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tyamisheva\Desktop\"/>
    </mc:Choice>
  </mc:AlternateContent>
  <bookViews>
    <workbookView xWindow="0" yWindow="0" windowWidth="26640" windowHeight="10860" tabRatio="689"/>
  </bookViews>
  <sheets>
    <sheet name="100% завершены" sheetId="1" r:id="rId1"/>
    <sheet name="свод" sheetId="8" state="hidden" r:id="rId2"/>
  </sheets>
  <definedNames>
    <definedName name="_xlnm._FilterDatabase" localSheetId="0" hidden="1">'100% завершены'!$A$1:$P$4591</definedName>
    <definedName name="Z_00CA1D91_97FF_4D84_850C_D045E209A49D_.wvu.FilterData" localSheetId="0" hidden="1">'100% завершены'!$A$1:$P$4303</definedName>
    <definedName name="Z_00CA1D91_97FF_4D84_850C_D045E209A49D_.wvu.PrintArea" localSheetId="0" hidden="1">'100% завершены'!$A$1:$P$4303</definedName>
    <definedName name="Z_00CA1D91_97FF_4D84_850C_D045E209A49D_.wvu.PrintArea" localSheetId="1" hidden="1">свод!$C$4:$O$35</definedName>
    <definedName name="Z_0174552B_E42E_49BE_8A78_6B13936D7F8B_.wvu.FilterData" localSheetId="0" hidden="1">'100% завершены'!$A$1:$P$4303</definedName>
    <definedName name="Z_0174552B_E42E_49BE_8A78_6B13936D7F8B_.wvu.PrintArea" localSheetId="0" hidden="1">'100% завершены'!$A$1:$P$4303</definedName>
    <definedName name="Z_0174552B_E42E_49BE_8A78_6B13936D7F8B_.wvu.PrintArea" localSheetId="1" hidden="1">свод!$C$4:$O$35</definedName>
    <definedName name="Z_09F90E6F_0526_4E45_B5BC_2800A1B912F6_.wvu.FilterData" localSheetId="0" hidden="1">'100% завершены'!$A$1:$P$4303</definedName>
    <definedName name="Z_0D58E925_360A_4F2A_B479_807567762B20_.wvu.FilterData" localSheetId="0" hidden="1">'100% завершены'!$A$1:$P$4303</definedName>
    <definedName name="Z_0E55F450_1C87_472E_8E84_DF73E77C976D_.wvu.FilterData" localSheetId="0" hidden="1">'100% завершены'!$A$1:$P$3745</definedName>
    <definedName name="Z_0FE77E57_0229_42AC_8525_298EEC39C936_.wvu.FilterData" localSheetId="0" hidden="1">'100% завершены'!$A$1:$P$3728</definedName>
    <definedName name="Z_10E82DD7_4BA3_4D7F_859B_926F6C3E697E_.wvu.FilterData" localSheetId="0" hidden="1">'100% завершены'!$A$1:$P$4303</definedName>
    <definedName name="Z_112B7893_0236_4DA1_A7AF_B0F6F1192AF9_.wvu.FilterData" localSheetId="0" hidden="1">'100% завершены'!$A$1:$P$1</definedName>
    <definedName name="Z_166AF383_6B26_40E1_B028_88CA25BE65E6_.wvu.Cols" localSheetId="0" hidden="1">'100% завершены'!$D:$F,'100% завершены'!$J:$L,'100% завершены'!#REF!</definedName>
    <definedName name="Z_166AF383_6B26_40E1_B028_88CA25BE65E6_.wvu.FilterData" localSheetId="0" hidden="1">'100% завершены'!$A$1:$QI$3812</definedName>
    <definedName name="Z_166AF383_6B26_40E1_B028_88CA25BE65E6_.wvu.PrintArea" localSheetId="0" hidden="1">'100% завершены'!$A$1:$P$4303</definedName>
    <definedName name="Z_166AF383_6B26_40E1_B028_88CA25BE65E6_.wvu.PrintArea" localSheetId="1" hidden="1">свод!$C$4:$O$35</definedName>
    <definedName name="Z_17140D00_EA1A_4832_8A1A_D1BC5E4AAC0F_.wvu.FilterData" localSheetId="0" hidden="1">'100% завершены'!$A$1:$P$4303</definedName>
    <definedName name="Z_17618050_AF3B_45DE_9826_CCF1941D0189_.wvu.FilterData" localSheetId="0" hidden="1">'100% завершены'!$A$1:$P$3759</definedName>
    <definedName name="Z_17916D7C_FC80_4339_98C4_B9719BB1814F_.wvu.FilterData" localSheetId="0" hidden="1">'100% завершены'!$A$1:$P$4303</definedName>
    <definedName name="Z_17916D7C_FC80_4339_98C4_B9719BB1814F_.wvu.PrintArea" localSheetId="0" hidden="1">'100% завершены'!$A$1:$P$4303</definedName>
    <definedName name="Z_17916D7C_FC80_4339_98C4_B9719BB1814F_.wvu.PrintArea" localSheetId="1" hidden="1">свод!$C$4:$O$35</definedName>
    <definedName name="Z_1C73304F_22E1_4AF5_A542_837EF774EDCE_.wvu.FilterData" localSheetId="0" hidden="1">'100% завершены'!$A$1:$P$4303</definedName>
    <definedName name="Z_1FB119F2_1617_4E5F_B53B_E219984422C2_.wvu.FilterData" localSheetId="0" hidden="1">'100% завершены'!$A$1:$P$3752</definedName>
    <definedName name="Z_2144BCB8_36A7_4717_9428_A17CD9D39F52_.wvu.FilterData" localSheetId="0" hidden="1">'100% завершены'!$A$1:$P$4303</definedName>
    <definedName name="Z_2144BCB8_36A7_4717_9428_A17CD9D39F52_.wvu.PrintArea" localSheetId="0" hidden="1">'100% завершены'!$A$1:$P$4303</definedName>
    <definedName name="Z_2144BCB8_36A7_4717_9428_A17CD9D39F52_.wvu.PrintArea" localSheetId="1" hidden="1">свод!$C$4:$O$35</definedName>
    <definedName name="Z_226EC4D9_FE02_4A9A_93C9_83514ACE1EA7_.wvu.FilterData" localSheetId="0" hidden="1">'100% завершены'!$A$1:$P$3746</definedName>
    <definedName name="Z_22991B32_E218_4AA8_B8A3_4818FD8A45BA_.wvu.FilterData" localSheetId="0" hidden="1">'100% завершены'!$A$1:$P$3764</definedName>
    <definedName name="Z_28035A5B_6D37_426E_81FB_01D1F9EFD1ED_.wvu.FilterData" localSheetId="0" hidden="1">'100% завершены'!$A$1:$P$4303</definedName>
    <definedName name="Z_2A5EB948_76C6_4A86_A468_31490B2B3EAD_.wvu.FilterData" localSheetId="0" hidden="1">'100% завершены'!$A$1:$P$4303</definedName>
    <definedName name="Z_2BAE64B2_55CE_452F_8012_27A5E0C8C851_.wvu.Cols" localSheetId="0" hidden="1">'100% завершены'!$H:$K</definedName>
    <definedName name="Z_2BAE64B2_55CE_452F_8012_27A5E0C8C851_.wvu.FilterData" localSheetId="0" hidden="1">'100% завершены'!$A$1:$P$3805</definedName>
    <definedName name="Z_2BAE64B2_55CE_452F_8012_27A5E0C8C851_.wvu.PrintArea" localSheetId="0" hidden="1">'100% завершены'!$A$1:$P$4303</definedName>
    <definedName name="Z_2BAE64B2_55CE_452F_8012_27A5E0C8C851_.wvu.PrintArea" localSheetId="1" hidden="1">свод!$C$4:$O$35</definedName>
    <definedName name="Z_2E30B327_B36F_4E6B_8DC7_597B2B25DC9B_.wvu.FilterData" localSheetId="0" hidden="1">'100% завершены'!$A$1:$P$3764</definedName>
    <definedName name="Z_2F5991D2_7915_4B78_BBF9_FE69E2F8BA6A_.wvu.FilterData" localSheetId="0" hidden="1">'100% завершены'!$A$1:$P$4303</definedName>
    <definedName name="Z_2F5991D2_7915_4B78_BBF9_FE69E2F8BA6A_.wvu.PrintArea" localSheetId="0" hidden="1">'100% завершены'!$A$1:$P$4303</definedName>
    <definedName name="Z_2F5991D2_7915_4B78_BBF9_FE69E2F8BA6A_.wvu.PrintArea" localSheetId="1" hidden="1">свод!$C$4:$O$35</definedName>
    <definedName name="Z_3081E3B9_6271_4358_BBDB_3C039BAB7499_.wvu.FilterData" localSheetId="0" hidden="1">'100% завершены'!$A$1:$P$3804</definedName>
    <definedName name="Z_3081E3B9_6271_4358_BBDB_3C039BAB7499_.wvu.PrintArea" localSheetId="0" hidden="1">'100% завершены'!$A$1:$P$4303</definedName>
    <definedName name="Z_3081E3B9_6271_4358_BBDB_3C039BAB7499_.wvu.PrintArea" localSheetId="1" hidden="1">свод!$C$4:$O$35</definedName>
    <definedName name="Z_32D4987C_6BD3_40FA_82CE_1E1243A844A9_.wvu.Cols" localSheetId="0" hidden="1">'100% завершены'!$H:$K</definedName>
    <definedName name="Z_32D4987C_6BD3_40FA_82CE_1E1243A844A9_.wvu.FilterData" localSheetId="0" hidden="1">'100% завершены'!$A$1:$P$3805</definedName>
    <definedName name="Z_32D4987C_6BD3_40FA_82CE_1E1243A844A9_.wvu.PrintArea" localSheetId="0" hidden="1">'100% завершены'!$A$1:$P$4303</definedName>
    <definedName name="Z_32D4987C_6BD3_40FA_82CE_1E1243A844A9_.wvu.PrintArea" localSheetId="1" hidden="1">свод!$C$4:$O$35</definedName>
    <definedName name="Z_3364D0C4_0A3A_415A_939D_B017152EDC8E_.wvu.FilterData" localSheetId="0" hidden="1">'100% завершены'!$A$1:$P$4303</definedName>
    <definedName name="Z_36D027FE_E02A_4E29_A570_1CD06780EFE4_.wvu.FilterData" localSheetId="0" hidden="1">'100% завершены'!$A$1:$P$4303</definedName>
    <definedName name="Z_3817B1F7_BF13_4AE4_86F1_ED7959D0B34F_.wvu.FilterData" localSheetId="0" hidden="1">'100% завершены'!$A$1:$P$4303</definedName>
    <definedName name="Z_3817B1F7_BF13_4AE4_86F1_ED7959D0B34F_.wvu.PrintArea" localSheetId="0" hidden="1">'100% завершены'!$A$1:$P$4303</definedName>
    <definedName name="Z_3817B1F7_BF13_4AE4_86F1_ED7959D0B34F_.wvu.PrintArea" localSheetId="1" hidden="1">свод!$C$4:$O$35</definedName>
    <definedName name="Z_38342358_9D1D_41B0_8595_C9A94BB58C2F_.wvu.FilterData" localSheetId="0" hidden="1">'100% завершены'!$A$1:$P$3761</definedName>
    <definedName name="Z_3C6AB51F_4039_4705_8C05_90AAD1A16CF4_.wvu.FilterData" localSheetId="0" hidden="1">'100% завершены'!$A$1:$P$3747</definedName>
    <definedName name="Z_3DAE358F_ABBC_4F1C_AD62_D0D6EEC5ABDF_.wvu.FilterData" localSheetId="0" hidden="1">'100% завершены'!$A$1:$P$4303</definedName>
    <definedName name="Z_3EBF083A_BABE_4A15_9EF8_F154FC276F97_.wvu.FilterData" localSheetId="0" hidden="1">'100% завершены'!$A$1:$P$4303</definedName>
    <definedName name="Z_3FD39997_7C70_4876_AE74_58D9048FD32F_.wvu.FilterData" localSheetId="0" hidden="1">'100% завершены'!$A$1:$P$3730</definedName>
    <definedName name="Z_3FEB1961_1EEB_4E8D_BB1B_A7FDFC4FD87B_.wvu.FilterData" localSheetId="0" hidden="1">'100% завершены'!$1:$3812</definedName>
    <definedName name="Z_4029C2FF_DE04_4DD5_9DBE_D50C29BA1EC8_.wvu.FilterData" localSheetId="0" hidden="1">'100% завершены'!$A$1:$P$3765</definedName>
    <definedName name="Z_410E6186_7197_4479_BCBD_06FA2D20284A_.wvu.FilterData" localSheetId="0" hidden="1">'100% завершены'!$A$1:$P$4303</definedName>
    <definedName name="Z_41FE640E_22B0_42FD_AE86_030E091A3C69_.wvu.FilterData" localSheetId="0" hidden="1">'100% завершены'!$A$1:$P$4303</definedName>
    <definedName name="Z_41FE640E_22B0_42FD_AE86_030E091A3C69_.wvu.PrintArea" localSheetId="0" hidden="1">'100% завершены'!$A$1:$P$4303</definedName>
    <definedName name="Z_41FE640E_22B0_42FD_AE86_030E091A3C69_.wvu.PrintArea" localSheetId="1" hidden="1">свод!$C$4:$O$35</definedName>
    <definedName name="Z_43882CE3_F7BC_4865_9BE2_61C756CF0EB5_.wvu.FilterData" localSheetId="0" hidden="1">'100% завершены'!$A$1:$P$4303</definedName>
    <definedName name="Z_43D13561_911F_4D80_9CD4_9DB396ACD1FB_.wvu.FilterData" localSheetId="0" hidden="1">'100% завершены'!$A$1:$P$3759</definedName>
    <definedName name="Z_43EB7243_63CE_4EBF_9C66_EEF2550F7775_.wvu.FilterData" localSheetId="0" hidden="1">'100% завершены'!$A$1:$P$3767</definedName>
    <definedName name="Z_445B2526_135F_43DD_B72D_D8482CA02BF6_.wvu.FilterData" localSheetId="0" hidden="1">'100% завершены'!$A$1:$P$3741</definedName>
    <definedName name="Z_458BBDF7_1B79_48DA_ACB4_DB17A99A884E_.wvu.Cols" localSheetId="1" hidden="1">свод!#REF!</definedName>
    <definedName name="Z_458BBDF7_1B79_48DA_ACB4_DB17A99A884E_.wvu.FilterData" localSheetId="0" hidden="1">'100% завершены'!$A$1:$P$4303</definedName>
    <definedName name="Z_458BBDF7_1B79_48DA_ACB4_DB17A99A884E_.wvu.PrintArea" localSheetId="0" hidden="1">'100% завершены'!$A$1:$P$4303</definedName>
    <definedName name="Z_46713884_E986_45B7_BFFF_170C0EFBD3D0_.wvu.FilterData" localSheetId="0" hidden="1">'100% завершены'!$A$1:$P$4303</definedName>
    <definedName name="Z_46713884_E986_45B7_BFFF_170C0EFBD3D0_.wvu.PrintArea" localSheetId="0" hidden="1">'100% завершены'!$A$1:$P$4303</definedName>
    <definedName name="Z_46713884_E986_45B7_BFFF_170C0EFBD3D0_.wvu.PrintArea" localSheetId="1" hidden="1">свод!$C$4:$O$35</definedName>
    <definedName name="Z_490A5781_F5FE_4E97_9BDC_A7B40AB67507_.wvu.FilterData" localSheetId="0" hidden="1">'100% завершены'!$A$1:$P$4303</definedName>
    <definedName name="Z_493AEB07_A077_45DD_AE7F_6DC9978EBEB5_.wvu.Cols" localSheetId="0" hidden="1">'100% завершены'!$D:$F,'100% завершены'!$J:$K,'100% завершены'!#REF!,'100% завершены'!#REF!</definedName>
    <definedName name="Z_493AEB07_A077_45DD_AE7F_6DC9978EBEB5_.wvu.FilterData" localSheetId="0" hidden="1">'100% завершены'!$A$1:$P$3805</definedName>
    <definedName name="Z_493AEB07_A077_45DD_AE7F_6DC9978EBEB5_.wvu.PrintArea" localSheetId="0" hidden="1">'100% завершены'!$A$1:$P$4303</definedName>
    <definedName name="Z_493AEB07_A077_45DD_AE7F_6DC9978EBEB5_.wvu.PrintArea" localSheetId="1" hidden="1">свод!$C$4:$O$35</definedName>
    <definedName name="Z_4CD046AE_EAF6_47E7_992A_6B6500F2D696_.wvu.FilterData" localSheetId="0" hidden="1">'100% завершены'!$A$1:$P$4303</definedName>
    <definedName name="Z_4CDC80FF_C8E3_407A_9BD5_613C375DB1EB_.wvu.FilterData" localSheetId="0" hidden="1">'100% завершены'!$A$1:$P$3764</definedName>
    <definedName name="Z_50142902_9C53_4ABF_9E19_B25E64CCA323_.wvu.Cols" localSheetId="0" hidden="1">'100% завершены'!$D:$F,'100% завершены'!$J:$K</definedName>
    <definedName name="Z_50142902_9C53_4ABF_9E19_B25E64CCA323_.wvu.FilterData" localSheetId="0" hidden="1">'100% завершены'!$A$1:$P$4303</definedName>
    <definedName name="Z_50142902_9C53_4ABF_9E19_B25E64CCA323_.wvu.PrintArea" localSheetId="0" hidden="1">'100% завершены'!$A$1:$P$4303</definedName>
    <definedName name="Z_50142902_9C53_4ABF_9E19_B25E64CCA323_.wvu.PrintArea" localSheetId="1" hidden="1">свод!$C$4:$O$35</definedName>
    <definedName name="Z_501AAA51_8810_4D13_B41B_D411AC01CBEF_.wvu.FilterData" localSheetId="0" hidden="1">'100% завершены'!$A$1:$P$3805</definedName>
    <definedName name="Z_54D6F975_B0DD_4BA6_85A1_CEBAA1D50CA6_.wvu.FilterData" localSheetId="0" hidden="1">'100% завершены'!$A$1:$P$3759</definedName>
    <definedName name="Z_54D6F975_B0DD_4BA6_85A1_CEBAA1D50CA6_.wvu.PrintArea" localSheetId="0" hidden="1">'100% завершены'!$A$1:$P$4303</definedName>
    <definedName name="Z_54D6F975_B0DD_4BA6_85A1_CEBAA1D50CA6_.wvu.PrintArea" localSheetId="1" hidden="1">свод!$C$4:$O$35</definedName>
    <definedName name="Z_55C4DAD2_AC03_4118_B496_33ABC6DD5758_.wvu.FilterData" localSheetId="0" hidden="1">'100% завершены'!$A$1:$P$3757</definedName>
    <definedName name="Z_57EB6A0F_FD91_408D_AF3D_D2D58CACE461_.wvu.FilterData" localSheetId="0" hidden="1">'100% завершены'!$A$1:$P$3805</definedName>
    <definedName name="Z_57EB6A0F_FD91_408D_AF3D_D2D58CACE461_.wvu.PrintArea" localSheetId="0" hidden="1">'100% завершены'!$A$1:$P$4303</definedName>
    <definedName name="Z_57EB6A0F_FD91_408D_AF3D_D2D58CACE461_.wvu.PrintArea" localSheetId="1" hidden="1">свод!$C$4:$O$35</definedName>
    <definedName name="Z_59B3F4C7_4AFF_4978_B8BF_34895CE38CA3_.wvu.FilterData" localSheetId="0" hidden="1">'100% завершены'!$A$1:$P$4303</definedName>
    <definedName name="Z_5D969CFA_1A2B_4275_A278_1F713A62252C_.wvu.FilterData" localSheetId="0" hidden="1">'100% завершены'!$A$1:$P$4303</definedName>
    <definedName name="Z_5F3141D1_F559_4763_BDB2_A997C6FC788A_.wvu.FilterData" localSheetId="0" hidden="1">'100% завершены'!$A$1:$P$4303</definedName>
    <definedName name="Z_60354A68_FD3A_48A5_9E12_1244BECA92A4_.wvu.FilterData" localSheetId="0" hidden="1">'100% завершены'!$A$1:$P$3736</definedName>
    <definedName name="Z_60E18830_A7FF_4262_9627_F7C5519A7808_.wvu.FilterData" localSheetId="0" hidden="1">'100% завершены'!$A$1:$P$3764</definedName>
    <definedName name="Z_65F859ED_2097_4983_886F_8572885FDAF6_.wvu.FilterData" localSheetId="0" hidden="1">'100% завершены'!$A$1:$QI$3817</definedName>
    <definedName name="Z_67FE20A0_B497_4D27_86D8_CBA817AF9CB8_.wvu.FilterData" localSheetId="0" hidden="1">'100% завершены'!$A$1:$P$3741</definedName>
    <definedName name="Z_68EF4AC4_49AA_42C8_BC75_81DCEE842340_.wvu.Cols" localSheetId="0" hidden="1">'100% завершены'!$D:$F,'100% завершены'!$J:$K,'100% завершены'!#REF!</definedName>
    <definedName name="Z_68EF4AC4_49AA_42C8_BC75_81DCEE842340_.wvu.FilterData" localSheetId="0" hidden="1">'100% завершены'!$A$1:$P$3763</definedName>
    <definedName name="Z_68EF4AC4_49AA_42C8_BC75_81DCEE842340_.wvu.PrintArea" localSheetId="0" hidden="1">'100% завершены'!$A$1:$P$4303</definedName>
    <definedName name="Z_68EF4AC4_49AA_42C8_BC75_81DCEE842340_.wvu.PrintArea" localSheetId="1" hidden="1">свод!$C$4:$O$35</definedName>
    <definedName name="Z_6A7E6FD6_C1B0_4197_B898_1A6F87E7F33D_.wvu.FilterData" localSheetId="0" hidden="1">'100% завершены'!$A$1:$P$3757</definedName>
    <definedName name="Z_6FD28129_5A36_4844_8339_6BEEF05BE7D3_.wvu.FilterData" localSheetId="0" hidden="1">'100% завершены'!$A$1:$P$4303</definedName>
    <definedName name="Z_6FD28129_5A36_4844_8339_6BEEF05BE7D3_.wvu.PrintArea" localSheetId="0" hidden="1">'100% завершены'!$A$1:$P$4303</definedName>
    <definedName name="Z_6FD28129_5A36_4844_8339_6BEEF05BE7D3_.wvu.PrintArea" localSheetId="1" hidden="1">свод!$C$5:$L$36</definedName>
    <definedName name="Z_71CE2E0F_4E2C_46CA_9BBA_B13104F47B20_.wvu.FilterData" localSheetId="0" hidden="1">'100% завершены'!$A$1:$P$3682</definedName>
    <definedName name="Z_71CE2E0F_4E2C_46CA_9BBA_B13104F47B20_.wvu.PrintArea" localSheetId="0" hidden="1">'100% завершены'!$A$1:$P$4303</definedName>
    <definedName name="Z_71CE2E0F_4E2C_46CA_9BBA_B13104F47B20_.wvu.PrintArea" localSheetId="1" hidden="1">свод!$C$4:$O$35</definedName>
    <definedName name="Z_762BBA5A_3746_44CA_A29F_1F101577A613_.wvu.FilterData" localSheetId="0" hidden="1">'100% завершены'!$A$1:$P$3769</definedName>
    <definedName name="Z_765B092E_5F92_4318_B9D9_EDEE70D71D48_.wvu.Cols" localSheetId="0" hidden="1">'100% завершены'!$D:$F,'100% завершены'!$J:$L,'100% завершены'!#REF!</definedName>
    <definedName name="Z_765B092E_5F92_4318_B9D9_EDEE70D71D48_.wvu.FilterData" localSheetId="0" hidden="1">'100% завершены'!$A$1:$P$4303</definedName>
    <definedName name="Z_765B092E_5F92_4318_B9D9_EDEE70D71D48_.wvu.PrintArea" localSheetId="0" hidden="1">'100% завершены'!$A$1:$P$4303</definedName>
    <definedName name="Z_765B092E_5F92_4318_B9D9_EDEE70D71D48_.wvu.PrintArea" localSheetId="1" hidden="1">свод!$C$4:$O$35</definedName>
    <definedName name="Z_76EF9955_44C4_4A05_9D9D_ABA7CCF99AAE_.wvu.FilterData" localSheetId="0" hidden="1">'100% завершены'!$A$1:$P$3757</definedName>
    <definedName name="Z_7BB3E54A_1A16_40D7_908B_0F56BC877498_.wvu.FilterData" localSheetId="0" hidden="1">'100% завершены'!$A$1:$P$3769</definedName>
    <definedName name="Z_7EB201D6_3A4B_48A5_BAF1_AECE63AA7E09_.wvu.FilterData" localSheetId="0" hidden="1">'100% завершены'!$A$1:$P$3733</definedName>
    <definedName name="Z_8147423C_867D_43CE_8EDC_749595AC201D_.wvu.FilterData" localSheetId="0" hidden="1">'100% завершены'!$A$1:$P$4303</definedName>
    <definedName name="Z_81979C77_CF92_44CF_94B1_1CCD292A9C9E_.wvu.FilterData" localSheetId="0" hidden="1">'100% завершены'!$A$1:$P$3805</definedName>
    <definedName name="Z_81979C77_CF92_44CF_94B1_1CCD292A9C9E_.wvu.PrintArea" localSheetId="0" hidden="1">'100% завершены'!$A$1:$P$4303</definedName>
    <definedName name="Z_81979C77_CF92_44CF_94B1_1CCD292A9C9E_.wvu.PrintArea" localSheetId="1" hidden="1">свод!$C$4:$O$35</definedName>
    <definedName name="Z_81FCA38D_4B1B_4F47_AF89_5DE475B31D86_.wvu.FilterData" localSheetId="0" hidden="1">'100% завершены'!$A$1:$P$3780</definedName>
    <definedName name="Z_87C119BF_EE40_4A0B_AD59_1F58362F964A_.wvu.Cols" localSheetId="0" hidden="1">'100% завершены'!$D:$F,'100% завершены'!$J:$K</definedName>
    <definedName name="Z_87C119BF_EE40_4A0B_AD59_1F58362F964A_.wvu.FilterData" localSheetId="0" hidden="1">'100% завершены'!$A$1:$P$3767</definedName>
    <definedName name="Z_87C119BF_EE40_4A0B_AD59_1F58362F964A_.wvu.PrintArea" localSheetId="0" hidden="1">'100% завершены'!$A$1:$P$4303</definedName>
    <definedName name="Z_87C119BF_EE40_4A0B_AD59_1F58362F964A_.wvu.PrintArea" localSheetId="1" hidden="1">свод!$C$4:$O$35</definedName>
    <definedName name="Z_88F4EA81_5D31_4AFC_9033_BA8FEA89CCC7_.wvu.FilterData" localSheetId="0" hidden="1">'100% завершены'!$A$1:$P$4303</definedName>
    <definedName name="Z_8A34BC5A_8D1B_4077_AA06_8C35724C81ED_.wvu.Cols" localSheetId="0" hidden="1">'100% завершены'!$D:$F,'100% завершены'!$J:$L,'100% завершены'!#REF!</definedName>
    <definedName name="Z_8A34BC5A_8D1B_4077_AA06_8C35724C81ED_.wvu.FilterData" localSheetId="0" hidden="1">'100% завершены'!$A$1:$QI$3817</definedName>
    <definedName name="Z_8A34BC5A_8D1B_4077_AA06_8C35724C81ED_.wvu.PrintArea" localSheetId="0" hidden="1">'100% завершены'!$A$1:$P$4303</definedName>
    <definedName name="Z_8A34BC5A_8D1B_4077_AA06_8C35724C81ED_.wvu.PrintArea" localSheetId="1" hidden="1">свод!$C$4:$O$35</definedName>
    <definedName name="Z_8C6B7D78_22AD_443C_8CA5_C896EFCDA127_.wvu.FilterData" localSheetId="0" hidden="1">'100% завершены'!$A$1:$P$3764</definedName>
    <definedName name="Z_8D91EF2A_01BD_4B7E_9415_36EAB1A59F98_.wvu.FilterData" localSheetId="0" hidden="1">'100% завершены'!$A$1:$P$4303</definedName>
    <definedName name="Z_8E8127E6_09C8_4F1E_A695_F477F02CDCE5_.wvu.FilterData" localSheetId="0" hidden="1">'100% завершены'!$A$1:$P$4303</definedName>
    <definedName name="Z_8FE1834E_3484_47E5_B061_322F349C7C2A_.wvu.FilterData" localSheetId="0" hidden="1">'100% завершены'!$A$1:$P$3764</definedName>
    <definedName name="Z_902AEFB5_F685_4A52_8B06_B1B2DB74DC0E_.wvu.FilterData" localSheetId="0" hidden="1">'100% завершены'!$A$1:$P$4303</definedName>
    <definedName name="Z_9329CF61_FD91_4C66_A0EA_6D1FC54105B8_.wvu.FilterData" localSheetId="0" hidden="1">'100% завершены'!$A$1:$QI$3817</definedName>
    <definedName name="Z_95DB03CA_4396_4289_9586_932E3FF7AFC3_.wvu.FilterData" localSheetId="0" hidden="1">'100% завершены'!$A$1:$P$3805</definedName>
    <definedName name="Z_95DB03CA_4396_4289_9586_932E3FF7AFC3_.wvu.PrintArea" localSheetId="0" hidden="1">'100% завершены'!$A$1:$P$4303</definedName>
    <definedName name="Z_95DB03CA_4396_4289_9586_932E3FF7AFC3_.wvu.PrintArea" localSheetId="1" hidden="1">свод!$C$4:$O$35</definedName>
    <definedName name="Z_965DAE7A_2795_4A1E_A221_AEC2700B94B1_.wvu.FilterData" localSheetId="0" hidden="1">'100% завершены'!$A$1:$P$4303</definedName>
    <definedName name="Z_9862BAAD_B011_4598_A231_0C94009A0ACE_.wvu.Cols" localSheetId="0" hidden="1">'100% завершены'!$D:$G,'100% завершены'!$H:$L,'100% завершены'!#REF!</definedName>
    <definedName name="Z_9862BAAD_B011_4598_A231_0C94009A0ACE_.wvu.FilterData" localSheetId="0" hidden="1">'100% завершены'!$A$1:$P$3805</definedName>
    <definedName name="Z_9862BAAD_B011_4598_A231_0C94009A0ACE_.wvu.PrintArea" localSheetId="0" hidden="1">'100% завершены'!$A$1:$P$4303</definedName>
    <definedName name="Z_9862BAAD_B011_4598_A231_0C94009A0ACE_.wvu.PrintArea" localSheetId="1" hidden="1">свод!$C$4:$O$35</definedName>
    <definedName name="Z_9AE10EF7_2EB4_4082_B547_8D395EFC7CA9_.wvu.FilterData" localSheetId="0" hidden="1">'100% завершены'!$A$1:$P$3753</definedName>
    <definedName name="Z_9EFEDD8C_880F_44C8_9FE8_4350FD14B0B5_.wvu.FilterData" localSheetId="0" hidden="1">'100% завершены'!$A$1:$P$4303</definedName>
    <definedName name="Z_A0494F54_1040_4E53_A95B_A398B291363C_.wvu.FilterData" localSheetId="0" hidden="1">'100% завершены'!$A$1:$P$3757</definedName>
    <definedName name="Z_A20A8978_2B67_481E_A4A4_B0DBC4A70BC5_.wvu.FilterData" localSheetId="0" hidden="1">'100% завершены'!$A$1:$P$4303</definedName>
    <definedName name="Z_A20A8978_2B67_481E_A4A4_B0DBC4A70BC5_.wvu.PrintArea" localSheetId="0" hidden="1">'100% завершены'!$A$1:$P$4303</definedName>
    <definedName name="Z_A20A8978_2B67_481E_A4A4_B0DBC4A70BC5_.wvu.PrintArea" localSheetId="1" hidden="1">свод!$C$4:$O$35</definedName>
    <definedName name="Z_A25E16F1_5DC9_4016_81D2_CCDE3F6F8895_.wvu.Cols" localSheetId="0" hidden="1">'100% завершены'!$H:$K</definedName>
    <definedName name="Z_A25E16F1_5DC9_4016_81D2_CCDE3F6F8895_.wvu.FilterData" localSheetId="0" hidden="1">'100% завершены'!$A$1:$P$4303</definedName>
    <definedName name="Z_A25E16F1_5DC9_4016_81D2_CCDE3F6F8895_.wvu.PrintArea" localSheetId="0" hidden="1">'100% завершены'!$A$1:$P$4303</definedName>
    <definedName name="Z_A25E16F1_5DC9_4016_81D2_CCDE3F6F8895_.wvu.PrintArea" localSheetId="1" hidden="1">свод!$C$4:$O$35</definedName>
    <definedName name="Z_A7917893_5CBB_4994_92D9_FE6F554FB633_.wvu.FilterData" localSheetId="0" hidden="1">'100% завершены'!$A$1:$P$3743</definedName>
    <definedName name="Z_A7A94015_753B_4DA5_84BA_CAA806588427_.wvu.FilterData" localSheetId="0" hidden="1">'100% завершены'!$A$1:$P$3792</definedName>
    <definedName name="Z_A7A94015_753B_4DA5_84BA_CAA806588427_.wvu.PrintArea" localSheetId="0" hidden="1">'100% завершены'!$A$1:$P$4303</definedName>
    <definedName name="Z_A7A94015_753B_4DA5_84BA_CAA806588427_.wvu.PrintArea" localSheetId="1" hidden="1">свод!$C$4:$O$35</definedName>
    <definedName name="Z_AD62C237_3E03_45F9_8034_57675EFD3635_.wvu.Cols" localSheetId="0" hidden="1">'100% завершены'!$D:$F,'100% завершены'!#REF!</definedName>
    <definedName name="Z_AD62C237_3E03_45F9_8034_57675EFD3635_.wvu.FilterData" localSheetId="0" hidden="1">'100% завершены'!$A$1:$P$3764</definedName>
    <definedName name="Z_AD62C237_3E03_45F9_8034_57675EFD3635_.wvu.PrintArea" localSheetId="0" hidden="1">'100% завершены'!$A$1:$P$4303</definedName>
    <definedName name="Z_AD62C237_3E03_45F9_8034_57675EFD3635_.wvu.PrintArea" localSheetId="1" hidden="1">свод!$C$4:$O$35</definedName>
    <definedName name="Z_ADD57774_2316_4685_B1D5_F429023D9553_.wvu.FilterData" localSheetId="0" hidden="1">'100% завершены'!$A$1:$P$3759</definedName>
    <definedName name="Z_ADD57774_2316_4685_B1D5_F429023D9553_.wvu.PrintArea" localSheetId="0" hidden="1">'100% завершены'!$A$1:$P$4303</definedName>
    <definedName name="Z_ADD57774_2316_4685_B1D5_F429023D9553_.wvu.PrintArea" localSheetId="1" hidden="1">свод!$C$4:$O$35</definedName>
    <definedName name="Z_AF885C3D_ADD2_4E08_A8F0_412E684B9B9D_.wvu.Cols" localSheetId="0" hidden="1">'100% завершены'!$D:$F,'100% завершены'!$J:$L,'100% завершены'!#REF!</definedName>
    <definedName name="Z_AF885C3D_ADD2_4E08_A8F0_412E684B9B9D_.wvu.FilterData" localSheetId="0" hidden="1">'100% завершены'!$A$1:$P$3780</definedName>
    <definedName name="Z_AF885C3D_ADD2_4E08_A8F0_412E684B9B9D_.wvu.PrintArea" localSheetId="0" hidden="1">'100% завершены'!$A$1:$P$4303</definedName>
    <definedName name="Z_AF885C3D_ADD2_4E08_A8F0_412E684B9B9D_.wvu.PrintArea" localSheetId="1" hidden="1">свод!$C$4:$O$35</definedName>
    <definedName name="Z_B06516D2_4CE3_494D_9425_0218ED341E26_.wvu.FilterData" localSheetId="0" hidden="1">'100% завершены'!$A$1:$P$3745</definedName>
    <definedName name="Z_B06516D2_4CE3_494D_9425_0218ED341E26_.wvu.PrintArea" localSheetId="0" hidden="1">'100% завершены'!$A$1:$P$4303</definedName>
    <definedName name="Z_B06516D2_4CE3_494D_9425_0218ED341E26_.wvu.PrintArea" localSheetId="1" hidden="1">свод!$C$4:$O$35</definedName>
    <definedName name="Z_B5F6A564_E3B8_4B81_9D6C_F945C8AD2AC2_.wvu.Cols" localSheetId="0" hidden="1">'100% завершены'!$D:$F,'100% завершены'!$J:$K</definedName>
    <definedName name="Z_B5F6A564_E3B8_4B81_9D6C_F945C8AD2AC2_.wvu.FilterData" localSheetId="0" hidden="1">'100% завершены'!$A$1:$P$4303</definedName>
    <definedName name="Z_B5F6A564_E3B8_4B81_9D6C_F945C8AD2AC2_.wvu.PrintArea" localSheetId="0" hidden="1">'100% завершены'!$A$1:$P$4303</definedName>
    <definedName name="Z_B5F6A564_E3B8_4B81_9D6C_F945C8AD2AC2_.wvu.PrintArea" localSheetId="1" hidden="1">свод!$C$4:$O$35</definedName>
    <definedName name="Z_B60CB780_6689_446A_B7EB_53AF35C1CC45_.wvu.Cols" localSheetId="0" hidden="1">'100% завершены'!$D:$F,'100% завершены'!$J:$K,'100% завершены'!$L:$L,'100% завершены'!#REF!</definedName>
    <definedName name="Z_B60CB780_6689_446A_B7EB_53AF35C1CC45_.wvu.FilterData" localSheetId="0" hidden="1">'100% завершены'!$A$1:$P$3805</definedName>
    <definedName name="Z_B60CB780_6689_446A_B7EB_53AF35C1CC45_.wvu.PrintArea" localSheetId="0" hidden="1">'100% завершены'!$A$1:$P$4303</definedName>
    <definedName name="Z_B60CB780_6689_446A_B7EB_53AF35C1CC45_.wvu.PrintArea" localSheetId="1" hidden="1">свод!$C$4:$O$35</definedName>
    <definedName name="Z_B9068D06_94BB_4008_AF5C_94B5F760EB4C_.wvu.FilterData" localSheetId="0" hidden="1">'100% завершены'!$A$1:$P$3792</definedName>
    <definedName name="Z_BBBC5041_72F9_491A_8F20_EE619F4BE572_.wvu.FilterData" localSheetId="0" hidden="1">'100% завершены'!$A$1:$P$3804</definedName>
    <definedName name="Z_BBBC5041_72F9_491A_8F20_EE619F4BE572_.wvu.PrintArea" localSheetId="0" hidden="1">'100% завершены'!$A$1:$P$4303</definedName>
    <definedName name="Z_BBBC5041_72F9_491A_8F20_EE619F4BE572_.wvu.PrintArea" localSheetId="1" hidden="1">свод!$C$4:$O$35</definedName>
    <definedName name="Z_BD4C6019_A70D_474F_8968_49D7B8D68226_.wvu.FilterData" localSheetId="0" hidden="1">'100% завершены'!$A$1:$P$4303</definedName>
    <definedName name="Z_C105665C_2A19_4AA0_A076_888C2C92EBDB_.wvu.Cols" localSheetId="0" hidden="1">'100% завершены'!$D:$G,'100% завершены'!$H:$L,'100% завершены'!#REF!</definedName>
    <definedName name="Z_C105665C_2A19_4AA0_A076_888C2C92EBDB_.wvu.FilterData" localSheetId="0" hidden="1">'100% завершены'!$A$1:$P$3805</definedName>
    <definedName name="Z_C105665C_2A19_4AA0_A076_888C2C92EBDB_.wvu.PrintArea" localSheetId="0" hidden="1">'100% завершены'!$A$1:$P$4303</definedName>
    <definedName name="Z_C105665C_2A19_4AA0_A076_888C2C92EBDB_.wvu.PrintArea" localSheetId="1" hidden="1">свод!$C$4:$O$35</definedName>
    <definedName name="Z_C1FBAE61_7258_47C9_B864_DCB0B9FC0B14_.wvu.FilterData" localSheetId="0" hidden="1">'100% завершены'!$A$1:$P$3764</definedName>
    <definedName name="Z_C3A7CCA4_6CD6_4F7A_B653_D3AEFE03A16D_.wvu.FilterData" localSheetId="0" hidden="1">'100% завершены'!$A$1:$P$3792</definedName>
    <definedName name="Z_C544F845_D747_446B_BEDB_6B041A0ED2C8_.wvu.FilterData" localSheetId="0" hidden="1">'100% завершены'!$A$1:$P$3759</definedName>
    <definedName name="Z_C5EB9EE2_234B_4339_A62A_AEF9147C173C_.wvu.FilterData" localSheetId="0" hidden="1">'100% завершены'!$A$1:$P$3769</definedName>
    <definedName name="Z_CD0C71F5_C27A_4A91_9361_0B60B3813DDC_.wvu.FilterData" localSheetId="0" hidden="1">'100% завершены'!$A$1:$P$4303</definedName>
    <definedName name="Z_CE5A40D2_58C3_4411_9787_0C57594431EB_.wvu.FilterData" localSheetId="0" hidden="1">'100% завершены'!$A$1:$P$4303</definedName>
    <definedName name="Z_CF388418_0239_4717_869E_8EE043423F8E_.wvu.FilterData" localSheetId="0" hidden="1">'100% завершены'!$A$1:$P$3765</definedName>
    <definedName name="Z_CFF9A598_5222_4B03_BDFD_F0150CA4833A_.wvu.FilterData" localSheetId="0" hidden="1">'100% завершены'!$A$1:$P$3805</definedName>
    <definedName name="Z_D490B50E_DFE8_419F_8A4C_833BAE9E6ACB_.wvu.FilterData" localSheetId="0" hidden="1">'100% завершены'!$A$1:$P$4303</definedName>
    <definedName name="Z_D5D7BF88_E114_4292_894B_6861074329A6_.wvu.FilterData" localSheetId="0" hidden="1">'100% завершены'!$A$1:$P$4303</definedName>
    <definedName name="Z_D73CCB5D_E62E_45DF_BC8C_093D7240990F_.wvu.FilterData" localSheetId="0" hidden="1">'100% завершены'!$A$1:$P$4303</definedName>
    <definedName name="Z_D890BDDA_BC6B_4DB3_AE22_0F36A85C94B6_.wvu.FilterData" localSheetId="0" hidden="1">'100% завершены'!$A$1:$P$4303</definedName>
    <definedName name="Z_D9D29098_E3D0_4978_947F_8E55605DDF72_.wvu.FilterData" localSheetId="0" hidden="1">'100% завершены'!$A$1:$P$3805</definedName>
    <definedName name="Z_D9D29098_E3D0_4978_947F_8E55605DDF72_.wvu.PrintArea" localSheetId="0" hidden="1">'100% завершены'!$A$1:$P$4303</definedName>
    <definedName name="Z_D9D29098_E3D0_4978_947F_8E55605DDF72_.wvu.PrintArea" localSheetId="1" hidden="1">свод!$C$4:$O$35</definedName>
    <definedName name="Z_DA673CF0_312F_46E7_BAA0_07CE839873ED_.wvu.FilterData" localSheetId="0" hidden="1">'100% завершены'!$A$1:$P$3765</definedName>
    <definedName name="Z_DA8EE3CA_3F51_45CD_A6AC_C671F04045A9_.wvu.FilterData" localSheetId="0" hidden="1">'100% завершены'!$A$1:$P$3780</definedName>
    <definedName name="Z_E1499463_D8FD_4BEE_823C_7243B456FD4F_.wvu.FilterData" localSheetId="0" hidden="1">'100% завершены'!$A$1:$P$3757</definedName>
    <definedName name="Z_E1499463_D8FD_4BEE_823C_7243B456FD4F_.wvu.PrintArea" localSheetId="0" hidden="1">'100% завершены'!$A$1:$P$4303</definedName>
    <definedName name="Z_E1499463_D8FD_4BEE_823C_7243B456FD4F_.wvu.PrintArea" localSheetId="1" hidden="1">свод!$C$4:$O$35</definedName>
    <definedName name="Z_E29C352F_91CA_4225_BE72_1D716E15A005_.wvu.Cols" localSheetId="0" hidden="1">'100% завершены'!$D:$F,'100% завершены'!$J:$K,'100% завершены'!$L:$L,'100% завершены'!#REF!</definedName>
    <definedName name="Z_E29C352F_91CA_4225_BE72_1D716E15A005_.wvu.FilterData" localSheetId="0" hidden="1">'100% завершены'!$A$1:$P$3772</definedName>
    <definedName name="Z_E29C352F_91CA_4225_BE72_1D716E15A005_.wvu.PrintArea" localSheetId="0" hidden="1">'100% завершены'!$A$1:$P$4303</definedName>
    <definedName name="Z_E29C352F_91CA_4225_BE72_1D716E15A005_.wvu.PrintArea" localSheetId="1" hidden="1">свод!$C$4:$O$35</definedName>
    <definedName name="Z_E345B418_546D_42A7_A866_E18D1FCB9328_.wvu.FilterData" localSheetId="0" hidden="1">'100% завершены'!$A$1:$P$3767</definedName>
    <definedName name="Z_E345B418_546D_42A7_A866_E18D1FCB9328_.wvu.PrintArea" localSheetId="0" hidden="1">'100% завершены'!$A$1:$P$4303</definedName>
    <definedName name="Z_E345B418_546D_42A7_A866_E18D1FCB9328_.wvu.PrintArea" localSheetId="1" hidden="1">свод!$C$4:$O$35</definedName>
    <definedName name="Z_E34C83FA_3AC8_4959_96E9_99CC2DF6CCAA_.wvu.FilterData" localSheetId="0" hidden="1">'100% завершены'!$A$1:$P$3763</definedName>
    <definedName name="Z_E7903052_F3BA_4D13_9954_87227267C145_.wvu.FilterData" localSheetId="0" hidden="1">'100% завершены'!$A$1:$P$3733</definedName>
    <definedName name="Z_EE0AC204_3FCE_4F54_A6D8_0F1A0B3C1B5C_.wvu.FilterData" localSheetId="0" hidden="1">'100% завершены'!$A$1:$P$4303</definedName>
    <definedName name="Z_EE0AC204_3FCE_4F54_A6D8_0F1A0B3C1B5C_.wvu.PrintArea" localSheetId="0" hidden="1">'100% завершены'!$A$1:$P$4303</definedName>
    <definedName name="Z_EE0AC204_3FCE_4F54_A6D8_0F1A0B3C1B5C_.wvu.PrintArea" localSheetId="1" hidden="1">свод!$C$4:$O$35</definedName>
    <definedName name="Z_F317DECF_1B22_4AC3_A2C2_7A498D1E04CE_.wvu.FilterData" localSheetId="0" hidden="1">'100% завершены'!$A$1:$P$3769</definedName>
    <definedName name="Z_F32E9945_D61A_4598_8FF6_44F947B90D2F_.wvu.FilterData" localSheetId="0" hidden="1">'100% завершены'!$A$1:$P$4303</definedName>
    <definedName name="Z_F492963C_93B8_4D73_A0FD_DB16B9D85BE2_.wvu.FilterData" localSheetId="0" hidden="1">'100% завершены'!$A$1:$P$3751</definedName>
    <definedName name="Z_F4D4CA03_6813_461F_9697_E41905B94925_.wvu.FilterData" localSheetId="0" hidden="1">'100% завершены'!$A$1:$P$3763</definedName>
    <definedName name="Z_F4D52251_55D7_48AD_9461_272009E6B194_.wvu.FilterData" localSheetId="0" hidden="1">'100% завершены'!$A$1:$P$3781</definedName>
    <definedName name="Z_F4D52251_55D7_48AD_9461_272009E6B194_.wvu.PrintArea" localSheetId="0" hidden="1">'100% завершены'!$A$1:$P$4303</definedName>
    <definedName name="Z_F4D52251_55D7_48AD_9461_272009E6B194_.wvu.PrintArea" localSheetId="1" hidden="1">свод!$C$4:$O$35</definedName>
    <definedName name="Z_F53E1F5D_3447_4753_ADE0_B64211260EC1_.wvu.FilterData" localSheetId="0" hidden="1">'100% завершены'!$A$1:$P$4303</definedName>
    <definedName name="Z_F6A6D405_2014_4259_9F38_AC705AC403F2_.wvu.FilterData" localSheetId="0" hidden="1">'100% завершены'!$A$1:$P$4303</definedName>
    <definedName name="Z_F6A6D405_2014_4259_9F38_AC705AC403F2_.wvu.PrintArea" localSheetId="0" hidden="1">'100% завершены'!$A$1:$P$4303</definedName>
    <definedName name="Z_F6A6D405_2014_4259_9F38_AC705AC403F2_.wvu.PrintArea" localSheetId="1" hidden="1">свод!$C$4:$O$35</definedName>
    <definedName name="Z_F99FC0F1_BC9C_4C8D_942E_F89FCCDA1CE8_.wvu.FilterData" localSheetId="0" hidden="1">'100% завершены'!$A$1:$P$3805</definedName>
    <definedName name="Z_F99FC0F1_BC9C_4C8D_942E_F89FCCDA1CE8_.wvu.PrintArea" localSheetId="0" hidden="1">'100% завершены'!$A$1:$P$4303</definedName>
    <definedName name="Z_F99FC0F1_BC9C_4C8D_942E_F89FCCDA1CE8_.wvu.PrintArea" localSheetId="1" hidden="1">свод!$C$4:$O$35</definedName>
    <definedName name="Z_FBD44AA4_476D_4AB2_9C34_14999FD54645_.wvu.FilterData" localSheetId="0" hidden="1">'100% завершены'!$A$1:$P$4303</definedName>
    <definedName name="Z_FBD44AA4_476D_4AB2_9C34_14999FD54645_.wvu.PrintArea" localSheetId="0" hidden="1">'100% завершены'!$A$1:$P$4303</definedName>
    <definedName name="Z_FBD44AA4_476D_4AB2_9C34_14999FD54645_.wvu.PrintArea" localSheetId="1" hidden="1">свод!$C$4:$O$35</definedName>
    <definedName name="Z_FF11FA62_D81B_4BC5_894D_FE2F2D8CCCAA_.wvu.FilterData" localSheetId="0" hidden="1">'100% завершены'!$A$1:$P$3777</definedName>
    <definedName name="Z_FF11FA62_D81B_4BC5_894D_FE2F2D8CCCAA_.wvu.PrintArea" localSheetId="0" hidden="1">'100% завершены'!$A$1:$P$4303</definedName>
    <definedName name="Z_FF11FA62_D81B_4BC5_894D_FE2F2D8CCCAA_.wvu.PrintArea" localSheetId="1" hidden="1">свод!$C$4:$O$35</definedName>
    <definedName name="Z_FFE83C55_D205_48C3_BA5F_C61FC77261E5_.wvu.FilterData" localSheetId="0" hidden="1">'100% завершены'!$A$1:$P$3727</definedName>
    <definedName name="_xlnm.Print_Area" localSheetId="0">'100% завершены'!$A$1:$P$4303</definedName>
    <definedName name="_xlnm.Print_Area" localSheetId="1">свод!$C$4:$O$35</definedName>
  </definedNames>
  <calcPr calcId="152511"/>
  <customWorkbookViews>
    <customWorkbookView name="Анастасия Рябинина - Личное представление" guid="{00CA1D91-97FF-4D84-850C-D045E209A49D}" mergeInterval="0" personalView="1" maximized="1" xWindow="-8" yWindow="-8" windowWidth="1936" windowHeight="1056" activeSheetId="11"/>
    <customWorkbookView name="Екатерина Помешкина - Личное представление" guid="{17916D7C-FC80-4339-98C4-B9719BB1814F}" mergeInterval="0" personalView="1" maximized="1" xWindow="-8" yWindow="-8" windowWidth="1936" windowHeight="1056" tabRatio="440" activeSheetId="4"/>
    <customWorkbookView name="Лырчикова Екатерина - Личное представление" guid="{A25E16F1-5DC9-4016-81D2-CCDE3F6F8895}" mergeInterval="0" personalView="1" maximized="1" xWindow="-8" yWindow="-8" windowWidth="1936" windowHeight="1056" activeSheetId="3"/>
    <customWorkbookView name="Николай Тимохин - Личное представление" guid="{41FE640E-22B0-42FD-AE86-030E091A3C69}" mergeInterval="0" personalView="1" xWindow="41" windowWidth="1826" windowHeight="1040" tabRatio="440" activeSheetId="3"/>
    <customWorkbookView name="Леденёва Анна Николаевна - Личное представление" guid="{8A34BC5A-8D1B-4077-AA06-8C35724C81ED}" mergeInterval="0" personalView="1" maximized="1" xWindow="-8" yWindow="-8" windowWidth="1936" windowHeight="1056" activeSheetId="1"/>
    <customWorkbookView name="Регина Бадмаева - Личное представление" guid="{57EB6A0F-FD91-408D-AF3D-D2D58CACE461}" mergeInterval="0" personalView="1" xWindow="78" yWindow="78" windowWidth="1780" windowHeight="917" tabRatio="440" activeSheetId="4"/>
    <customWorkbookView name="Ирина Крыжановская - Личное представление" guid="{C105665C-2A19-4AA0-A076-888C2C92EBDB}" mergeInterval="0" personalView="1" maximized="1" xWindow="-8" yWindow="-8" windowWidth="1936" windowHeight="1056" activeSheetId="1"/>
    <customWorkbookView name="Рашид Исенов - Личное представление" guid="{F99FC0F1-BC9C-4C8D-942E-F89FCCDA1CE8}" mergeInterval="0" personalView="1" windowWidth="1920" windowHeight="1040" tabRatio="440" activeSheetId="3"/>
    <customWorkbookView name="Александр Хомин - Личное представление" guid="{2BAE64B2-55CE-452F-8012-27A5E0C8C851}" mergeInterval="0" personalView="1" maximized="1" xWindow="-8" yWindow="-8" windowWidth="1936" windowHeight="1056" activeSheetId="1"/>
    <customWorkbookView name="Максим Чертков - Личное представление" guid="{D9D29098-E3D0-4978-947F-8E55605DDF72}" mergeInterval="0" personalView="1" maximized="1" xWindow="-8" yWindow="-8" windowWidth="1936" windowHeight="1056" activeSheetId="3"/>
    <customWorkbookView name="Евгений Конюхов - Личное представление" guid="{493AEB07-A077-45DD-AE7F-6DC9978EBEB5}" mergeInterval="0" personalView="1" maximized="1" xWindow="-8" yWindow="-8" windowWidth="1936" windowHeight="1056" activeSheetId="3"/>
    <customWorkbookView name="Ярослав Сергеев - Личное представление" guid="{81979C77-CF92-44CF-94B1-1CCD292A9C9E}" mergeInterval="0" personalView="1" maximized="1" xWindow="-8" yWindow="-8" windowWidth="1936" windowHeight="1056" tabRatio="440" activeSheetId="3"/>
    <customWorkbookView name="TECH10 - Личное представление" guid="{BBBC5041-72F9-491A-8F20-EE619F4BE572}" mergeInterval="0" personalView="1" maximized="1" xWindow="-8" yWindow="-8" windowWidth="1936" windowHeight="1056" tabRatio="440" activeSheetId="3"/>
    <customWorkbookView name="Виталий Шлыков - Личное представление" guid="{3081E3B9-6271-4358-BBDB-3C039BAB7499}" mergeInterval="0" personalView="1" maximized="1" xWindow="-8" yWindow="-8" windowWidth="1936" windowHeight="1056" tabRatio="440" activeSheetId="3"/>
    <customWorkbookView name="Анастасия Дзюбенко - Личное представление" guid="{FF11FA62-D81B-4BC5-894D-FE2F2D8CCCAA}" mergeInterval="0" personalView="1" minimized="1" windowWidth="0" windowHeight="0" tabRatio="440" activeSheetId="3"/>
    <customWorkbookView name="Александр Боярских - Личное представление" guid="{E29C352F-91CA-4225-BE72-1D716E15A005}" mergeInterval="0" personalView="1" maximized="1" xWindow="-8" yWindow="-8" windowWidth="1936" windowHeight="1056" activeSheetId="3"/>
    <customWorkbookView name="Александр Шесслер - Личное представление" guid="{E345B418-546D-42A7-A866-E18D1FCB9328}" mergeInterval="0" personalView="1" maximized="1" xWindow="-8" yWindow="-8" windowWidth="1936" windowHeight="1056" tabRatio="415" activeSheetId="3"/>
    <customWorkbookView name="Виталий Хусаинов - Личное представление" guid="{87C119BF-EE40-4A0B-AD59-1F58362F964A}" mergeInterval="0" personalView="1" maximized="1" xWindow="-8" yWindow="-8" windowWidth="1936" windowHeight="1056" activeSheetId="3"/>
    <customWorkbookView name="Дмитрий Кудряшев - Личное представление" guid="{AD62C237-3E03-45F9-8034-57675EFD3635}" mergeInterval="0" personalView="1" maximized="1" xWindow="-8" yWindow="-8" windowWidth="1936" windowHeight="1056" activeSheetId="1"/>
    <customWorkbookView name="kichaev - Личное представление" guid="{68EF4AC4-49AA-42C8-BC75-81DCEE842340}" mergeInterval="0" personalView="1" maximized="1" xWindow="-8" yWindow="-8" windowWidth="1936" windowHeight="1066" activeSheetId="4" showComments="commIndAndComment"/>
    <customWorkbookView name="Клавдия Наливкина - Личное представление" guid="{E1499463-D8FD-4BEE-823C-7243B456FD4F}" mergeInterval="0" personalView="1" maximized="1" xWindow="-9" yWindow="-9" windowWidth="1938" windowHeight="1050" tabRatio="440" activeSheetId="1"/>
    <customWorkbookView name="Ольга Поцелуйко - Личное представление" guid="{46713884-E986-45B7-BFFF-170C0EFBD3D0}" mergeInterval="0" personalView="1" maximized="1" xWindow="-8" yWindow="-8" windowWidth="1936" windowHeight="1056" tabRatio="440" activeSheetId="4"/>
    <customWorkbookView name="Максим Шевченко - Личное представление" guid="{2F5991D2-7915-4B78-BBF9-FE69E2F8BA6A}" mergeInterval="0" personalView="1" maximized="1" xWindow="-8" yWindow="-8" windowWidth="1936" windowHeight="1056" tabRatio="440" activeSheetId="3"/>
    <customWorkbookView name="Вервейко Лариса Григорьевна - Личное представление" guid="{FBD44AA4-476D-4AB2-9C34-14999FD54645}" mergeInterval="0" personalView="1" maximized="1" xWindow="-8" yWindow="-8" windowWidth="1936" windowHeight="1056" tabRatio="440" activeSheetId="1"/>
    <customWorkbookView name="Елена Клюшина - Личное представление" guid="{2144BCB8-36A7-4717-9428-A17CD9D39F52}" mergeInterval="0" personalView="1" maximized="1" xWindow="-8" yWindow="-8" windowWidth="1936" windowHeight="1056" tabRatio="374" activeSheetId="1"/>
    <customWorkbookView name="Пикалов Михаил - Личное представление" guid="{458BBDF7-1B79-48DA-ACB4-DB17A99A884E}" mergeInterval="0" personalView="1" maximized="1" xWindow="-8" yWindow="-8" windowWidth="1936" windowHeight="1056" tabRatio="440" activeSheetId="3"/>
    <customWorkbookView name="Виктор Титирко - Личное представление" guid="{6FD28129-5A36-4844-8339-6BEEF05BE7D3}" mergeInterval="0" personalView="1" maximized="1" xWindow="-8" yWindow="-8" windowWidth="1936" windowHeight="1056" tabRatio="440" activeSheetId="3"/>
    <customWorkbookView name="TECH9COMP - Личное представление" guid="{EE0AC204-3FCE-4F54-A6D8-0F1A0B3C1B5C}" mergeInterval="0" personalView="1" windowWidth="1920" windowHeight="1040" tabRatio="350" activeSheetId="3"/>
    <customWorkbookView name="Петр Аленин - Личное представление" guid="{71CE2E0F-4E2C-46CA-9BBA-B13104F47B20}" mergeInterval="0" personalView="1" maximized="1" xWindow="-8" yWindow="-8" windowWidth="1936" windowHeight="1056" tabRatio="440" activeSheetId="3"/>
    <customWorkbookView name="new user - Личное представление" guid="{0174552B-E42E-49BE-8A78-6B13936D7F8B}" mergeInterval="0" personalView="1" maximized="1" xWindow="-8" yWindow="-8" windowWidth="1936" windowHeight="1056" tabRatio="440" activeSheetId="3"/>
    <customWorkbookView name="Ярослав Тихолаз - Личное представление" guid="{A20A8978-2B67-481E-A4A4-B0DBC4A70BC5}" mergeInterval="0" personalView="1" maximized="1" xWindow="-8" yWindow="-8" windowWidth="1936" windowHeight="1056" tabRatio="440" activeSheetId="3"/>
    <customWorkbookView name="Наталья Монтина - Личное представление" guid="{F6A6D405-2014-4259-9F38-AC705AC403F2}" mergeInterval="0" personalView="1" maximized="1" xWindow="-8" yWindow="-8" windowWidth="1936" windowHeight="1056" tabRatio="440" activeSheetId="8"/>
    <customWorkbookView name="Петр Роговенко - Личное представление" guid="{3817B1F7-BF13-4AE4-86F1-ED7959D0B34F}" mergeInterval="0" personalView="1" maximized="1" xWindow="-8" yWindow="-8" windowWidth="1936" windowHeight="1056" tabRatio="440" activeSheetId="3"/>
    <customWorkbookView name="Андрей Косарев - Личное представление" guid="{B06516D2-4CE3-494D-9425-0218ED341E26}" mergeInterval="0" personalView="1" maximized="1" xWindow="-8" yWindow="-8" windowWidth="1936" windowHeight="1056" tabRatio="440" activeSheetId="3"/>
    <customWorkbookView name="Александр Автухов - Личное представление" guid="{54D6F975-B0DD-4BA6-85A1-CEBAA1D50CA6}" mergeInterval="0" personalView="1" maximized="1" xWindow="-8" yWindow="-8" windowWidth="1936" windowHeight="1056" tabRatio="440" activeSheetId="3"/>
    <customWorkbookView name="Дмитрий Пшеничников - Личное представление" guid="{ADD57774-2316-4685-B1D5-F429023D9553}" mergeInterval="0" personalView="1" maximized="1" xWindow="-8" yWindow="-8" windowWidth="1936" windowHeight="1056" tabRatio="440" activeSheetId="3"/>
    <customWorkbookView name="Андрей Соловьёв - Личное представление" guid="{AF885C3D-ADD2-4E08-A8F0-412E684B9B9D}" mergeInterval="0" personalView="1" windowWidth="1920" windowHeight="1040" activeSheetId="3"/>
    <customWorkbookView name="Юлия Плоцкая - Личное представление" guid="{F4D52251-55D7-48AD-9461-272009E6B194}" mergeInterval="0" personalView="1" maximized="1" xWindow="-8" yWindow="-8" windowWidth="1936" windowHeight="1056" tabRatio="440" activeSheetId="10"/>
    <customWorkbookView name="Александр Цинк - Личное представление" guid="{A7A94015-753B-4DA5-84BA-CAA806588427}" mergeInterval="0" personalView="1" maximized="1" xWindow="-8" yWindow="-8" windowWidth="1936" windowHeight="1056" tabRatio="440" activeSheetId="3"/>
    <customWorkbookView name="Елена Сердюк - Личное представление" guid="{95DB03CA-4396-4289-9586-932E3FF7AFC3}" mergeInterval="0" personalView="1" maximized="1" xWindow="-8" yWindow="-8" windowWidth="1936" windowHeight="1056" activeSheetId="3"/>
    <customWorkbookView name="Сергей Масленков - Личное представление" guid="{32D4987C-6BD3-40FA-82CE-1E1243A844A9}" mergeInterval="0" personalView="1" maximized="1" xWindow="-8" yWindow="-8" windowWidth="1936" windowHeight="1056" activeSheetId="3"/>
    <customWorkbookView name="Анна Львова - Личное представление" guid="{B60CB780-6689-446A-B7EB-53AF35C1CC45}" mergeInterval="0" personalView="1" maximized="1" xWindow="-8" yWindow="-8" windowWidth="1936" windowHeight="1056" activeSheetId="3"/>
    <customWorkbookView name="Боярских Александр Дмитриевич - Личное представление" guid="{9862BAAD-B011-4598-A231-0C94009A0ACE}" mergeInterval="0" personalView="1" maximized="1" xWindow="-8" yWindow="-8" windowWidth="1936" windowHeight="1056" activeSheetId="3"/>
    <customWorkbookView name="Кондратенко Наталья Евгеньевна - Личное представление" guid="{166AF383-6B26-40E1-B028-88CA25BE65E6}" mergeInterval="0" personalView="1" maximized="1" xWindow="-8" yWindow="-8" windowWidth="1936" windowHeight="1056" activeSheetId="3"/>
    <customWorkbookView name="Максим Лень - Личное представление" guid="{B5F6A564-E3B8-4B81-9D6C-F945C8AD2AC2}" mergeInterval="0" personalView="1" maximized="1" xWindow="-1608" yWindow="-8" windowWidth="1616" windowHeight="876" activeSheetId="3"/>
    <customWorkbookView name="Вячеслав Жданов - Личное представление" guid="{765B092E-5F92-4318-B9D9-EDEE70D71D48}" mergeInterval="0" personalView="1" maximized="1" xWindow="-8" yWindow="-8" windowWidth="1936" windowHeight="1056" activeSheetId="3"/>
    <customWorkbookView name="Марьям Тюлеубаева - Личное представление" guid="{50142902-9C53-4ABF-9E19-B25E64CCA323}" mergeInterval="0" personalView="1" maximized="1" xWindow="-8" yWindow="-8" windowWidth="1936" windowHeight="1056" activeSheetId="3"/>
  </customWorkbookViews>
</workbook>
</file>

<file path=xl/calcChain.xml><?xml version="1.0" encoding="utf-8"?>
<calcChain xmlns="http://schemas.openxmlformats.org/spreadsheetml/2006/main">
  <c r="G3203" i="1" l="1"/>
  <c r="G3204" i="1" l="1"/>
  <c r="G3205" i="1"/>
  <c r="G3206" i="1"/>
  <c r="G3207" i="1"/>
  <c r="G3208" i="1"/>
  <c r="G3209" i="1"/>
  <c r="G3210" i="1"/>
  <c r="G4415" i="1" l="1"/>
  <c r="G4304" i="1" l="1"/>
  <c r="G4305" i="1"/>
  <c r="G4306" i="1"/>
  <c r="G4307" i="1"/>
  <c r="G4308" i="1"/>
  <c r="G4309" i="1"/>
  <c r="G4310" i="1"/>
  <c r="G4311" i="1"/>
  <c r="G4312" i="1"/>
  <c r="G4313" i="1"/>
  <c r="G4314" i="1"/>
  <c r="G4315" i="1"/>
  <c r="G4316" i="1"/>
  <c r="G4317" i="1"/>
  <c r="G4318" i="1"/>
  <c r="G4319" i="1"/>
  <c r="G4320" i="1"/>
  <c r="G4321" i="1"/>
  <c r="G4322" i="1"/>
  <c r="G4323" i="1"/>
  <c r="G4324" i="1"/>
  <c r="G4325" i="1"/>
  <c r="G4326" i="1"/>
  <c r="G4327" i="1"/>
  <c r="G4328" i="1"/>
  <c r="G4329" i="1"/>
  <c r="G4330" i="1"/>
  <c r="G4331" i="1"/>
  <c r="G4332" i="1"/>
  <c r="G4333" i="1"/>
  <c r="G4334" i="1"/>
  <c r="G4335" i="1"/>
  <c r="G4336" i="1"/>
  <c r="G4337" i="1"/>
  <c r="G4338" i="1"/>
  <c r="G4339" i="1"/>
  <c r="G4340" i="1"/>
  <c r="G4341" i="1"/>
  <c r="G4342" i="1"/>
  <c r="G4343" i="1"/>
  <c r="G4344" i="1"/>
  <c r="G4345" i="1"/>
  <c r="G4346" i="1"/>
  <c r="G4347" i="1"/>
  <c r="G4348" i="1"/>
  <c r="G4349" i="1"/>
  <c r="G4350" i="1"/>
  <c r="G4351" i="1"/>
  <c r="G4352" i="1"/>
  <c r="G4353" i="1"/>
  <c r="G4354" i="1"/>
  <c r="G4355" i="1"/>
  <c r="G4356" i="1"/>
  <c r="G4357" i="1"/>
  <c r="G4358" i="1"/>
  <c r="G4359" i="1"/>
  <c r="G4360" i="1"/>
  <c r="G4361" i="1"/>
  <c r="G4362" i="1"/>
  <c r="G4363" i="1"/>
  <c r="G4364" i="1"/>
  <c r="G4365" i="1"/>
  <c r="G4366" i="1"/>
  <c r="G4367" i="1"/>
  <c r="G4368" i="1"/>
  <c r="G4369" i="1"/>
  <c r="G4370" i="1"/>
  <c r="G4371" i="1"/>
  <c r="G4372" i="1"/>
  <c r="G4373" i="1"/>
  <c r="G4374" i="1"/>
  <c r="G4375" i="1"/>
  <c r="G4376" i="1"/>
  <c r="G4377" i="1"/>
  <c r="G4378" i="1"/>
  <c r="G4379" i="1"/>
  <c r="G4380" i="1"/>
  <c r="G4381" i="1"/>
  <c r="G4382" i="1"/>
  <c r="G4383" i="1"/>
  <c r="G4384" i="1"/>
  <c r="G4385" i="1"/>
  <c r="G4386" i="1"/>
  <c r="G4387" i="1"/>
  <c r="G4388" i="1"/>
  <c r="G4389" i="1"/>
  <c r="G4390" i="1"/>
  <c r="G4391" i="1"/>
  <c r="G4392" i="1"/>
  <c r="G4393" i="1"/>
  <c r="G4394" i="1"/>
  <c r="G4395" i="1"/>
  <c r="G4396" i="1"/>
  <c r="G4397" i="1"/>
  <c r="G4398" i="1"/>
  <c r="G4399" i="1"/>
  <c r="G4400" i="1"/>
  <c r="G4401" i="1"/>
  <c r="G4402" i="1"/>
  <c r="G4403" i="1"/>
  <c r="G4404" i="1"/>
  <c r="G4405" i="1"/>
  <c r="G4406" i="1"/>
  <c r="G4407" i="1"/>
  <c r="G4408" i="1"/>
  <c r="G4409" i="1"/>
  <c r="G4410" i="1"/>
  <c r="G4411" i="1"/>
  <c r="G4412" i="1"/>
  <c r="G4413" i="1"/>
  <c r="G4414" i="1"/>
  <c r="G175" i="1" l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3" i="1"/>
  <c r="G4" i="1"/>
  <c r="G5" i="1"/>
  <c r="G6" i="1"/>
  <c r="G7" i="1"/>
  <c r="G8" i="1"/>
  <c r="G9" i="1"/>
  <c r="G10" i="1"/>
  <c r="G11" i="1"/>
  <c r="G12" i="1"/>
  <c r="G13" i="1"/>
  <c r="G15" i="1"/>
  <c r="G16" i="1"/>
  <c r="G17" i="1"/>
  <c r="G18" i="1"/>
  <c r="G19" i="1"/>
  <c r="G20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96" i="1"/>
  <c r="G1197" i="1"/>
  <c r="G1198" i="1"/>
  <c r="G1199" i="1"/>
  <c r="G1205" i="1"/>
  <c r="G1206" i="1"/>
  <c r="G1207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3" i="1"/>
  <c r="G1416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2011" i="1"/>
  <c r="G2012" i="1"/>
  <c r="G2013" i="1"/>
  <c r="G2014" i="1"/>
  <c r="G2015" i="1"/>
  <c r="G2016" i="1"/>
  <c r="G2017" i="1"/>
  <c r="G2018" i="1"/>
  <c r="G2019" i="1"/>
  <c r="G2020" i="1"/>
  <c r="G2021" i="1"/>
  <c r="G2022" i="1"/>
  <c r="G2023" i="1"/>
  <c r="G2024" i="1"/>
  <c r="G2025" i="1"/>
  <c r="G2026" i="1"/>
  <c r="G2027" i="1"/>
  <c r="G2028" i="1"/>
  <c r="G2029" i="1"/>
  <c r="G2030" i="1"/>
  <c r="G2031" i="1"/>
  <c r="G2032" i="1"/>
  <c r="G2033" i="1"/>
  <c r="G2034" i="1"/>
  <c r="G2035" i="1"/>
  <c r="G2036" i="1"/>
  <c r="G2037" i="1"/>
  <c r="G2038" i="1"/>
  <c r="G2039" i="1"/>
  <c r="G2040" i="1"/>
  <c r="G2041" i="1"/>
  <c r="G2042" i="1"/>
  <c r="G2043" i="1"/>
  <c r="G2044" i="1"/>
  <c r="G2045" i="1"/>
  <c r="G2046" i="1"/>
  <c r="G2047" i="1"/>
  <c r="G2048" i="1"/>
  <c r="G2049" i="1"/>
  <c r="G2050" i="1"/>
  <c r="G2051" i="1"/>
  <c r="G2052" i="1"/>
  <c r="G2053" i="1"/>
  <c r="G2054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74" i="1"/>
  <c r="G2075" i="1"/>
  <c r="G2076" i="1"/>
  <c r="G2077" i="1"/>
  <c r="G2078" i="1"/>
  <c r="G2079" i="1"/>
  <c r="G2080" i="1"/>
  <c r="G2081" i="1"/>
  <c r="G2082" i="1"/>
  <c r="G2083" i="1"/>
  <c r="G2084" i="1"/>
  <c r="G2085" i="1"/>
  <c r="G2086" i="1"/>
  <c r="G2087" i="1"/>
  <c r="G2088" i="1"/>
  <c r="G2089" i="1"/>
  <c r="G2090" i="1"/>
  <c r="G2091" i="1"/>
  <c r="G2092" i="1"/>
  <c r="G2093" i="1"/>
  <c r="G2094" i="1"/>
  <c r="G2095" i="1"/>
  <c r="G2096" i="1"/>
  <c r="G2097" i="1"/>
  <c r="G2098" i="1"/>
  <c r="G2099" i="1"/>
  <c r="G2100" i="1"/>
  <c r="G2101" i="1"/>
  <c r="G2102" i="1"/>
  <c r="G2103" i="1"/>
  <c r="G2104" i="1"/>
  <c r="G2105" i="1"/>
  <c r="G2106" i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2140" i="1"/>
  <c r="G2141" i="1"/>
  <c r="G2142" i="1"/>
  <c r="G2143" i="1"/>
  <c r="G2144" i="1"/>
  <c r="G2145" i="1"/>
  <c r="G2146" i="1"/>
  <c r="G2147" i="1"/>
  <c r="G2148" i="1"/>
  <c r="G2149" i="1"/>
  <c r="G2150" i="1"/>
  <c r="G2151" i="1"/>
  <c r="G2152" i="1"/>
  <c r="G2153" i="1"/>
  <c r="G2154" i="1"/>
  <c r="G2155" i="1"/>
  <c r="G2156" i="1"/>
  <c r="G2157" i="1"/>
  <c r="G2158" i="1"/>
  <c r="G2159" i="1"/>
  <c r="G2160" i="1"/>
  <c r="G2161" i="1"/>
  <c r="G2162" i="1"/>
  <c r="G2163" i="1"/>
  <c r="G2164" i="1"/>
  <c r="G2165" i="1"/>
  <c r="G2166" i="1"/>
  <c r="G2167" i="1"/>
  <c r="G2168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4" i="1"/>
  <c r="G2195" i="1"/>
  <c r="G2196" i="1"/>
  <c r="G2197" i="1"/>
  <c r="G2198" i="1"/>
  <c r="G2199" i="1"/>
  <c r="G2200" i="1"/>
  <c r="G2201" i="1"/>
  <c r="G2202" i="1"/>
  <c r="G2203" i="1"/>
  <c r="G2204" i="1"/>
  <c r="G2205" i="1"/>
  <c r="G2206" i="1"/>
  <c r="G2207" i="1"/>
  <c r="G2208" i="1"/>
  <c r="G2209" i="1"/>
  <c r="G2210" i="1"/>
  <c r="G2211" i="1"/>
  <c r="G2212" i="1"/>
  <c r="G2213" i="1"/>
  <c r="G2214" i="1"/>
  <c r="G2215" i="1"/>
  <c r="G2216" i="1"/>
  <c r="G2217" i="1"/>
  <c r="G2218" i="1"/>
  <c r="G2219" i="1"/>
  <c r="G2220" i="1"/>
  <c r="G2221" i="1"/>
  <c r="G2222" i="1"/>
  <c r="G2223" i="1"/>
  <c r="G2224" i="1"/>
  <c r="G2225" i="1"/>
  <c r="G2226" i="1"/>
  <c r="G2227" i="1"/>
  <c r="G2228" i="1"/>
  <c r="G2229" i="1"/>
  <c r="G2230" i="1"/>
  <c r="G2231" i="1"/>
  <c r="G2232" i="1"/>
  <c r="G2233" i="1"/>
  <c r="G2234" i="1"/>
  <c r="G2235" i="1"/>
  <c r="G2236" i="1"/>
  <c r="G2237" i="1"/>
  <c r="G2238" i="1"/>
  <c r="G2239" i="1"/>
  <c r="G2240" i="1"/>
  <c r="G2241" i="1"/>
  <c r="G2242" i="1"/>
  <c r="G2243" i="1"/>
  <c r="G2245" i="1"/>
  <c r="G2246" i="1"/>
  <c r="G2247" i="1"/>
  <c r="G2248" i="1"/>
  <c r="G2249" i="1"/>
  <c r="G2250" i="1"/>
  <c r="G2251" i="1"/>
  <c r="G2252" i="1"/>
  <c r="G2253" i="1"/>
  <c r="G2254" i="1"/>
  <c r="G2255" i="1"/>
  <c r="G2256" i="1"/>
  <c r="G2257" i="1"/>
  <c r="G2258" i="1"/>
  <c r="G2259" i="1"/>
  <c r="G2260" i="1"/>
  <c r="G2261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4" i="1"/>
  <c r="G2285" i="1"/>
  <c r="G2286" i="1"/>
  <c r="G2287" i="1"/>
  <c r="G2288" i="1"/>
  <c r="G2289" i="1"/>
  <c r="G2290" i="1"/>
  <c r="G2291" i="1"/>
  <c r="G2292" i="1"/>
  <c r="G2293" i="1"/>
  <c r="G2294" i="1"/>
  <c r="G2295" i="1"/>
  <c r="G2296" i="1"/>
  <c r="G2297" i="1"/>
  <c r="G2298" i="1"/>
  <c r="G2299" i="1"/>
  <c r="G2300" i="1"/>
  <c r="G2301" i="1"/>
  <c r="G2302" i="1"/>
  <c r="G2303" i="1"/>
  <c r="G2304" i="1"/>
  <c r="G2305" i="1"/>
  <c r="G2306" i="1"/>
  <c r="G2308" i="1"/>
  <c r="G2309" i="1"/>
  <c r="G2310" i="1"/>
  <c r="G2311" i="1"/>
  <c r="G2312" i="1"/>
  <c r="G2313" i="1"/>
  <c r="G2314" i="1"/>
  <c r="G2315" i="1"/>
  <c r="G2317" i="1"/>
  <c r="G2318" i="1"/>
  <c r="G2320" i="1"/>
  <c r="G2321" i="1"/>
  <c r="G2322" i="1"/>
  <c r="G2323" i="1"/>
  <c r="G2324" i="1"/>
  <c r="G2325" i="1"/>
  <c r="G2326" i="1"/>
  <c r="G2327" i="1"/>
  <c r="G2329" i="1"/>
  <c r="G2330" i="1"/>
  <c r="G2331" i="1"/>
  <c r="G2332" i="1"/>
  <c r="G2333" i="1"/>
  <c r="G2334" i="1"/>
  <c r="G2335" i="1"/>
  <c r="G2336" i="1"/>
  <c r="G2337" i="1"/>
  <c r="G2338" i="1"/>
  <c r="G2339" i="1"/>
  <c r="G2340" i="1"/>
  <c r="G2341" i="1"/>
  <c r="G2342" i="1"/>
  <c r="G2343" i="1"/>
  <c r="G2344" i="1"/>
  <c r="G2345" i="1"/>
  <c r="G2346" i="1"/>
  <c r="G2347" i="1"/>
  <c r="G2348" i="1"/>
  <c r="G2350" i="1"/>
  <c r="G2352" i="1"/>
  <c r="G2353" i="1"/>
  <c r="G2354" i="1"/>
  <c r="G2355" i="1"/>
  <c r="G2356" i="1"/>
  <c r="G2357" i="1"/>
  <c r="G2358" i="1"/>
  <c r="G2359" i="1"/>
  <c r="G2360" i="1"/>
  <c r="G2361" i="1"/>
  <c r="G2362" i="1"/>
  <c r="G2363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391" i="1"/>
  <c r="G2392" i="1"/>
  <c r="G2393" i="1"/>
  <c r="G2394" i="1"/>
  <c r="G2395" i="1"/>
  <c r="G2396" i="1"/>
  <c r="G2397" i="1"/>
  <c r="G2398" i="1"/>
  <c r="G2399" i="1"/>
  <c r="G2400" i="1"/>
  <c r="G2401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416" i="1"/>
  <c r="G2418" i="1"/>
  <c r="G2419" i="1"/>
  <c r="G2421" i="1"/>
  <c r="G2422" i="1"/>
  <c r="G2423" i="1"/>
  <c r="G2424" i="1"/>
  <c r="G2425" i="1"/>
  <c r="G2426" i="1"/>
  <c r="G2427" i="1"/>
  <c r="G2428" i="1"/>
  <c r="G2429" i="1"/>
  <c r="G2430" i="1"/>
  <c r="G2431" i="1"/>
  <c r="G2432" i="1"/>
  <c r="G2433" i="1"/>
  <c r="G2434" i="1"/>
  <c r="G2435" i="1"/>
  <c r="G2436" i="1"/>
  <c r="G2437" i="1"/>
  <c r="G2438" i="1"/>
  <c r="G2439" i="1"/>
  <c r="G2440" i="1"/>
  <c r="G2441" i="1"/>
  <c r="G2442" i="1"/>
  <c r="G2443" i="1"/>
  <c r="G2444" i="1"/>
  <c r="G2445" i="1"/>
  <c r="G2446" i="1"/>
  <c r="G2447" i="1"/>
  <c r="G2448" i="1"/>
  <c r="G2449" i="1"/>
  <c r="G2450" i="1"/>
  <c r="G2451" i="1"/>
  <c r="G2452" i="1"/>
  <c r="G2453" i="1"/>
  <c r="G2454" i="1"/>
  <c r="G2455" i="1"/>
  <c r="G2456" i="1"/>
  <c r="G2457" i="1"/>
  <c r="G2458" i="1"/>
  <c r="G2459" i="1"/>
  <c r="G2460" i="1"/>
  <c r="G2461" i="1"/>
  <c r="G2462" i="1"/>
  <c r="G2463" i="1"/>
  <c r="G2464" i="1"/>
  <c r="G2465" i="1"/>
  <c r="G2466" i="1"/>
  <c r="G2467" i="1"/>
  <c r="G2468" i="1"/>
  <c r="G2469" i="1"/>
  <c r="G2470" i="1"/>
  <c r="G2471" i="1"/>
  <c r="G2472" i="1"/>
  <c r="G2473" i="1"/>
  <c r="G2474" i="1"/>
  <c r="G2475" i="1"/>
  <c r="G2476" i="1"/>
  <c r="G2477" i="1"/>
  <c r="G2478" i="1"/>
  <c r="G2479" i="1"/>
  <c r="G2480" i="1"/>
  <c r="G2481" i="1"/>
  <c r="G2482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3211" i="1"/>
  <c r="G3212" i="1"/>
  <c r="G3213" i="1"/>
  <c r="G3214" i="1"/>
  <c r="G3215" i="1"/>
  <c r="G3216" i="1"/>
  <c r="G3217" i="1"/>
  <c r="G3218" i="1"/>
  <c r="G3219" i="1"/>
  <c r="G3221" i="1"/>
  <c r="G3222" i="1"/>
  <c r="G3223" i="1"/>
  <c r="G3224" i="1"/>
  <c r="G3225" i="1"/>
  <c r="G3226" i="1"/>
  <c r="G3227" i="1"/>
  <c r="G3228" i="1"/>
  <c r="G3229" i="1"/>
  <c r="G3230" i="1"/>
  <c r="G3231" i="1"/>
  <c r="G3232" i="1"/>
  <c r="G3233" i="1"/>
  <c r="G3234" i="1"/>
  <c r="G3235" i="1"/>
  <c r="G3236" i="1"/>
  <c r="G3237" i="1"/>
  <c r="G3238" i="1"/>
  <c r="G3239" i="1"/>
  <c r="G3240" i="1"/>
  <c r="G3241" i="1"/>
  <c r="G3242" i="1"/>
  <c r="G3243" i="1"/>
  <c r="G3244" i="1"/>
  <c r="G3245" i="1"/>
  <c r="G3246" i="1"/>
  <c r="G3247" i="1"/>
  <c r="G3248" i="1"/>
  <c r="G3249" i="1"/>
  <c r="G3253" i="1"/>
  <c r="G3254" i="1"/>
  <c r="G3255" i="1"/>
  <c r="G3256" i="1"/>
  <c r="G3257" i="1"/>
  <c r="G3258" i="1"/>
  <c r="G3259" i="1"/>
  <c r="G3260" i="1"/>
  <c r="G3261" i="1"/>
  <c r="G3262" i="1"/>
  <c r="G3263" i="1"/>
  <c r="G3264" i="1"/>
  <c r="G3265" i="1"/>
  <c r="G3266" i="1"/>
  <c r="G3267" i="1"/>
  <c r="G3268" i="1"/>
  <c r="G3269" i="1"/>
  <c r="G3270" i="1"/>
  <c r="G3271" i="1"/>
  <c r="G3272" i="1"/>
  <c r="G3273" i="1"/>
  <c r="G3274" i="1"/>
  <c r="G3275" i="1"/>
  <c r="G3276" i="1"/>
  <c r="G3277" i="1"/>
  <c r="G3278" i="1"/>
  <c r="G3279" i="1"/>
  <c r="G3280" i="1"/>
  <c r="G3281" i="1"/>
  <c r="G3282" i="1"/>
  <c r="G3283" i="1"/>
  <c r="G3284" i="1"/>
  <c r="G3285" i="1"/>
  <c r="G3286" i="1"/>
  <c r="G3287" i="1"/>
  <c r="G3288" i="1"/>
  <c r="G3289" i="1"/>
  <c r="G3290" i="1"/>
  <c r="G3291" i="1"/>
  <c r="G3292" i="1"/>
  <c r="G3293" i="1"/>
  <c r="G3294" i="1"/>
  <c r="G3295" i="1"/>
  <c r="G3296" i="1"/>
  <c r="G3297" i="1"/>
  <c r="G3298" i="1"/>
  <c r="G3299" i="1"/>
  <c r="G3300" i="1"/>
  <c r="G3301" i="1"/>
  <c r="G3302" i="1"/>
  <c r="G3303" i="1"/>
  <c r="G3304" i="1"/>
  <c r="G3305" i="1"/>
  <c r="G3306" i="1"/>
  <c r="G3307" i="1"/>
  <c r="G3308" i="1"/>
  <c r="G3309" i="1"/>
  <c r="G3310" i="1"/>
  <c r="G3311" i="1"/>
  <c r="G3312" i="1"/>
  <c r="G3313" i="1"/>
  <c r="G3314" i="1"/>
  <c r="G3315" i="1"/>
  <c r="G3316" i="1"/>
  <c r="G3317" i="1"/>
  <c r="G3318" i="1"/>
  <c r="G3319" i="1"/>
  <c r="G3320" i="1"/>
  <c r="G3321" i="1"/>
  <c r="G3322" i="1"/>
  <c r="G3323" i="1"/>
  <c r="G3324" i="1"/>
  <c r="G3325" i="1"/>
  <c r="G3326" i="1"/>
  <c r="G3327" i="1"/>
  <c r="G3328" i="1"/>
  <c r="G3329" i="1"/>
  <c r="G3330" i="1"/>
  <c r="G3331" i="1"/>
  <c r="G3332" i="1"/>
  <c r="G3333" i="1"/>
  <c r="G3334" i="1"/>
  <c r="G3335" i="1"/>
  <c r="G3336" i="1"/>
  <c r="G3337" i="1"/>
  <c r="G3338" i="1"/>
  <c r="G3339" i="1"/>
  <c r="G3340" i="1"/>
  <c r="G3341" i="1"/>
  <c r="G3342" i="1"/>
  <c r="G3343" i="1"/>
  <c r="G3344" i="1"/>
  <c r="G3345" i="1"/>
  <c r="G3346" i="1"/>
  <c r="G3347" i="1"/>
  <c r="G3348" i="1"/>
  <c r="G3349" i="1"/>
  <c r="G3350" i="1"/>
  <c r="G3351" i="1"/>
  <c r="G3352" i="1"/>
  <c r="G3353" i="1"/>
  <c r="G3354" i="1"/>
  <c r="G3355" i="1"/>
  <c r="G3356" i="1"/>
  <c r="G3357" i="1"/>
  <c r="G3358" i="1"/>
  <c r="G3359" i="1"/>
  <c r="G3360" i="1"/>
  <c r="G3361" i="1"/>
  <c r="G3362" i="1"/>
  <c r="G3363" i="1"/>
  <c r="G3364" i="1"/>
  <c r="G3365" i="1"/>
  <c r="G3366" i="1"/>
  <c r="G3367" i="1"/>
  <c r="G3368" i="1"/>
  <c r="G3369" i="1"/>
  <c r="G3370" i="1"/>
  <c r="G3371" i="1"/>
  <c r="G3372" i="1"/>
  <c r="G3373" i="1"/>
  <c r="G3374" i="1"/>
  <c r="G3375" i="1"/>
  <c r="G3376" i="1"/>
  <c r="G3377" i="1"/>
  <c r="G3378" i="1"/>
  <c r="G3379" i="1"/>
  <c r="G3380" i="1"/>
  <c r="G3381" i="1"/>
  <c r="G3382" i="1"/>
  <c r="G3383" i="1"/>
  <c r="G3384" i="1"/>
  <c r="G3385" i="1"/>
  <c r="G3386" i="1"/>
  <c r="G3387" i="1"/>
  <c r="G3388" i="1"/>
  <c r="G3389" i="1"/>
  <c r="G3390" i="1"/>
  <c r="G3391" i="1"/>
  <c r="G3392" i="1"/>
  <c r="G3393" i="1"/>
  <c r="G3394" i="1"/>
  <c r="G3395" i="1"/>
  <c r="G3396" i="1"/>
  <c r="G3397" i="1"/>
  <c r="G3398" i="1"/>
  <c r="G3399" i="1"/>
  <c r="G3400" i="1"/>
  <c r="G3401" i="1"/>
  <c r="G3402" i="1"/>
  <c r="G3403" i="1"/>
  <c r="G3404" i="1"/>
  <c r="G3405" i="1"/>
  <c r="G3406" i="1"/>
  <c r="G3408" i="1"/>
  <c r="G3409" i="1"/>
  <c r="G3410" i="1"/>
  <c r="G3411" i="1"/>
  <c r="G3412" i="1"/>
  <c r="G3413" i="1"/>
  <c r="G3414" i="1"/>
  <c r="G3415" i="1"/>
  <c r="G3416" i="1"/>
  <c r="G3417" i="1"/>
  <c r="G3418" i="1"/>
  <c r="G3419" i="1"/>
  <c r="G3420" i="1"/>
  <c r="G3421" i="1"/>
  <c r="G3422" i="1"/>
  <c r="G3423" i="1"/>
  <c r="G3424" i="1"/>
  <c r="G3425" i="1"/>
  <c r="G3426" i="1"/>
  <c r="G3427" i="1"/>
  <c r="G3428" i="1"/>
  <c r="G3429" i="1"/>
  <c r="G3430" i="1"/>
  <c r="G3431" i="1"/>
  <c r="G3432" i="1"/>
  <c r="G3433" i="1"/>
  <c r="G3434" i="1"/>
  <c r="G3435" i="1"/>
  <c r="G3436" i="1"/>
  <c r="G3437" i="1"/>
  <c r="G3438" i="1"/>
  <c r="G3439" i="1"/>
  <c r="G3440" i="1"/>
  <c r="G3441" i="1"/>
  <c r="G3442" i="1"/>
  <c r="G3443" i="1"/>
  <c r="G3444" i="1"/>
  <c r="G3445" i="1"/>
  <c r="G3446" i="1"/>
  <c r="G3447" i="1"/>
  <c r="G3448" i="1"/>
  <c r="G3449" i="1"/>
  <c r="G3450" i="1"/>
  <c r="G3451" i="1"/>
  <c r="G3452" i="1"/>
  <c r="G3453" i="1"/>
  <c r="G3454" i="1"/>
  <c r="G3455" i="1"/>
  <c r="G3456" i="1"/>
  <c r="G3457" i="1"/>
  <c r="G3458" i="1"/>
  <c r="G3459" i="1"/>
  <c r="G3460" i="1"/>
  <c r="G3461" i="1"/>
  <c r="G3462" i="1"/>
  <c r="G3463" i="1"/>
  <c r="G3464" i="1"/>
  <c r="G3465" i="1"/>
  <c r="G3466" i="1"/>
  <c r="G3467" i="1"/>
  <c r="G3468" i="1"/>
  <c r="G3469" i="1"/>
  <c r="G3470" i="1"/>
  <c r="G3471" i="1"/>
  <c r="G3472" i="1"/>
  <c r="G3473" i="1"/>
  <c r="G3474" i="1"/>
  <c r="G3475" i="1"/>
  <c r="G3476" i="1"/>
  <c r="G3477" i="1"/>
  <c r="G3478" i="1"/>
  <c r="G3479" i="1"/>
  <c r="G3480" i="1"/>
  <c r="G3481" i="1"/>
  <c r="G3482" i="1"/>
  <c r="G3483" i="1"/>
  <c r="G3484" i="1"/>
  <c r="G3485" i="1"/>
  <c r="G3486" i="1"/>
  <c r="G3487" i="1"/>
  <c r="G3488" i="1"/>
  <c r="G3489" i="1"/>
  <c r="G3490" i="1"/>
  <c r="G3491" i="1"/>
  <c r="G3492" i="1"/>
  <c r="G3493" i="1"/>
  <c r="G3494" i="1"/>
  <c r="G3495" i="1"/>
  <c r="G3496" i="1"/>
  <c r="G3497" i="1"/>
  <c r="G3498" i="1"/>
  <c r="G3499" i="1"/>
  <c r="G3500" i="1"/>
  <c r="G3501" i="1"/>
  <c r="G3502" i="1"/>
  <c r="G3503" i="1"/>
  <c r="G3504" i="1"/>
  <c r="G3505" i="1"/>
  <c r="G3506" i="1"/>
  <c r="G3507" i="1"/>
  <c r="G3508" i="1"/>
  <c r="G3509" i="1"/>
  <c r="G3510" i="1"/>
  <c r="G3511" i="1"/>
  <c r="G3512" i="1"/>
  <c r="G3513" i="1"/>
  <c r="G3514" i="1"/>
  <c r="G3515" i="1"/>
  <c r="G3516" i="1"/>
  <c r="G3517" i="1"/>
  <c r="G3518" i="1"/>
  <c r="G3519" i="1"/>
  <c r="G3520" i="1"/>
  <c r="G3521" i="1"/>
  <c r="G3522" i="1"/>
  <c r="G3523" i="1"/>
  <c r="G3524" i="1"/>
  <c r="G3525" i="1"/>
  <c r="G3526" i="1"/>
  <c r="G3527" i="1"/>
  <c r="G3528" i="1"/>
  <c r="G3529" i="1"/>
  <c r="G3530" i="1"/>
  <c r="G3531" i="1"/>
  <c r="G3532" i="1"/>
  <c r="G3533" i="1"/>
  <c r="G3534" i="1"/>
  <c r="G3535" i="1"/>
  <c r="G3536" i="1"/>
  <c r="G3537" i="1"/>
  <c r="G3538" i="1"/>
  <c r="G3539" i="1"/>
  <c r="G3540" i="1"/>
  <c r="G3541" i="1"/>
  <c r="G3542" i="1"/>
  <c r="G3543" i="1"/>
  <c r="G3544" i="1"/>
  <c r="G3545" i="1"/>
  <c r="G3546" i="1"/>
  <c r="G3547" i="1"/>
  <c r="G3548" i="1"/>
  <c r="G3549" i="1"/>
  <c r="G3550" i="1"/>
  <c r="G3551" i="1"/>
  <c r="G3552" i="1"/>
  <c r="G3553" i="1"/>
  <c r="G3554" i="1"/>
  <c r="G3555" i="1"/>
  <c r="G3556" i="1"/>
  <c r="G3557" i="1"/>
  <c r="G3558" i="1"/>
  <c r="G3559" i="1"/>
  <c r="G3560" i="1"/>
  <c r="G3561" i="1"/>
  <c r="G3562" i="1"/>
  <c r="G3563" i="1"/>
  <c r="G3564" i="1"/>
  <c r="G3565" i="1"/>
  <c r="G3566" i="1"/>
  <c r="G3567" i="1"/>
  <c r="G3568" i="1"/>
  <c r="G3569" i="1"/>
  <c r="G3570" i="1"/>
  <c r="G3571" i="1"/>
  <c r="G3572" i="1"/>
  <c r="G3573" i="1"/>
  <c r="G3574" i="1"/>
  <c r="G3576" i="1"/>
  <c r="G3577" i="1"/>
  <c r="G3578" i="1"/>
  <c r="G3579" i="1"/>
  <c r="G3580" i="1"/>
  <c r="G3581" i="1"/>
  <c r="G3582" i="1"/>
  <c r="G3583" i="1"/>
  <c r="G3584" i="1"/>
  <c r="G3585" i="1"/>
  <c r="G3586" i="1"/>
  <c r="G3587" i="1"/>
  <c r="G3588" i="1"/>
  <c r="G3589" i="1"/>
  <c r="G3590" i="1"/>
  <c r="G3591" i="1"/>
  <c r="G3592" i="1"/>
  <c r="G3593" i="1"/>
  <c r="G3594" i="1"/>
  <c r="G3595" i="1"/>
  <c r="G3596" i="1"/>
  <c r="G3597" i="1"/>
  <c r="G3598" i="1"/>
  <c r="G3599" i="1"/>
  <c r="G3600" i="1"/>
  <c r="G3601" i="1"/>
  <c r="G3602" i="1"/>
  <c r="G3603" i="1"/>
  <c r="G3604" i="1"/>
  <c r="G3605" i="1"/>
  <c r="G3606" i="1"/>
  <c r="G3607" i="1"/>
  <c r="G3608" i="1"/>
  <c r="G3609" i="1"/>
  <c r="G3610" i="1"/>
  <c r="G3611" i="1"/>
  <c r="G3612" i="1"/>
  <c r="G3613" i="1"/>
  <c r="G3614" i="1"/>
  <c r="G3615" i="1"/>
  <c r="G3616" i="1"/>
  <c r="G3617" i="1"/>
  <c r="G3618" i="1"/>
  <c r="G3619" i="1"/>
  <c r="G3620" i="1"/>
  <c r="G3621" i="1"/>
  <c r="G3622" i="1"/>
  <c r="G3623" i="1"/>
  <c r="G3624" i="1"/>
  <c r="G3625" i="1"/>
  <c r="G3626" i="1"/>
  <c r="G3627" i="1"/>
  <c r="G3628" i="1"/>
  <c r="G3629" i="1"/>
  <c r="G3630" i="1"/>
  <c r="G3631" i="1"/>
  <c r="G3632" i="1"/>
  <c r="G3633" i="1"/>
  <c r="G3634" i="1"/>
  <c r="G3635" i="1"/>
  <c r="G3636" i="1"/>
  <c r="G3637" i="1"/>
  <c r="G3638" i="1"/>
  <c r="G3639" i="1"/>
  <c r="G3640" i="1"/>
  <c r="G3641" i="1"/>
  <c r="G3642" i="1"/>
  <c r="G3643" i="1"/>
  <c r="G3644" i="1"/>
  <c r="G3645" i="1"/>
  <c r="G3646" i="1"/>
  <c r="G3647" i="1"/>
  <c r="G3648" i="1"/>
  <c r="G3649" i="1"/>
  <c r="G3650" i="1"/>
  <c r="G3651" i="1"/>
  <c r="G3652" i="1"/>
  <c r="G3653" i="1"/>
  <c r="G3654" i="1"/>
  <c r="G3655" i="1"/>
  <c r="G3656" i="1"/>
  <c r="G3657" i="1"/>
  <c r="G3658" i="1"/>
  <c r="G3659" i="1"/>
  <c r="G3660" i="1"/>
  <c r="G3661" i="1"/>
  <c r="G3662" i="1"/>
  <c r="G3663" i="1"/>
  <c r="G3664" i="1"/>
  <c r="G3665" i="1"/>
  <c r="G3666" i="1"/>
  <c r="G3667" i="1"/>
  <c r="G3668" i="1"/>
  <c r="G3669" i="1"/>
  <c r="G3670" i="1"/>
  <c r="G3671" i="1"/>
  <c r="G3672" i="1"/>
  <c r="G3673" i="1"/>
  <c r="G3674" i="1"/>
  <c r="G3675" i="1"/>
  <c r="G3676" i="1"/>
  <c r="G3677" i="1"/>
  <c r="G3678" i="1"/>
  <c r="G3679" i="1"/>
  <c r="G3680" i="1"/>
  <c r="G3681" i="1"/>
  <c r="G3682" i="1"/>
  <c r="G3683" i="1"/>
  <c r="G3684" i="1"/>
  <c r="G3685" i="1"/>
  <c r="G3686" i="1"/>
  <c r="G3687" i="1"/>
  <c r="G3688" i="1"/>
  <c r="G3689" i="1"/>
  <c r="G3690" i="1"/>
  <c r="G3691" i="1"/>
  <c r="G3692" i="1"/>
  <c r="G3693" i="1"/>
  <c r="G3694" i="1"/>
  <c r="G3695" i="1"/>
  <c r="G3696" i="1"/>
  <c r="G3697" i="1"/>
  <c r="G3698" i="1"/>
  <c r="G3699" i="1"/>
  <c r="G3700" i="1"/>
  <c r="G3701" i="1"/>
  <c r="G3702" i="1"/>
  <c r="G3703" i="1"/>
  <c r="G3704" i="1"/>
  <c r="G3705" i="1"/>
  <c r="G3706" i="1"/>
  <c r="G3707" i="1"/>
  <c r="G3708" i="1"/>
  <c r="G3709" i="1"/>
  <c r="G3710" i="1"/>
  <c r="G3711" i="1"/>
  <c r="G3712" i="1"/>
  <c r="G3713" i="1"/>
  <c r="G3714" i="1"/>
  <c r="G3715" i="1"/>
  <c r="G3716" i="1"/>
  <c r="G3717" i="1"/>
  <c r="G3718" i="1"/>
  <c r="G3719" i="1"/>
  <c r="G3720" i="1"/>
  <c r="G3721" i="1"/>
  <c r="G3722" i="1"/>
  <c r="G3723" i="1"/>
  <c r="G3724" i="1"/>
  <c r="G3725" i="1"/>
  <c r="G3726" i="1"/>
  <c r="G3727" i="1"/>
  <c r="G3728" i="1"/>
  <c r="G3729" i="1"/>
  <c r="G3730" i="1"/>
  <c r="G3731" i="1"/>
  <c r="G3732" i="1"/>
  <c r="G3733" i="1"/>
  <c r="G3734" i="1"/>
  <c r="G3735" i="1"/>
  <c r="G3736" i="1"/>
  <c r="G3737" i="1"/>
  <c r="G3738" i="1"/>
  <c r="G3739" i="1"/>
  <c r="G3740" i="1"/>
  <c r="G3741" i="1"/>
  <c r="G3742" i="1"/>
  <c r="G3743" i="1"/>
  <c r="G3744" i="1"/>
  <c r="G3745" i="1"/>
  <c r="G3746" i="1"/>
  <c r="G3747" i="1"/>
  <c r="G3748" i="1"/>
  <c r="G3749" i="1"/>
  <c r="G3750" i="1"/>
  <c r="G3751" i="1"/>
  <c r="G3752" i="1"/>
  <c r="G3753" i="1"/>
  <c r="G3754" i="1"/>
  <c r="G3755" i="1"/>
  <c r="G3756" i="1"/>
  <c r="G3757" i="1"/>
  <c r="G3758" i="1"/>
  <c r="G3759" i="1"/>
  <c r="G3760" i="1"/>
  <c r="G3761" i="1"/>
  <c r="G3762" i="1"/>
  <c r="G3763" i="1"/>
  <c r="G3764" i="1"/>
  <c r="G3765" i="1"/>
  <c r="G3766" i="1"/>
  <c r="G3767" i="1"/>
  <c r="G3768" i="1"/>
  <c r="G3769" i="1"/>
  <c r="G3770" i="1"/>
  <c r="G3771" i="1"/>
  <c r="G3772" i="1"/>
  <c r="G3773" i="1"/>
  <c r="G3774" i="1"/>
  <c r="G3775" i="1"/>
  <c r="G3776" i="1"/>
  <c r="G3777" i="1"/>
  <c r="G3778" i="1"/>
  <c r="G3779" i="1"/>
  <c r="G3780" i="1"/>
  <c r="G3781" i="1"/>
  <c r="G3782" i="1"/>
  <c r="G3783" i="1"/>
  <c r="G3784" i="1"/>
  <c r="G3785" i="1"/>
  <c r="G3786" i="1"/>
  <c r="G3787" i="1"/>
  <c r="G3788" i="1"/>
  <c r="G3789" i="1"/>
  <c r="G3790" i="1"/>
  <c r="G3791" i="1"/>
  <c r="G3792" i="1"/>
  <c r="G3793" i="1"/>
  <c r="G3794" i="1"/>
  <c r="G3795" i="1"/>
  <c r="G3796" i="1"/>
  <c r="G3797" i="1"/>
  <c r="G3798" i="1"/>
  <c r="G3799" i="1"/>
  <c r="G3800" i="1"/>
  <c r="G3801" i="1"/>
  <c r="G3802" i="1"/>
  <c r="G3803" i="1"/>
  <c r="G3804" i="1"/>
  <c r="G3805" i="1"/>
  <c r="G3806" i="1"/>
  <c r="G3807" i="1"/>
  <c r="G3808" i="1"/>
  <c r="G3809" i="1"/>
  <c r="G3810" i="1"/>
  <c r="G3811" i="1"/>
  <c r="G3812" i="1"/>
  <c r="G3813" i="1"/>
  <c r="G3814" i="1"/>
  <c r="G3815" i="1"/>
  <c r="G3816" i="1"/>
  <c r="G3817" i="1"/>
  <c r="G3818" i="1"/>
  <c r="G3819" i="1"/>
  <c r="G3820" i="1"/>
  <c r="G3821" i="1"/>
  <c r="G3822" i="1"/>
  <c r="G3823" i="1"/>
  <c r="G3824" i="1"/>
  <c r="G3825" i="1"/>
  <c r="G3826" i="1"/>
  <c r="G3827" i="1"/>
  <c r="G3828" i="1"/>
  <c r="G3829" i="1"/>
  <c r="G3830" i="1"/>
  <c r="G3831" i="1"/>
  <c r="G3832" i="1"/>
  <c r="G3833" i="1"/>
  <c r="G3834" i="1"/>
  <c r="G3835" i="1"/>
  <c r="G3836" i="1"/>
  <c r="G3837" i="1"/>
  <c r="G3838" i="1"/>
  <c r="G3839" i="1"/>
  <c r="G3840" i="1"/>
  <c r="G3841" i="1"/>
  <c r="G3842" i="1"/>
  <c r="G3843" i="1"/>
  <c r="G3844" i="1"/>
  <c r="G3845" i="1"/>
  <c r="G3846" i="1"/>
  <c r="G3847" i="1"/>
  <c r="G3848" i="1"/>
  <c r="G3849" i="1"/>
  <c r="G3850" i="1"/>
  <c r="G3851" i="1"/>
  <c r="G3852" i="1"/>
  <c r="G3853" i="1"/>
  <c r="G3854" i="1"/>
  <c r="G3855" i="1"/>
  <c r="G3856" i="1"/>
  <c r="G3857" i="1"/>
  <c r="G3858" i="1"/>
  <c r="G3859" i="1"/>
  <c r="G3860" i="1"/>
  <c r="G3861" i="1"/>
  <c r="G3862" i="1"/>
  <c r="G3863" i="1"/>
  <c r="G3864" i="1"/>
  <c r="G3865" i="1"/>
  <c r="G3866" i="1"/>
  <c r="G3867" i="1"/>
  <c r="G3868" i="1"/>
  <c r="G3869" i="1"/>
  <c r="G3870" i="1"/>
  <c r="G3871" i="1"/>
  <c r="G3872" i="1"/>
  <c r="G3873" i="1"/>
  <c r="G3874" i="1"/>
  <c r="G3875" i="1"/>
  <c r="G3876" i="1"/>
  <c r="G3877" i="1"/>
  <c r="G3878" i="1"/>
  <c r="G3879" i="1"/>
  <c r="G3880" i="1"/>
  <c r="G3881" i="1"/>
  <c r="G3882" i="1"/>
  <c r="G3883" i="1"/>
  <c r="G3884" i="1"/>
  <c r="G3885" i="1"/>
  <c r="G3886" i="1"/>
  <c r="G3887" i="1"/>
  <c r="G3888" i="1"/>
  <c r="G3889" i="1"/>
  <c r="G3890" i="1"/>
  <c r="G3891" i="1"/>
  <c r="G3892" i="1"/>
  <c r="G3893" i="1"/>
  <c r="G3894" i="1"/>
  <c r="G3895" i="1"/>
  <c r="G3896" i="1"/>
  <c r="G3897" i="1"/>
  <c r="G3898" i="1"/>
  <c r="G3899" i="1"/>
  <c r="G3900" i="1"/>
  <c r="G3901" i="1"/>
  <c r="G3902" i="1"/>
  <c r="G3903" i="1"/>
  <c r="G3904" i="1"/>
  <c r="G3905" i="1"/>
  <c r="G3906" i="1"/>
  <c r="G3907" i="1"/>
  <c r="G3908" i="1"/>
  <c r="G3909" i="1"/>
  <c r="G3910" i="1"/>
  <c r="G3911" i="1"/>
  <c r="G3912" i="1"/>
  <c r="G3913" i="1"/>
  <c r="G3914" i="1"/>
  <c r="G3915" i="1"/>
  <c r="G3916" i="1"/>
  <c r="G3917" i="1"/>
  <c r="G3918" i="1"/>
  <c r="G3919" i="1"/>
  <c r="G3920" i="1"/>
  <c r="G3921" i="1"/>
  <c r="G3922" i="1"/>
  <c r="G3923" i="1"/>
  <c r="G3924" i="1"/>
  <c r="G3925" i="1"/>
  <c r="G3926" i="1"/>
  <c r="G3927" i="1"/>
  <c r="G3928" i="1"/>
  <c r="G3929" i="1"/>
  <c r="G3930" i="1"/>
  <c r="G3931" i="1"/>
  <c r="G3932" i="1"/>
  <c r="G3933" i="1"/>
  <c r="G3934" i="1"/>
  <c r="G3935" i="1"/>
  <c r="G3936" i="1"/>
  <c r="G3937" i="1"/>
  <c r="G3938" i="1"/>
  <c r="G3939" i="1"/>
  <c r="G3940" i="1"/>
  <c r="G3941" i="1"/>
  <c r="G3942" i="1"/>
  <c r="G3943" i="1"/>
  <c r="G3944" i="1"/>
  <c r="G3945" i="1"/>
  <c r="G3946" i="1"/>
  <c r="G3947" i="1"/>
  <c r="G3948" i="1"/>
  <c r="G3949" i="1"/>
  <c r="G3950" i="1"/>
  <c r="G3951" i="1"/>
  <c r="G3952" i="1"/>
  <c r="G3954" i="1"/>
  <c r="G3955" i="1"/>
  <c r="G3956" i="1"/>
  <c r="G3957" i="1"/>
  <c r="G3958" i="1"/>
  <c r="G3959" i="1"/>
  <c r="G3960" i="1"/>
  <c r="G3961" i="1"/>
  <c r="G3962" i="1"/>
  <c r="G3963" i="1"/>
  <c r="G3964" i="1"/>
  <c r="G3965" i="1"/>
  <c r="G3966" i="1"/>
  <c r="G3967" i="1"/>
  <c r="G3968" i="1"/>
  <c r="G3969" i="1"/>
  <c r="G3970" i="1"/>
  <c r="G3971" i="1"/>
  <c r="G3972" i="1"/>
  <c r="G3973" i="1"/>
  <c r="G3974" i="1"/>
  <c r="G3975" i="1"/>
  <c r="G3976" i="1"/>
  <c r="G3977" i="1"/>
  <c r="G3978" i="1"/>
  <c r="G3979" i="1"/>
  <c r="G3980" i="1"/>
  <c r="G3981" i="1"/>
  <c r="G3982" i="1"/>
  <c r="G3983" i="1"/>
  <c r="G3984" i="1"/>
  <c r="G3985" i="1"/>
  <c r="G3986" i="1"/>
  <c r="G3987" i="1"/>
  <c r="G3988" i="1"/>
  <c r="G3989" i="1"/>
  <c r="G3990" i="1"/>
  <c r="G3991" i="1"/>
  <c r="G3992" i="1"/>
  <c r="G3993" i="1"/>
  <c r="G3994" i="1"/>
  <c r="G3995" i="1"/>
  <c r="G3996" i="1"/>
  <c r="G3997" i="1"/>
  <c r="G3998" i="1"/>
  <c r="G3999" i="1"/>
  <c r="G4000" i="1"/>
  <c r="G4001" i="1"/>
  <c r="G4002" i="1"/>
  <c r="G4003" i="1"/>
  <c r="G4004" i="1"/>
  <c r="G4005" i="1"/>
  <c r="G4006" i="1"/>
  <c r="G4007" i="1"/>
  <c r="G4008" i="1"/>
  <c r="G4009" i="1"/>
  <c r="G4010" i="1"/>
  <c r="G4011" i="1"/>
  <c r="G4012" i="1"/>
  <c r="G4013" i="1"/>
  <c r="G4014" i="1"/>
  <c r="G4015" i="1"/>
  <c r="G4016" i="1"/>
  <c r="G4017" i="1"/>
  <c r="G4018" i="1"/>
  <c r="G4019" i="1"/>
  <c r="G4020" i="1"/>
  <c r="G4021" i="1"/>
  <c r="G4022" i="1"/>
  <c r="G4023" i="1"/>
  <c r="G4024" i="1"/>
  <c r="G4025" i="1"/>
  <c r="G4026" i="1"/>
  <c r="G4027" i="1"/>
  <c r="G4028" i="1"/>
  <c r="G4029" i="1"/>
  <c r="G4030" i="1"/>
  <c r="G4031" i="1"/>
  <c r="G4032" i="1"/>
  <c r="G4033" i="1"/>
  <c r="G4034" i="1"/>
  <c r="G4035" i="1"/>
  <c r="G4036" i="1"/>
  <c r="G4037" i="1"/>
  <c r="G4038" i="1"/>
  <c r="G4039" i="1"/>
  <c r="G4040" i="1"/>
  <c r="G4041" i="1"/>
  <c r="G4042" i="1"/>
  <c r="G4043" i="1"/>
  <c r="G4044" i="1"/>
  <c r="G4045" i="1"/>
  <c r="G4046" i="1"/>
  <c r="G4047" i="1"/>
  <c r="G4048" i="1"/>
  <c r="G4049" i="1"/>
  <c r="G4050" i="1"/>
  <c r="G4051" i="1"/>
  <c r="G4052" i="1"/>
  <c r="G4053" i="1"/>
  <c r="G4054" i="1"/>
  <c r="G4055" i="1"/>
  <c r="G4056" i="1"/>
  <c r="G4057" i="1"/>
  <c r="G4058" i="1"/>
  <c r="G4059" i="1"/>
  <c r="G4060" i="1"/>
  <c r="G4061" i="1"/>
  <c r="G4062" i="1"/>
  <c r="G4063" i="1"/>
  <c r="G4064" i="1"/>
  <c r="G4065" i="1"/>
  <c r="G4066" i="1"/>
  <c r="G4067" i="1"/>
  <c r="G4068" i="1"/>
  <c r="G4069" i="1"/>
  <c r="G4070" i="1"/>
  <c r="G4071" i="1"/>
  <c r="G4072" i="1"/>
  <c r="G4073" i="1"/>
  <c r="G4074" i="1"/>
  <c r="G4075" i="1"/>
  <c r="G4076" i="1"/>
  <c r="G4077" i="1"/>
  <c r="G4078" i="1"/>
  <c r="G4079" i="1"/>
  <c r="G4080" i="1"/>
  <c r="G4081" i="1"/>
  <c r="G4082" i="1"/>
  <c r="G4083" i="1"/>
  <c r="G4084" i="1"/>
  <c r="G4086" i="1"/>
  <c r="G4087" i="1"/>
  <c r="G4088" i="1"/>
  <c r="G4089" i="1"/>
  <c r="G4090" i="1"/>
  <c r="G4091" i="1"/>
  <c r="G4092" i="1"/>
  <c r="G4093" i="1"/>
  <c r="G4094" i="1"/>
  <c r="G4095" i="1"/>
  <c r="G4096" i="1"/>
  <c r="G4097" i="1"/>
  <c r="G4098" i="1"/>
  <c r="G4099" i="1"/>
  <c r="G4100" i="1"/>
  <c r="G4101" i="1"/>
  <c r="G4102" i="1"/>
  <c r="G4103" i="1"/>
  <c r="G4104" i="1"/>
  <c r="G4105" i="1"/>
  <c r="G4106" i="1"/>
  <c r="G4107" i="1"/>
  <c r="G4108" i="1"/>
  <c r="G4109" i="1"/>
  <c r="G4110" i="1"/>
  <c r="G4111" i="1"/>
  <c r="G4112" i="1"/>
  <c r="G4113" i="1"/>
  <c r="G4114" i="1"/>
  <c r="G4115" i="1"/>
  <c r="G4116" i="1"/>
  <c r="G4117" i="1"/>
  <c r="G4118" i="1"/>
  <c r="G4119" i="1"/>
  <c r="G4120" i="1"/>
  <c r="G4121" i="1"/>
  <c r="G4122" i="1"/>
  <c r="G4123" i="1"/>
  <c r="G4124" i="1"/>
  <c r="G4125" i="1"/>
  <c r="G4126" i="1"/>
  <c r="G4127" i="1"/>
  <c r="G4128" i="1"/>
  <c r="G4129" i="1"/>
  <c r="G4130" i="1"/>
  <c r="G4131" i="1"/>
  <c r="G4132" i="1"/>
  <c r="G4133" i="1"/>
  <c r="G4134" i="1"/>
  <c r="G4135" i="1"/>
  <c r="G4136" i="1"/>
  <c r="G4137" i="1"/>
  <c r="G4138" i="1"/>
  <c r="G4139" i="1"/>
  <c r="G4140" i="1"/>
  <c r="G4141" i="1"/>
  <c r="G4142" i="1"/>
  <c r="G4143" i="1"/>
  <c r="G4144" i="1"/>
  <c r="G4145" i="1"/>
  <c r="G4146" i="1"/>
  <c r="G4147" i="1"/>
  <c r="G4148" i="1"/>
  <c r="G4149" i="1"/>
  <c r="G4150" i="1"/>
  <c r="G4151" i="1"/>
  <c r="G4152" i="1"/>
  <c r="G4153" i="1"/>
  <c r="G4154" i="1"/>
  <c r="G4155" i="1"/>
  <c r="G4156" i="1"/>
  <c r="G4157" i="1"/>
  <c r="G4158" i="1"/>
  <c r="G4159" i="1"/>
  <c r="G4160" i="1"/>
  <c r="G4161" i="1"/>
  <c r="G4162" i="1"/>
  <c r="G4163" i="1"/>
  <c r="G4164" i="1"/>
  <c r="G4165" i="1"/>
  <c r="G4166" i="1"/>
  <c r="G4167" i="1"/>
  <c r="G4168" i="1"/>
  <c r="G4169" i="1"/>
  <c r="G4170" i="1"/>
  <c r="G4171" i="1"/>
  <c r="G4172" i="1"/>
  <c r="G4173" i="1"/>
  <c r="G4174" i="1"/>
  <c r="G4175" i="1"/>
  <c r="G4176" i="1"/>
  <c r="G4177" i="1"/>
  <c r="G4178" i="1"/>
  <c r="G4179" i="1"/>
  <c r="G4180" i="1"/>
  <c r="G4181" i="1"/>
  <c r="G4182" i="1"/>
  <c r="G4183" i="1"/>
  <c r="G4184" i="1"/>
  <c r="G4185" i="1"/>
  <c r="G4186" i="1"/>
  <c r="G4187" i="1"/>
  <c r="G4188" i="1"/>
  <c r="G4189" i="1"/>
  <c r="G4190" i="1"/>
  <c r="G4191" i="1"/>
  <c r="G4192" i="1"/>
  <c r="G4193" i="1"/>
  <c r="G4194" i="1"/>
  <c r="G4195" i="1"/>
  <c r="G4196" i="1"/>
  <c r="G4197" i="1"/>
  <c r="G4198" i="1"/>
  <c r="G4199" i="1"/>
  <c r="G4200" i="1"/>
  <c r="G4201" i="1"/>
  <c r="G4202" i="1"/>
  <c r="G4203" i="1"/>
  <c r="G4204" i="1"/>
  <c r="G4205" i="1"/>
  <c r="G4206" i="1"/>
  <c r="G4207" i="1"/>
  <c r="G4208" i="1"/>
  <c r="G4209" i="1"/>
  <c r="G4210" i="1"/>
  <c r="G4211" i="1"/>
  <c r="G4212" i="1"/>
  <c r="G4213" i="1"/>
  <c r="G4214" i="1"/>
  <c r="G4215" i="1"/>
  <c r="G4216" i="1"/>
  <c r="G4217" i="1"/>
  <c r="G4218" i="1"/>
  <c r="G4219" i="1"/>
  <c r="G4220" i="1"/>
  <c r="G4221" i="1"/>
  <c r="G4222" i="1"/>
  <c r="G4223" i="1"/>
  <c r="G4224" i="1"/>
  <c r="G4225" i="1"/>
  <c r="G4226" i="1"/>
  <c r="G4227" i="1"/>
  <c r="G4228" i="1"/>
  <c r="G4229" i="1"/>
  <c r="G4230" i="1"/>
  <c r="G4231" i="1"/>
  <c r="G4232" i="1"/>
  <c r="G4233" i="1"/>
  <c r="G4234" i="1"/>
  <c r="G4235" i="1"/>
  <c r="G4236" i="1"/>
  <c r="G4237" i="1"/>
  <c r="G4238" i="1"/>
  <c r="G4239" i="1"/>
  <c r="G4240" i="1"/>
  <c r="G4241" i="1"/>
  <c r="G4242" i="1"/>
  <c r="G4243" i="1"/>
  <c r="G4244" i="1"/>
  <c r="G4245" i="1"/>
  <c r="G4246" i="1"/>
  <c r="G4247" i="1"/>
  <c r="G4248" i="1"/>
  <c r="G4249" i="1"/>
  <c r="G4250" i="1"/>
  <c r="G4251" i="1"/>
  <c r="G4252" i="1"/>
  <c r="G4253" i="1"/>
  <c r="G4254" i="1"/>
  <c r="G4255" i="1"/>
  <c r="G4256" i="1"/>
  <c r="G4257" i="1"/>
  <c r="G4258" i="1"/>
  <c r="G4259" i="1"/>
  <c r="G4260" i="1"/>
  <c r="G4261" i="1"/>
  <c r="G4262" i="1"/>
  <c r="G4263" i="1"/>
  <c r="G4264" i="1"/>
  <c r="G4265" i="1"/>
  <c r="G4266" i="1"/>
  <c r="G4267" i="1"/>
  <c r="G4268" i="1"/>
  <c r="G4269" i="1"/>
  <c r="G4270" i="1"/>
  <c r="G4271" i="1"/>
  <c r="G4272" i="1"/>
  <c r="G4273" i="1"/>
  <c r="G4274" i="1"/>
  <c r="G4275" i="1"/>
  <c r="G4276" i="1"/>
  <c r="G4277" i="1"/>
  <c r="G4278" i="1"/>
  <c r="G4279" i="1"/>
  <c r="G4280" i="1"/>
  <c r="G4281" i="1"/>
  <c r="G4282" i="1"/>
  <c r="G4283" i="1"/>
  <c r="G4284" i="1"/>
  <c r="G4285" i="1"/>
  <c r="G4286" i="1"/>
  <c r="G4287" i="1"/>
  <c r="G4288" i="1"/>
  <c r="G4289" i="1"/>
  <c r="G4290" i="1"/>
  <c r="G4291" i="1"/>
  <c r="G4292" i="1"/>
  <c r="G4293" i="1"/>
  <c r="G4294" i="1"/>
  <c r="G4295" i="1"/>
  <c r="G4296" i="1"/>
  <c r="G4297" i="1"/>
  <c r="G4298" i="1"/>
  <c r="G4299" i="1"/>
  <c r="G4300" i="1"/>
  <c r="G4301" i="1"/>
  <c r="G4302" i="1"/>
  <c r="G4303" i="1"/>
  <c r="G2" i="1"/>
  <c r="C3407" i="1" l="1"/>
  <c r="G3407" i="1" s="1"/>
  <c r="C159" i="1" l="1"/>
  <c r="G159" i="1" s="1"/>
  <c r="C2328" i="1" l="1"/>
  <c r="G2328" i="1" s="1"/>
  <c r="C2244" i="1" l="1"/>
  <c r="G2244" i="1" s="1"/>
  <c r="C2349" i="1" l="1"/>
  <c r="G2349" i="1" s="1"/>
  <c r="C2319" i="1" l="1"/>
  <c r="G2319" i="1" s="1"/>
  <c r="C2307" i="1"/>
  <c r="G2307" i="1" s="1"/>
  <c r="G15" i="8"/>
  <c r="C2420" i="1"/>
  <c r="G2420" i="1" s="1"/>
  <c r="C1344" i="1"/>
  <c r="G1344" i="1" s="1"/>
  <c r="C2417" i="1"/>
  <c r="G2417" i="1" s="1"/>
  <c r="G32" i="8"/>
  <c r="J32" i="8" s="1"/>
  <c r="C2351" i="1"/>
  <c r="G2351" i="1" s="1"/>
  <c r="C1719" i="1"/>
  <c r="G1719" i="1" s="1"/>
  <c r="C2316" i="1"/>
  <c r="G2316" i="1" s="1"/>
  <c r="G23" i="8"/>
  <c r="P46" i="8"/>
  <c r="N45" i="8"/>
  <c r="P45" i="8" s="1"/>
  <c r="N44" i="8"/>
  <c r="P44" i="8" s="1"/>
  <c r="O42" i="8"/>
  <c r="L42" i="8"/>
  <c r="N42" i="8" s="1"/>
  <c r="L41" i="8"/>
  <c r="N41" i="8" s="1"/>
  <c r="P41" i="8" s="1"/>
  <c r="L40" i="8"/>
  <c r="N40" i="8" s="1"/>
  <c r="P40" i="8" s="1"/>
  <c r="G31" i="8"/>
  <c r="J31" i="8" s="1"/>
  <c r="G29" i="8"/>
  <c r="M17" i="8"/>
  <c r="L17" i="8"/>
  <c r="K17" i="8"/>
  <c r="G13" i="8"/>
  <c r="G12" i="8"/>
  <c r="G9" i="8"/>
  <c r="G8" i="8"/>
  <c r="G30" i="8"/>
  <c r="J30" i="8" s="1"/>
  <c r="G21" i="8"/>
  <c r="G14" i="8"/>
  <c r="C4085" i="1"/>
  <c r="G4085" i="1" s="1"/>
  <c r="C3953" i="1"/>
  <c r="G3953" i="1" s="1"/>
  <c r="C3575" i="1"/>
  <c r="G3575" i="1" s="1"/>
  <c r="O3343" i="1"/>
  <c r="O3342" i="1"/>
  <c r="O3340" i="1"/>
  <c r="O3331" i="1"/>
  <c r="O3318" i="1"/>
  <c r="O3317" i="1"/>
  <c r="O3316" i="1"/>
  <c r="O3315" i="1"/>
  <c r="O3311" i="1"/>
  <c r="O3310" i="1"/>
  <c r="O3282" i="1"/>
  <c r="O3273" i="1"/>
  <c r="O3271" i="1"/>
  <c r="O3265" i="1"/>
  <c r="O3261" i="1"/>
  <c r="O3252" i="1"/>
  <c r="C3252" i="1"/>
  <c r="G3252" i="1" s="1"/>
  <c r="C3251" i="1"/>
  <c r="G3251" i="1" s="1"/>
  <c r="C3250" i="1"/>
  <c r="G3250" i="1" s="1"/>
  <c r="D3220" i="1"/>
  <c r="G3220" i="1" s="1"/>
  <c r="C1417" i="1"/>
  <c r="G1417" i="1" s="1"/>
  <c r="C1415" i="1"/>
  <c r="G1415" i="1" s="1"/>
  <c r="C1414" i="1"/>
  <c r="G1414" i="1" s="1"/>
  <c r="C1412" i="1"/>
  <c r="G1412" i="1" s="1"/>
  <c r="C1411" i="1"/>
  <c r="G1411" i="1" s="1"/>
  <c r="C1410" i="1"/>
  <c r="G1410" i="1" s="1"/>
  <c r="C1248" i="1"/>
  <c r="G1248" i="1" s="1"/>
  <c r="C1247" i="1"/>
  <c r="G1247" i="1" s="1"/>
  <c r="C1208" i="1"/>
  <c r="G1208" i="1" s="1"/>
  <c r="C1204" i="1"/>
  <c r="G1204" i="1" s="1"/>
  <c r="C1203" i="1"/>
  <c r="G1203" i="1" s="1"/>
  <c r="C1202" i="1"/>
  <c r="G1202" i="1" s="1"/>
  <c r="C1201" i="1"/>
  <c r="G1201" i="1" s="1"/>
  <c r="C1200" i="1"/>
  <c r="G1200" i="1" s="1"/>
  <c r="C1195" i="1"/>
  <c r="G1195" i="1" s="1"/>
  <c r="C1194" i="1"/>
  <c r="G1194" i="1" s="1"/>
  <c r="C1193" i="1"/>
  <c r="G1193" i="1" s="1"/>
  <c r="C1192" i="1"/>
  <c r="G1192" i="1" s="1"/>
  <c r="C1191" i="1"/>
  <c r="G1191" i="1" s="1"/>
  <c r="C1190" i="1"/>
  <c r="G1190" i="1" s="1"/>
  <c r="C1189" i="1"/>
  <c r="G1189" i="1" s="1"/>
  <c r="C654" i="1"/>
  <c r="G654" i="1" s="1"/>
  <c r="O190" i="1"/>
  <c r="O173" i="1"/>
  <c r="O167" i="1"/>
  <c r="O163" i="1"/>
  <c r="O162" i="1"/>
  <c r="O161" i="1"/>
  <c r="O157" i="1"/>
  <c r="O156" i="1"/>
  <c r="O152" i="1"/>
  <c r="O150" i="1"/>
  <c r="O149" i="1"/>
  <c r="O142" i="1"/>
  <c r="O141" i="1"/>
  <c r="O140" i="1"/>
  <c r="O134" i="1"/>
  <c r="O129" i="1"/>
  <c r="O127" i="1"/>
  <c r="C106" i="1"/>
  <c r="G106" i="1" s="1"/>
  <c r="D21" i="1"/>
  <c r="G21" i="1" s="1"/>
  <c r="D14" i="1"/>
  <c r="G14" i="1" s="1"/>
  <c r="G11" i="8"/>
  <c r="G16" i="8"/>
  <c r="G28" i="8" l="1"/>
  <c r="J28" i="8" s="1"/>
  <c r="M43" i="8" s="1"/>
  <c r="G22" i="8"/>
  <c r="P42" i="8"/>
  <c r="G20" i="8"/>
  <c r="J29" i="8"/>
  <c r="O43" i="8" s="1"/>
  <c r="G27" i="8" l="1"/>
  <c r="J27" i="8" s="1"/>
  <c r="L43" i="8" s="1"/>
  <c r="L47" i="8" s="1"/>
  <c r="G7" i="8"/>
  <c r="G17" i="8"/>
  <c r="M47" i="8"/>
  <c r="O47" i="8"/>
  <c r="G25" i="8" l="1"/>
  <c r="N43" i="8"/>
  <c r="N47" i="8" s="1"/>
  <c r="G26" i="8"/>
  <c r="G5" i="8"/>
  <c r="P43" i="8" l="1"/>
  <c r="P47" i="8" s="1"/>
</calcChain>
</file>

<file path=xl/sharedStrings.xml><?xml version="1.0" encoding="utf-8"?>
<sst xmlns="http://schemas.openxmlformats.org/spreadsheetml/2006/main" count="17730" uniqueCount="5299">
  <si>
    <t>ООО СК "Бином"</t>
  </si>
  <si>
    <t xml:space="preserve">ООО ''КРОСТ'' </t>
  </si>
  <si>
    <t>ООО "Кортэз"</t>
  </si>
  <si>
    <t>ООО "Энергомонтаж"</t>
  </si>
  <si>
    <t>ООО ТСК "Стилл"</t>
  </si>
  <si>
    <t>крыша</t>
  </si>
  <si>
    <t>фасад</t>
  </si>
  <si>
    <t>ООО "Сибстройрембыт"</t>
  </si>
  <si>
    <t>г. Омск, ул. Энергетиков, д. 8</t>
  </si>
  <si>
    <t>ООО "Стройинком"</t>
  </si>
  <si>
    <t>ООО "Стройучасток-1"</t>
  </si>
  <si>
    <t>ООО ПСК "Жилстройсервис"</t>
  </si>
  <si>
    <t>ООО "Простор-Строй"</t>
  </si>
  <si>
    <t>ООО "Аспект"</t>
  </si>
  <si>
    <t>СТК "СтройИнвест"</t>
  </si>
  <si>
    <t>г. Омск, ул. Марченко, д. 3</t>
  </si>
  <si>
    <t>г. Омск, ул. Орловского, д. 6</t>
  </si>
  <si>
    <t>ООО "Дорадо"</t>
  </si>
  <si>
    <t>ООО "Жилищник-1"</t>
  </si>
  <si>
    <t>г. Омск, ул. Вокзальная, д. 10</t>
  </si>
  <si>
    <t>г. Омск, ул. Физкультурная, д. 10</t>
  </si>
  <si>
    <t>ООО "Сибирский строитель"</t>
  </si>
  <si>
    <t>ООО"СК"Константа"</t>
  </si>
  <si>
    <t>ООО ПСФ "Жилстройсервис"</t>
  </si>
  <si>
    <t>г. Омск, ул. 20 лет РККА, д. 11</t>
  </si>
  <si>
    <t>г. Омск, ул. Маяковского, д. 17</t>
  </si>
  <si>
    <t>г. Омск, ул. Маяковского, д. 15</t>
  </si>
  <si>
    <t>г. Омск, ул. Полковая, д. 41</t>
  </si>
  <si>
    <t>г. Омск, ул. 2-я Кировская, д. 98</t>
  </si>
  <si>
    <t>г. Омск, ул. Гризодубовой, д. 7</t>
  </si>
  <si>
    <t>г. Омск, ул. Вокзальная, д. 8</t>
  </si>
  <si>
    <t>г. Омск, ул. Октябрьская, д. 122</t>
  </si>
  <si>
    <t>г. Омск, ул. Герцена, д. 46</t>
  </si>
  <si>
    <t>г. Омск, ул. Герцена, д. 63</t>
  </si>
  <si>
    <t>г. Омск, ул. Октябрьская, д. 110</t>
  </si>
  <si>
    <t>ООО "Строй-Альянс"</t>
  </si>
  <si>
    <t>г. Омск, ул. Энергетиков, д. 26</t>
  </si>
  <si>
    <t>ООО ''СтройСиб''</t>
  </si>
  <si>
    <t>г. Омск, ул. 16-я Линия, д. 190</t>
  </si>
  <si>
    <t>г. Омск, ул. 20 лет РККА, д. 188</t>
  </si>
  <si>
    <t>ООО "Строй-Альянс "</t>
  </si>
  <si>
    <t>г. Омск, ул. 7-я Линия, д. 179</t>
  </si>
  <si>
    <t>ООО "КРОСТ"</t>
  </si>
  <si>
    <t>ООО СК "СибВКстрой"</t>
  </si>
  <si>
    <t>ООО ПКФ "СтройЭлектроСервис"</t>
  </si>
  <si>
    <t>г. Омск, ул. 3-я Транспортная, д. 11</t>
  </si>
  <si>
    <t>г. Омск, ул. Грозненская, д. 10</t>
  </si>
  <si>
    <t>г. Омск, ул. Ленина, д. 50</t>
  </si>
  <si>
    <t>г. Омск, ул. Котовского, д. 8</t>
  </si>
  <si>
    <t>г. Омск, ул. 11-я Ремесленная, д. 21</t>
  </si>
  <si>
    <t>г. Омск, ул. 11-я Ремесленная, д. 23</t>
  </si>
  <si>
    <t>г. Омск, ул. Карбышева, д. 14</t>
  </si>
  <si>
    <t>г. Омск, ул. Ленина, д. 43</t>
  </si>
  <si>
    <t>р.п. Любинский, ул. Победы, д. 3</t>
  </si>
  <si>
    <t>ООО ''Взлет''</t>
  </si>
  <si>
    <t>с. Пикетное, ул. Восточный поселок, д. 2</t>
  </si>
  <si>
    <t>ООО "Коммунальник"</t>
  </si>
  <si>
    <t>ООО "Центр строительной комплектации"</t>
  </si>
  <si>
    <t>р.п. Любинский, ул. 70 лет Октября, д. 7</t>
  </si>
  <si>
    <t>р.п. Любинский, ул. Октябрьская, д. 132</t>
  </si>
  <si>
    <t>ООО "СТС-Строй"</t>
  </si>
  <si>
    <t>ООО УО "Лидер"</t>
  </si>
  <si>
    <t>ООО СК  "Сибстрой"</t>
  </si>
  <si>
    <t>ООО СТК "СтройИнвест"</t>
  </si>
  <si>
    <t>г. Омск, ул. Печникова, д. 300</t>
  </si>
  <si>
    <t>ООО "Строительные материалы Сибири"</t>
  </si>
  <si>
    <t>г. Омск, ул. 20 лет РККА, д. 5</t>
  </si>
  <si>
    <t>ООО "Евро-Дизайн</t>
  </si>
  <si>
    <t>г. Омск, ул. Полосухина, д. 86</t>
  </si>
  <si>
    <t>ООО "СЭРС"</t>
  </si>
  <si>
    <t>г. Омск, ул. 2-я Транспортная, д. 16</t>
  </si>
  <si>
    <t>г. Омск, ул. 11-я Ремесленная, д. 27</t>
  </si>
  <si>
    <t>г. Омск, ул. 11-я Ремесленная, д. 29</t>
  </si>
  <si>
    <t>г. Омск, ул. Профинтерна, д. 10</t>
  </si>
  <si>
    <t>г. Омск, ул. Энергетиков, д. 10</t>
  </si>
  <si>
    <t>г. Омск, ул. 4-я Линия, д. 240</t>
  </si>
  <si>
    <t>ЗАО "Проммаркет"</t>
  </si>
  <si>
    <t>г. Омск, ул. Котовского, д. 12</t>
  </si>
  <si>
    <t>г. Омск, ул. 20 лет РККА, д. 3</t>
  </si>
  <si>
    <t>г. Омск, ул. Энергетиков, д. 12</t>
  </si>
  <si>
    <t>ООО СК "Сибстрой"</t>
  </si>
  <si>
    <t>г. Омск, ул. Энергетиков, д. 18</t>
  </si>
  <si>
    <t>ООО СРК "СтройГарант</t>
  </si>
  <si>
    <t>ООО "Ремстрой"</t>
  </si>
  <si>
    <t>Дата составления КС-2,3</t>
  </si>
  <si>
    <t>ООО "Теплотехника"</t>
  </si>
  <si>
    <t>Адрес МКД</t>
  </si>
  <si>
    <t>г. Омск, ул. Пушкина, д. 107</t>
  </si>
  <si>
    <t>с. Казанка, ул. Школьная, д. 10</t>
  </si>
  <si>
    <t>г. Тара, ул. Ленина, д. 103</t>
  </si>
  <si>
    <t>г. Тара, ул. Красноармейская, д. 75</t>
  </si>
  <si>
    <t>г. Тара, ул. Клименко, д. 10</t>
  </si>
  <si>
    <t>г. Омск, ул. 4-я Транспортная, д. 14</t>
  </si>
  <si>
    <t>ООО ТСК "Лидер"</t>
  </si>
  <si>
    <t>с. Лузино, ул. Майорова, д. 25</t>
  </si>
  <si>
    <t>с. Лузино, ул. Советская, д. 1</t>
  </si>
  <si>
    <t>г. Омск, ул. Вокзальная, д. 2</t>
  </si>
  <si>
    <t>г. Омск, ул. Нефтезаводская, д. 13а</t>
  </si>
  <si>
    <t>г. Омск, ул. 5-я Кировская, д. 85</t>
  </si>
  <si>
    <t>г. Омск, ул. Малунцева, д. 12</t>
  </si>
  <si>
    <t>г. Омск, ул. 20 лет РККА, д. 9, корпус 2</t>
  </si>
  <si>
    <t>г. Омск, ул. Богдана Хмельницкого, д. 222</t>
  </si>
  <si>
    <t>г. Омск, ул. Серова, д. 18</t>
  </si>
  <si>
    <t>г. Омск, ул. Славянская, д. 3</t>
  </si>
  <si>
    <t>г. Омск, ул. Лобкова, д. 4</t>
  </si>
  <si>
    <t>г. Омск, ул. Красных Зорь, д. 56</t>
  </si>
  <si>
    <t>г. Омск, пр. Карла Маркса, д. 33</t>
  </si>
  <si>
    <t>г. Омск, ул. Богдана Хмельницкого, д. 182</t>
  </si>
  <si>
    <t>г. Омск, ул. 20 Лет РККА, д. 262</t>
  </si>
  <si>
    <t>г. Омск, ул. Орджоникидзе, д. 273А</t>
  </si>
  <si>
    <t>г. Омск, ул. Богдана Хмельницкого, д. 214а</t>
  </si>
  <si>
    <t>г. Омск, ул. Богдана Хмельницкого, д. 172</t>
  </si>
  <si>
    <t>г. Омск, ул. Энергетиков, д. 3А</t>
  </si>
  <si>
    <t>г. Омск, ул. Серова, д. 6</t>
  </si>
  <si>
    <t>г. Омск, ул. Богдана Хмельницкого, д. 228</t>
  </si>
  <si>
    <t>г. Омск, ул. 20 лет РККА, д. 3, корпус 3</t>
  </si>
  <si>
    <t>г. Омск, ул. Полосухина, д. 101</t>
  </si>
  <si>
    <t>г. Омск, ул. XX Партсъезда, д. 17</t>
  </si>
  <si>
    <t>г. Омск, ул. Энергетиков, д. 1</t>
  </si>
  <si>
    <t>г. Омск, ул. 8-я Линия, д. 170</t>
  </si>
  <si>
    <t>г. Омск, ул. 4-я Кордная, д. 55</t>
  </si>
  <si>
    <t>г. Омск, ул. 8-я Линия, д. 186</t>
  </si>
  <si>
    <t>г. Омск, ул. Богдана Хмельницкого, д. 234</t>
  </si>
  <si>
    <t>г. Омск, ул. XIX Партсъезда, д. 4</t>
  </si>
  <si>
    <t>г. Омск, ул. Горная, д. 7</t>
  </si>
  <si>
    <t>г. Омск, ул. Осоавиахимовская, д. 48</t>
  </si>
  <si>
    <t>г. Омск, ул. Магистральная, д. 67А</t>
  </si>
  <si>
    <t>г. Исилькуль, ул. Ленина, д. 100</t>
  </si>
  <si>
    <t>г. Называевск, ул. Ленина, д. 31</t>
  </si>
  <si>
    <t>р.п. Красный Яр, ул. Дорожная, д. 9</t>
  </si>
  <si>
    <t>с. Морозовка, кв. А, д. 3</t>
  </si>
  <si>
    <t>с. Морозовка, ул. 25 Партсъезда, д. 1</t>
  </si>
  <si>
    <t>с. Морозовка, ул. 25 Партсъезда, д. 4</t>
  </si>
  <si>
    <t>р.п. Муромцево, ул. Водников, д. 6</t>
  </si>
  <si>
    <t>с. Сосновское, ул. 50 лет Октября, д. 5</t>
  </si>
  <si>
    <t>с. Сосновское, ул. 50 лет Октября, д. 9</t>
  </si>
  <si>
    <t>с. Сосновское, ул. 50 лет Октября, д. 10</t>
  </si>
  <si>
    <t>г. Омск, ул. Успенского, д. 14</t>
  </si>
  <si>
    <t>г. Омск, ул. Масленникова, д. 221</t>
  </si>
  <si>
    <t>г. Омск, ул. Масленникова, д. 229</t>
  </si>
  <si>
    <t>г. Омск, ул. 7-я Линия, д. 177</t>
  </si>
  <si>
    <t>г. Омск, ул. 20 лет РККА, д. 190</t>
  </si>
  <si>
    <t>г. Омск, ул. Богдана Хмельницкого, д. 192</t>
  </si>
  <si>
    <t>г. Омск, ул. Богдана Хмельницкого, д. 198</t>
  </si>
  <si>
    <t>г. Омск, ул. 20 лет РККА, д. 19, корпус 1</t>
  </si>
  <si>
    <t>г. Омск, ул. 20 лет РККА, д. 5, корпус 2</t>
  </si>
  <si>
    <t>г. Омск, ул. 9-я Линия, д. 155</t>
  </si>
  <si>
    <t>г. Омск, ул. 8-я Линия, д. 180</t>
  </si>
  <si>
    <t>г. Омск, ул. Полосухина, д. 92</t>
  </si>
  <si>
    <t>г. Омск, ул. Энергетиков, д. 3</t>
  </si>
  <si>
    <t>г. Омск, ул. Энергетиков, д. 7</t>
  </si>
  <si>
    <t>г. Омск, ул. 50 лет Профсоюзов, д. 59</t>
  </si>
  <si>
    <t>г. Омск, ул. Богдана Хмельницкого, д. 190</t>
  </si>
  <si>
    <t>г. Омск, ул. Богдана Хмельницкого, д. 202</t>
  </si>
  <si>
    <t>г. Омск, ул. Малунцева, д. 10</t>
  </si>
  <si>
    <t>г. Омск, ул. Агрономическая, д. 6</t>
  </si>
  <si>
    <t>г. Омск, ул. 11-я Ремесленная, д. 25а</t>
  </si>
  <si>
    <t>г. Омск, ул. 11-я Ремесленная, д. 27а</t>
  </si>
  <si>
    <t>г. Омск, ул. 20 лет РККА, д. 3, корпус 2</t>
  </si>
  <si>
    <t>г. Омск, ул. 8-я Линия, д. 128а</t>
  </si>
  <si>
    <t>г. Омск, ул. 7-я Линия, д. 181</t>
  </si>
  <si>
    <t>г. Омск, ул. Богдана Хмельницкого, д. 156</t>
  </si>
  <si>
    <t>г. Омск, ул. XX Партсъезда, д. 19</t>
  </si>
  <si>
    <t>г. Омск, ул. XX Партсъезда, д. 32</t>
  </si>
  <si>
    <t>г. Омск, ул. 8-я Линия, д. 184</t>
  </si>
  <si>
    <t>г. Омск, ул. Карбышева, д. 17</t>
  </si>
  <si>
    <t>г. Омск, пр. Культуры, д. 13</t>
  </si>
  <si>
    <t>г. Омск, ул. Богдана Хмельницкого, д. 230</t>
  </si>
  <si>
    <t>г. Омск, ул. 20 лет РККА, д. 9</t>
  </si>
  <si>
    <t>г. Омск, ул. Днепровская, д. 44а</t>
  </si>
  <si>
    <t>г. Омск, ул. XX Партсъезда, д. 1</t>
  </si>
  <si>
    <t>г. Омск, ул. Богдана Хмельницкого, д. 168</t>
  </si>
  <si>
    <t>г. Омск, ул. Богдана Хмельницкого, д. 208</t>
  </si>
  <si>
    <t>г. Омск, ул. 8-я Линия, д. 168</t>
  </si>
  <si>
    <t>г. Омск, ул. Пушкина, д. 15</t>
  </si>
  <si>
    <t>г. Омск, ул. 20 лет РККА, д. 7, корпус 1</t>
  </si>
  <si>
    <t>г. Омск, ул. 20 лет РККА, д. 9, корпус 1</t>
  </si>
  <si>
    <t>г. Омск, ул. XX Партсъезда, д. 20</t>
  </si>
  <si>
    <t>г. Омск, ул. 20 лет РККА, д. 7, корпус 3</t>
  </si>
  <si>
    <t>г. Омск, ул. 20 лет РККА, д. 9, корпус 3</t>
  </si>
  <si>
    <t>г. Омск, ул. 20 лет РККА, д. 9, корпус 4</t>
  </si>
  <si>
    <t>г. Омск, ул. Малунцева, д. 5</t>
  </si>
  <si>
    <t>г. Омск, ул. Вокзальная, д. 18</t>
  </si>
  <si>
    <t>г. Омск, пр. Культуры, д. 11</t>
  </si>
  <si>
    <t>г. Омск, ул. Вокзальная, д. 12</t>
  </si>
  <si>
    <t>г. Омск, ул. 20 лет РККА, д. 9, корпус 6</t>
  </si>
  <si>
    <t>г. Омск, ул. 8-я Линия, д. 190</t>
  </si>
  <si>
    <t>г. Омск, ул. Серова, д. 16</t>
  </si>
  <si>
    <t>г. Омск, ул. Серова, д. 12</t>
  </si>
  <si>
    <t>г. Омск, пер. Комбинатский, д. 3</t>
  </si>
  <si>
    <t>г. Омск, ул. Гусарова, д. 24</t>
  </si>
  <si>
    <t>г. Омск, ул. 9-я Линия, д. 169</t>
  </si>
  <si>
    <t>с. Пикетное, ул. 2-я Советская, д. 30</t>
  </si>
  <si>
    <t>с. Колосовка, кв. 38-й, д. 10</t>
  </si>
  <si>
    <t>г. Исилькуль, ул. Нефтяников, д. 1</t>
  </si>
  <si>
    <t>г. Называевск, ул. Кирова, д. 61</t>
  </si>
  <si>
    <t>г. Называевск, ул. Мичурина, д. 18</t>
  </si>
  <si>
    <t>с. Усть-Ишим, ул. Школьная, д. 19</t>
  </si>
  <si>
    <t>р.п. Муромцево, ул. 40 лет Победы, д. 12</t>
  </si>
  <si>
    <t>д. Гауф, ул. Изюмовская, д. 10</t>
  </si>
  <si>
    <t>р.п. Русская Поляна, ул. Рассохина, д. 73</t>
  </si>
  <si>
    <t>р.п. Русская Поляна, ул. Ленина, д. 56</t>
  </si>
  <si>
    <t>р.п. Русская Поляна, пер. Гагарина, д. 23</t>
  </si>
  <si>
    <t>с. Любомировка, ул. Лизы Чайкиной, д. 3</t>
  </si>
  <si>
    <t>с. Любомировка, ул. Лизы Чайкиной, д. 4</t>
  </si>
  <si>
    <t>г. Исилькуль, ул. Первомайская, д. 61</t>
  </si>
  <si>
    <t>г. Исилькуль, ул. Партизанская, д. 64</t>
  </si>
  <si>
    <t>г. Исилькуль, ул. Партизанская, д. 66</t>
  </si>
  <si>
    <t>с. Звонарев Кут, ул. Школьная, д. 34</t>
  </si>
  <si>
    <t>с. Сорочино, ул. Центральная, д. 4</t>
  </si>
  <si>
    <t>с. Нижняя Омка, ул. Школьная, д. 6</t>
  </si>
  <si>
    <t>г. Называевск, ул. 2-я Железнодорожная, д. 8</t>
  </si>
  <si>
    <t>с. Любомировка, ул. Лизы Чайкиной, д. 2</t>
  </si>
  <si>
    <t>с. Любомировка, ул. Лизы Чайкиной, д. 5</t>
  </si>
  <si>
    <t>с. Любомировка, ул. Лизы Чайкиной, д. 1</t>
  </si>
  <si>
    <t>г. Калачинск, пер. Орловский, д. 35</t>
  </si>
  <si>
    <t>г. Калачинск, пер. Орловский, д. 41</t>
  </si>
  <si>
    <t>с. Колосовка, кв. 37-й, д. 1</t>
  </si>
  <si>
    <t>с. Ингалы, ул. Ленина, д. 22</t>
  </si>
  <si>
    <t>ООО "Омега"</t>
  </si>
  <si>
    <t>с. Морозовка, кв. А, д. 1</t>
  </si>
  <si>
    <t>р.п. Москаленки, ул. Центральная, д. 76</t>
  </si>
  <si>
    <t>р.п. Москаленки, ул. Комсомольская, д. 86</t>
  </si>
  <si>
    <t>ООО "Союз"</t>
  </si>
  <si>
    <t>п. Ростовка, д. 11</t>
  </si>
  <si>
    <t>ООО "Атлант-Строй"</t>
  </si>
  <si>
    <t>г. Тара, ул. Советская, д. 48</t>
  </si>
  <si>
    <t>г. Тара, ул. Советская, д. 110</t>
  </si>
  <si>
    <t>г. Тара, ул. Ленина, д. 105</t>
  </si>
  <si>
    <t>с. Морозовка, ул. 25 Партсъезда, д. 2</t>
  </si>
  <si>
    <t>с. Морозовка, ул. 25 Партсъезда, д. 3</t>
  </si>
  <si>
    <t>р.п. Москаленки, ул. Центральная, д. 78</t>
  </si>
  <si>
    <t>р.п. Москаленки, ул. Ленина, д. 27</t>
  </si>
  <si>
    <t>с. Седельниково, ул. Кропотова, д. 4</t>
  </si>
  <si>
    <t>г. Омск, ул. Магистральная, д. 23</t>
  </si>
  <si>
    <t>г. Омск, ул. Грозненская, д. 6А</t>
  </si>
  <si>
    <t>г. Омск, ул. 20 лет РККА, д. 186</t>
  </si>
  <si>
    <t>г. Омск, ул. Блусевич, д. 26</t>
  </si>
  <si>
    <t>г. Омск, ул. Вокзальная, д. 12А</t>
  </si>
  <si>
    <t>г. Омск, ул. Гризодубовой, д. 15</t>
  </si>
  <si>
    <t>г. Омск, ул. 1-я Транспортная, д. 10</t>
  </si>
  <si>
    <t>г. Омск, ул. Ленина, д. 47</t>
  </si>
  <si>
    <t>р.п. Москаленки, ул. Центральная, д. 82</t>
  </si>
  <si>
    <t>ООО "Теплосервис"</t>
  </si>
  <si>
    <t>г. Омск, ул. Долгирева, д. 15</t>
  </si>
  <si>
    <t>ООО "Современные технологии строительства"</t>
  </si>
  <si>
    <t>ООО "Простор-строй"</t>
  </si>
  <si>
    <t>г. Омск, пл. Дзержинского, д. 1</t>
  </si>
  <si>
    <t>г. Омск, ул. Энергетиков, д. 24</t>
  </si>
  <si>
    <t>г. Омск, ул. Академика Павлова, д. 9</t>
  </si>
  <si>
    <t>г. Омск, ул. Богдана Хмельницкого, д. 162</t>
  </si>
  <si>
    <t>г. Омск, ул. Карбышева, д. 8</t>
  </si>
  <si>
    <t>ООО ПСП "Новый быт"</t>
  </si>
  <si>
    <t>г. Омск, ул. 20 лет РККА, д. 200</t>
  </si>
  <si>
    <t>г. Омск, ул. 20 лет РККА, д. 204</t>
  </si>
  <si>
    <t>г. Омск, ул. Труда, д. 49</t>
  </si>
  <si>
    <t>г. Омск, ул. Гризодубовой, д. 23</t>
  </si>
  <si>
    <t>г. Омск, ул. 2-я Дачная, д. 18</t>
  </si>
  <si>
    <t>с. Куликово, ул. Молодежная, д. 1</t>
  </si>
  <si>
    <t>ООО "Азовский строительный отдел"</t>
  </si>
  <si>
    <t>г. Омск, ул. Богдана Хмельницкого, д. 150</t>
  </si>
  <si>
    <t>г. Омск, ул. Братская, д. 11</t>
  </si>
  <si>
    <t>г. Омск, ул. 5-я Северная, д. 205</t>
  </si>
  <si>
    <t>г. Омск, ул. 5-я Кордная, д. 23</t>
  </si>
  <si>
    <t>г. Омск, ул. 50 лет Профсоюзов, д. 57А</t>
  </si>
  <si>
    <t>ООО "СФ"Континент"</t>
  </si>
  <si>
    <t>с. Розовка, ул. Дорожная, д. 10</t>
  </si>
  <si>
    <t>с. Розовка, ул. Дорожная, д. 12</t>
  </si>
  <si>
    <t>с. Победитель, ул. Советская, д. 1</t>
  </si>
  <si>
    <t>с. Победитель, ул. Советская, д. 4</t>
  </si>
  <si>
    <t>п. Новоомский, ул. Целинная, д. 7</t>
  </si>
  <si>
    <t>п. Новоомский, ул. Целинная, д. 13</t>
  </si>
  <si>
    <t>г. Омск, ул. 6-я Линия, д. 187</t>
  </si>
  <si>
    <t>ООО "ПКФ"Новострой"</t>
  </si>
  <si>
    <t>г. Омск, ул. 50 лет Профсоюзов, д. 73</t>
  </si>
  <si>
    <t>г. Омск, ул. Академика Павлова, д. 8</t>
  </si>
  <si>
    <t>г. Омск, ул. Академика Павлова, д. 12</t>
  </si>
  <si>
    <t>ООО "ВЛ спецстрой"</t>
  </si>
  <si>
    <t>г. Исилькуль, ул. Нефтяников, д. 3</t>
  </si>
  <si>
    <t>р.п. Красный Яр, ул. Октябрьская, д. 6</t>
  </si>
  <si>
    <t>р.п. Красный Яр, ул. Октябрьская, д. 15</t>
  </si>
  <si>
    <t>р.п. Красный Яр, ул. Октябрьская, д. 17</t>
  </si>
  <si>
    <t>р.п. Красный Яр, ул. Комсомольская, д. 20</t>
  </si>
  <si>
    <t>г. Омск, пр. Космический, д. 39</t>
  </si>
  <si>
    <t>г. Омск, ул. 50 лет Профсоюзов, д. 55</t>
  </si>
  <si>
    <t>г. Омск, ул. Серова, д. 8</t>
  </si>
  <si>
    <t>г. Омск, ул. 3-я Транспортная, д. 21</t>
  </si>
  <si>
    <t>ст. Жатва, ул. Привокзальная, д. 4</t>
  </si>
  <si>
    <t>ст. Жатва, ул. Привокзальная, д. 5</t>
  </si>
  <si>
    <t>с. Морозовка, Кв. А, д. 2</t>
  </si>
  <si>
    <t>с. Морозовка, Кв. А, д. 8</t>
  </si>
  <si>
    <t>ООО "ПСК"Вектор"</t>
  </si>
  <si>
    <t>г. Омск, ул. Горького, д. 54</t>
  </si>
  <si>
    <t>с. Новокиевка, ул. Куйбышева, д. 60</t>
  </si>
  <si>
    <t>р.п. Черлак, ул. Мельникова, д. 57</t>
  </si>
  <si>
    <t>р.п. Черлак, ул. Мельникова, д. 87</t>
  </si>
  <si>
    <t>р.п. Черлак, ул. Мельникова, д. 89</t>
  </si>
  <si>
    <t>р.п. Черлак, ул. Мельникова, д. 93</t>
  </si>
  <si>
    <t>р.п. Черлак, ул. А.Буя, д. 58</t>
  </si>
  <si>
    <t>с. Большой Атмас, ул. Молкомбинатская, д. 15</t>
  </si>
  <si>
    <t>д. Гауф, ул. Изюмовская, д. 8</t>
  </si>
  <si>
    <t>д. Гауф, ул. Изюмовская, д. 11</t>
  </si>
  <si>
    <t>д. Гауф, ул. Изюмовская, д. 12</t>
  </si>
  <si>
    <t>д. Гауф, ул. Изюмовская, д. 13</t>
  </si>
  <si>
    <t>д. Гауф, ул. Изюмовская, д. 9</t>
  </si>
  <si>
    <t>р.п. Оконешниково, ул. Пролетарская, д. 58</t>
  </si>
  <si>
    <t>ООО "Малахит"</t>
  </si>
  <si>
    <t>р.п. Павлоградка, ул. Целинная, д. 3</t>
  </si>
  <si>
    <t>р.п. Павлоградка, ул. Ленинградская, д. 5</t>
  </si>
  <si>
    <t>г. Омск, ул. Нефтезаводская, д. 12</t>
  </si>
  <si>
    <t>г. Омск, пр. Космический, д. 67</t>
  </si>
  <si>
    <t>г. Омск, пер. Камерный, д. 8</t>
  </si>
  <si>
    <t>г. Омск, ул. Пархоменко, д. 11</t>
  </si>
  <si>
    <t>г. Омск, ул. Менжинского, д. 20</t>
  </si>
  <si>
    <t>г. Омск, ул. 27-я Северная, д. 16</t>
  </si>
  <si>
    <t>ООО "Центр кровельных материалов "АСК"</t>
  </si>
  <si>
    <t>р.п. Москаленки, ул. Мичурина, д. 1</t>
  </si>
  <si>
    <t>р.п. Москаленки, ул. Мичурина, д. 3</t>
  </si>
  <si>
    <t>р.п. Москаленки, ул. Мичурина, д. 7</t>
  </si>
  <si>
    <t>р.п. Москаленки, ул. Мичурина, д. 9</t>
  </si>
  <si>
    <t>р.п. Москаленки, ул. Мичурина, д. 11</t>
  </si>
  <si>
    <t>р.п. Москаленки, ул. Советская, д. 24</t>
  </si>
  <si>
    <t>с. Звездино, ул. Ленина, д. 8</t>
  </si>
  <si>
    <t>г. Исилькуль, ул. Советская, д. 58</t>
  </si>
  <si>
    <t>г. Исилькуль, ул. Советская, д. 60</t>
  </si>
  <si>
    <t>г. Исилькуль, ул. Коммунистическая, д. 11</t>
  </si>
  <si>
    <t>г. Исилькуль, ул. Первомайская, д. 73</t>
  </si>
  <si>
    <t>г. Исилькуль, ул. Первомайская, д. 69</t>
  </si>
  <si>
    <t>г. Исилькуль, ул. Первомайская, д. 75</t>
  </si>
  <si>
    <t>г. Исилькуль, ул. Коммунистическая, д. 15</t>
  </si>
  <si>
    <t>г. Исилькуль, ул. Коммунистическая, д. 19</t>
  </si>
  <si>
    <t>г. Омск, ул. 20 лет РККА, д. 5, корпус 1</t>
  </si>
  <si>
    <t>г. Исилькуль, ул. Коммунистическая, д. 25</t>
  </si>
  <si>
    <t>г. Омск, ул. 20 лет РККА, д. 1</t>
  </si>
  <si>
    <t>г. Омск, ул. Серова, д. 10</t>
  </si>
  <si>
    <t>р.п. Таврическое, пл. Победы, д. 9</t>
  </si>
  <si>
    <t>р.п. Большеречье, ул. Октябрьская, д. 12</t>
  </si>
  <si>
    <t>г. Омск, ул. Ленина, д. 51</t>
  </si>
  <si>
    <t>п. Новоомский, ул. Целинная, д. 12</t>
  </si>
  <si>
    <t>п. Новоомский, ул. Зеленая, д. 28</t>
  </si>
  <si>
    <t>с. Ульяновка, ул. Кооперативная, д. 11</t>
  </si>
  <si>
    <t>с. Ульяновка, ул. Кооперативная, д. 13</t>
  </si>
  <si>
    <t>с. Лукьяновка, ул. Майская, д. 11</t>
  </si>
  <si>
    <t>с. Лукьяновка, ул. Майская, д. 13</t>
  </si>
  <si>
    <t>ООО "ПЦНЭОиС"Контроль ДИЕЗ"</t>
  </si>
  <si>
    <t>г. Омск, ул. Красных Зорь, д. 54</t>
  </si>
  <si>
    <t>г. Омск, ул. XX Партсъезда, д. 18</t>
  </si>
  <si>
    <t>п. Драгунский, ул. Центральная, д. 2</t>
  </si>
  <si>
    <t>р.п. Любинский, ул. Целинная, д. 4</t>
  </si>
  <si>
    <t>р.п. Любинский, ул. Целинная, д. 5</t>
  </si>
  <si>
    <t>р.п. Москаленки, ул. Чкалова, д. 4</t>
  </si>
  <si>
    <t>р.п. Москаленки, ул. Юбилейная, д. 1</t>
  </si>
  <si>
    <t>р.п. Москаленки, ул. Береговая, д. 8</t>
  </si>
  <si>
    <t>ООО "СК"Континент"</t>
  </si>
  <si>
    <t>с. Новоуральское, ул. Ленина, д. 6</t>
  </si>
  <si>
    <t>ООО  СК "Сибстрой"</t>
  </si>
  <si>
    <t>г. Омск, ул. XX Партсъезда, д. 2</t>
  </si>
  <si>
    <t>г. Омск, ул. 20 лет РККА, д. 248</t>
  </si>
  <si>
    <t>г. Омск, ул. Октябрьская, д. 11</t>
  </si>
  <si>
    <t>г. Омск, ул. XX Партсъезда, д. 15А</t>
  </si>
  <si>
    <t>г. Омск, ул. XX Партсъезда, д. 22</t>
  </si>
  <si>
    <t>г. Омск, ул. Андрианова, д. 12, корпус 1</t>
  </si>
  <si>
    <t>г. Омск, ул. 20 лет РККА, д. 218</t>
  </si>
  <si>
    <t>г. Омск, пер. Камерный, д. 13</t>
  </si>
  <si>
    <t>г. Омск, ул. Серова, д. 14</t>
  </si>
  <si>
    <t>п. Новоомский, ул. Целинная, д. 3</t>
  </si>
  <si>
    <t>р.п. Большеречье, ул. Рабочая, д. 29</t>
  </si>
  <si>
    <t>р.п. Большеречье, ул. Красноармейская, д. 42</t>
  </si>
  <si>
    <t>р.п. Большеречье, ул. Зеленая, д. 8</t>
  </si>
  <si>
    <t>р.п. Москаленки, ул. Нефтяников, д. 11</t>
  </si>
  <si>
    <t>р.п. Горьковское, ул. Маяковского, д. 31</t>
  </si>
  <si>
    <t>п. Новоомский, ул. Целинная, д. 2</t>
  </si>
  <si>
    <t>п. Новоомский, ул. Целинная, д. 5</t>
  </si>
  <si>
    <t>п. Новоомский, ул. Целинная, д. 11</t>
  </si>
  <si>
    <t>г. Исилькуль, ул. Коммунистическая, д. 29</t>
  </si>
  <si>
    <t>г. Исилькуль, ул. Ленинградская, д. 48</t>
  </si>
  <si>
    <t>г. Исилькуль, ул. Горького, д. 7</t>
  </si>
  <si>
    <t>ООО "Атлант"</t>
  </si>
  <si>
    <t>г. Омск, ул. 10 лет Октября, д. 201</t>
  </si>
  <si>
    <t>г. Омск, ул. Андрианова, д. 10</t>
  </si>
  <si>
    <t>г. Омск, ул. 2-я Челюскинцев, д. 9</t>
  </si>
  <si>
    <t>г. Омск, ул. Малунцева, д. 16</t>
  </si>
  <si>
    <t>с. Надеждино, ул. Центральная, д. 17</t>
  </si>
  <si>
    <t>с. Надеждино, ул. Центральная, д. 19</t>
  </si>
  <si>
    <t>с. Надеждино, ул. Центральная, д. 21</t>
  </si>
  <si>
    <t>г. Калачинск, ул. Заводская, д. 140</t>
  </si>
  <si>
    <t>г. Омск, пр. Мира, д. 161</t>
  </si>
  <si>
    <t>р.п. Горьковское, ул. Кирова, д. 45</t>
  </si>
  <si>
    <t>р.п. Полтавка, ул. Комсомольская, д. 34</t>
  </si>
  <si>
    <t>г. Омск, ул. Бульварная, д. 42А</t>
  </si>
  <si>
    <t>г. Омск, ул. Красный Путь, д. 22</t>
  </si>
  <si>
    <t>г. Омск, ул. Молодогвардейская, д. 23, корпус 1</t>
  </si>
  <si>
    <t>г. Омск, пер. Горный, д. 1</t>
  </si>
  <si>
    <t>ООО "ПКФ "Новострой"</t>
  </si>
  <si>
    <t>с. Красноярка, ул. Техническая, д. 2</t>
  </si>
  <si>
    <t>с. Розовка, ул. Дорожная, д. 14</t>
  </si>
  <si>
    <t>с. Розовка, ул. Дорожная, д. 16</t>
  </si>
  <si>
    <t>с. Розовка, ул. Дорожная, д. 18</t>
  </si>
  <si>
    <t>с. Победитель, ул. Советская, д. 3</t>
  </si>
  <si>
    <t>с. Победитель, ул. Советская, д. 6</t>
  </si>
  <si>
    <t>с. Победитель, ул. Советская, д. 7</t>
  </si>
  <si>
    <t>с. Победитель, ул. Советская, д. 13</t>
  </si>
  <si>
    <t>ООО "ВостокСтрой"</t>
  </si>
  <si>
    <t>г. Калачинск, ул. Калинина, д. 109</t>
  </si>
  <si>
    <t>г. Калачинск, ул. Заводская, д. 92</t>
  </si>
  <si>
    <t>г. Калачинск, ул. Заводская, д. 22А</t>
  </si>
  <si>
    <t>г. Калачинск, ул. Заводская, д. 20А</t>
  </si>
  <si>
    <t>г. Омск, ул. 20-я Линия, д. 169</t>
  </si>
  <si>
    <t>г. Омск, ул. Гуртьева, д. 4А</t>
  </si>
  <si>
    <t>г. Омск, ул. Гуртьева, д. 2А</t>
  </si>
  <si>
    <t>г. Омск, ул. Учебная, д. 195</t>
  </si>
  <si>
    <t>г. Омск, ул. Ялтинская, д. 30</t>
  </si>
  <si>
    <t>г. Омск, пр. Космический, д. 59</t>
  </si>
  <si>
    <t>г. Омск, ул. 20 лет РККА, д. 236</t>
  </si>
  <si>
    <t>р.п. Шербакуль, ул. Советская, д. 87</t>
  </si>
  <si>
    <t>г. Омск, ул. Малунцева, д. 25</t>
  </si>
  <si>
    <t>г. Омск, ул. Малунцева, д. 26</t>
  </si>
  <si>
    <t>п. Омский, ул. Центральная, д. 9</t>
  </si>
  <si>
    <t>с. Одесское, ул. Колхозная, д. 43</t>
  </si>
  <si>
    <t>с. Одесское, ул. Ленина, д. 11</t>
  </si>
  <si>
    <t>с. Одесское, ул. Ленина, д. 13</t>
  </si>
  <si>
    <t>г. Тюкалинск, ул. Чехова, д. 75</t>
  </si>
  <si>
    <t>г. Тюкалинск, ул. Октябрьская, д. 56</t>
  </si>
  <si>
    <t>г. Тюкалинск, ул. Комсомольская, д. 2</t>
  </si>
  <si>
    <t>г. Тюкалинск, ул. Комсомольская, д. 6</t>
  </si>
  <si>
    <t>ООО "СТРОЙГАРАНТ-ДВА"</t>
  </si>
  <si>
    <t>г. Омск, ул. Светлая, д. 1, корпус 1</t>
  </si>
  <si>
    <t>г. Омск, ул. Красный Путь, д. 72</t>
  </si>
  <si>
    <t>г. Омск, пер. Камерный, д. 7</t>
  </si>
  <si>
    <t>г. Омск, ул. 5-я Кордная, д. 14</t>
  </si>
  <si>
    <t>г. Омск, ул. Малунцева, д. 19</t>
  </si>
  <si>
    <t>г. Омск, ул. Магистральная, д. 38</t>
  </si>
  <si>
    <t>г. Омск, ул. 20-я Линия, д. 173</t>
  </si>
  <si>
    <t>г. Калачинск, ул. Калинина, д. 49</t>
  </si>
  <si>
    <t>г. Калачинск, пр. Космический, д. 2</t>
  </si>
  <si>
    <t>ООО "Мегалитстрой"</t>
  </si>
  <si>
    <t>г. Омск, ул. Масленникова, д. 225</t>
  </si>
  <si>
    <t>г. Омск, ул. Масленникова, д. 227</t>
  </si>
  <si>
    <t>г. Омск, ул. 6-я Станционная, д. 17</t>
  </si>
  <si>
    <t>г. Омск, ул. Тарская, д. 51</t>
  </si>
  <si>
    <t>г. Омск, пр. Космический, д. 71</t>
  </si>
  <si>
    <t>г. Омск, ул. Нефтезаводская, д. 9</t>
  </si>
  <si>
    <t>г. Омск, ул. XX Партсъезда, д. 49а</t>
  </si>
  <si>
    <t>г. Омск, ул. 3-я Транспортная, д. 19</t>
  </si>
  <si>
    <t>г. Омск, ул. Магистральная, д. 36</t>
  </si>
  <si>
    <t>г. Омск, ул. 6-я Линия, д. 172</t>
  </si>
  <si>
    <t>г. Омск, пр. Космический, д. 57</t>
  </si>
  <si>
    <t>ООО "Омспецоборудование"</t>
  </si>
  <si>
    <t>г. Тара, ул. Кречетовой, д. 5</t>
  </si>
  <si>
    <t>г. Тара, ул. Ленина, д. 99</t>
  </si>
  <si>
    <t>г. Тара, ул. Лихачева, д. 14</t>
  </si>
  <si>
    <t>г. Тара, ул. Немчиновская, д. 71</t>
  </si>
  <si>
    <t>г. Тара, ул. Мира, д. 32</t>
  </si>
  <si>
    <t>г. Тара, ул. Мира, д. 33</t>
  </si>
  <si>
    <t>г. Тара, ул. Мира, д. 34</t>
  </si>
  <si>
    <t>с. Лузино, ул. Советская, д. 9</t>
  </si>
  <si>
    <t>д. Верблюжье, ул. Почтовая, д. 24</t>
  </si>
  <si>
    <t>д. Верблюжье, ул. Почтовая, д. 28</t>
  </si>
  <si>
    <t>д. Верблюжье, ул. Почтовая, д. 30</t>
  </si>
  <si>
    <t>д. Верблюжье, ул. Почтовая, д. 32</t>
  </si>
  <si>
    <t>д. Верблюжье, ул. Почтовая, д. 38</t>
  </si>
  <si>
    <t>с. Сосновское, ул. 50 лет Октября, д. 6</t>
  </si>
  <si>
    <t>р.п. Большеречье, ул. 50 лет ВЛКСМ, д. 16</t>
  </si>
  <si>
    <t>г. Омск, ул. 20 лет РККА, д. 17, корпус 2</t>
  </si>
  <si>
    <t>г. Омск, ул. Богдана Хмельницкого, д. 136</t>
  </si>
  <si>
    <t>г. Омск, ул. Богдана Хмельницкого, д. 138</t>
  </si>
  <si>
    <t>г. Омск, ул. Ишимская, д. 22</t>
  </si>
  <si>
    <t>г. Омск, ул. Ишимская, д. 22а</t>
  </si>
  <si>
    <t>г. Омск, ул. 9-я Линия, д. 163</t>
  </si>
  <si>
    <t>г. Омск, пр. Мира, д. 67</t>
  </si>
  <si>
    <t>г. Омск, пер. Камерный, д. 6</t>
  </si>
  <si>
    <t>г. Омск, пр. Космический, д. 63</t>
  </si>
  <si>
    <t>г. Калачинск, ул. Рабочая, д. 77</t>
  </si>
  <si>
    <t>с. Седельниково, ул. Ворошилова, д. 4</t>
  </si>
  <si>
    <t>п. Москаленский, ул. Мира, д. 1</t>
  </si>
  <si>
    <t>п. Москаленский, ул. Мира, д. 2</t>
  </si>
  <si>
    <t>п. Москаленский, ул. Мира, д. 3</t>
  </si>
  <si>
    <t>ООО "Новострой Проект"</t>
  </si>
  <si>
    <t>с. Любимовка, ул. Центральная, д. 4</t>
  </si>
  <si>
    <t>г. Тюкалинск, ул. Чехова, д. 68</t>
  </si>
  <si>
    <t>г. Тара, ул. Клименко, д. 12</t>
  </si>
  <si>
    <t>г. Тара, ул. Немчиновская, д. 90</t>
  </si>
  <si>
    <t>с. Заливино, ул. Юбилейная, д. 3</t>
  </si>
  <si>
    <t>г. Тара, ул. Радищева, д. 10</t>
  </si>
  <si>
    <t>г. Тара, ул. Кречетовой, д. 8</t>
  </si>
  <si>
    <t>г. Исилькуль, ул. Первомайская, д. 59</t>
  </si>
  <si>
    <t>г. Исилькуль, ул. Коммунистическая, д. 10</t>
  </si>
  <si>
    <t>г. Исилькуль, ул. Советская, д. 71</t>
  </si>
  <si>
    <t>г. Исилькуль, ул. Советская, д. 81</t>
  </si>
  <si>
    <t>г. Исилькуль, ул. Октябрьская, д. 98</t>
  </si>
  <si>
    <t>г. Омск, ул. 10 лет Октября, д. 174</t>
  </si>
  <si>
    <t>г. Омск, ул. Бульварная, д. 38А</t>
  </si>
  <si>
    <t>г. Омск, пр. Мира, д. 50</t>
  </si>
  <si>
    <t>г. Омск, пр. Мира, д. 12</t>
  </si>
  <si>
    <t>г. Омск, ул. 5-я Чередовая, д. 33а</t>
  </si>
  <si>
    <t>г. Омск, пр. Культуры, д. 14</t>
  </si>
  <si>
    <t>г. Омск, ул. 5-я Северная, д. 205Г</t>
  </si>
  <si>
    <t>г. Омск, ул. Магистральная, д. 42А</t>
  </si>
  <si>
    <t>ООО "Тарастроймонтаж"</t>
  </si>
  <si>
    <t>с. Георгиевка, ул. Ленина, д. 5</t>
  </si>
  <si>
    <t>р.п. Кормиловка, ул. 50 лет Октября, д. 5</t>
  </si>
  <si>
    <t>р.п. Кормиловка, ул. Маяковского, д. 7</t>
  </si>
  <si>
    <t>р.п. Большеречье, ул. Рабочая, д. 51</t>
  </si>
  <si>
    <t>р.п. Большеречье, ул. Рабочая, д. 53</t>
  </si>
  <si>
    <t>с. Знаменское, ул. Октябрьская, д. 4</t>
  </si>
  <si>
    <t>г. Омск, ул. Лобкова, д. 20</t>
  </si>
  <si>
    <t>г. Омск, ул. Сибаковская, д. 8</t>
  </si>
  <si>
    <t>г. Омск, ул. Ивана Алексеева, д. 6</t>
  </si>
  <si>
    <t>г. Исилькуль, ул. Луговая, д. 8</t>
  </si>
  <si>
    <t>ООО "БиКСтрой"</t>
  </si>
  <si>
    <t>с. Седельниково, ул. Ворошилова, д. 6</t>
  </si>
  <si>
    <t>г. Калачинск, ул. Почтовая, д. 69</t>
  </si>
  <si>
    <t>с. Одесское, ул. Почтовая, д. 26</t>
  </si>
  <si>
    <t>п. Новоомский, ул. Целинная, д. 10</t>
  </si>
  <si>
    <t>с. Сосновское, ул. Советская, д. 3</t>
  </si>
  <si>
    <t>г. Омск, ул. Академика Павлова, д. 27</t>
  </si>
  <si>
    <t>г. Омск, ул. 2-я Челюскинцев, д. 15, корпус 1</t>
  </si>
  <si>
    <t>г. Омск, ул. Лермонтова, д. 4А</t>
  </si>
  <si>
    <t>г. Омск, ул. Лермонтова, д. 173А</t>
  </si>
  <si>
    <t>г. Омск, пер. Камерный, д. 15</t>
  </si>
  <si>
    <t>г. Омск, пр. Космический, д. 5</t>
  </si>
  <si>
    <t>г. Омск, ул. Герцена, д. 44</t>
  </si>
  <si>
    <t>р.п. Любинский, ул. Победы, д. 4</t>
  </si>
  <si>
    <t>р.п. Марьяновка, ул. Ленина, д. 1</t>
  </si>
  <si>
    <t>р.п. Крутинка, ул. Новая, д. 67</t>
  </si>
  <si>
    <t>р.п. Горьковское, ул. Кирова, д. 82</t>
  </si>
  <si>
    <t>р.п. Черлак, ул. Мельникова, д. 91</t>
  </si>
  <si>
    <t>с. Знаменское, ул. Ленина, д. 4</t>
  </si>
  <si>
    <t>ст. Русская Поляна, д. 5</t>
  </si>
  <si>
    <t>р.п. Русская Поляна, пер. Гагарина, д. 24</t>
  </si>
  <si>
    <t>р.п. Русская Поляна, пер. Гагарина, д. 37</t>
  </si>
  <si>
    <t>р.п. Русская Поляна, пер. Ступникова, д. 42</t>
  </si>
  <si>
    <t>г. Исилькуль, ул. Нефтяников, д. 5</t>
  </si>
  <si>
    <t>ООО "СТС"</t>
  </si>
  <si>
    <t>г. Омск, ул. Воронкова, д. 7</t>
  </si>
  <si>
    <t>г. Омск, ул. Воронкова, д. 9</t>
  </si>
  <si>
    <t>г. Омск, ул. Карбышева, д. 24А</t>
  </si>
  <si>
    <t>г. Омск, ул. 3-я Транспортная, д. 13</t>
  </si>
  <si>
    <t>с. Лузино, ул. 30 лет Победы, д. 12</t>
  </si>
  <si>
    <t>г. Омск, ул. Вокзальная, д. 1</t>
  </si>
  <si>
    <t>г. Омск, ул. Серова, д. 20</t>
  </si>
  <si>
    <t>г. Омск, ул. 8-я Линия, д. 166</t>
  </si>
  <si>
    <t>с. Большие Уки, ул. Гагарина, д. 1</t>
  </si>
  <si>
    <t>с. Большие Уки, ул. Гагарина, д. 2</t>
  </si>
  <si>
    <t>с. Большие Уки, ул. Рабочая, д. 15</t>
  </si>
  <si>
    <t>г. Тара, ул. Мичурина, д. 30, корпус 2</t>
  </si>
  <si>
    <t>г. Омск, ул. Малунцева, д. 2</t>
  </si>
  <si>
    <t>г. Омск, ул. Магистральная, д. 17</t>
  </si>
  <si>
    <t xml:space="preserve"> во, хвс</t>
  </si>
  <si>
    <t>с. Морозовка, ул. 25 Партсъезда, д. 5</t>
  </si>
  <si>
    <t>г. Омск, ул. 20 лет РККА, д. 242</t>
  </si>
  <si>
    <t>г. Омск, ул. 20 лет РККА, д. 244</t>
  </si>
  <si>
    <t>г. Омск, ул. 5-я Кордная, д. 25</t>
  </si>
  <si>
    <t>г. Омск, ул. Горная, д. 5</t>
  </si>
  <si>
    <t>г. Омск, ул. 4-я Транспортная, д. 9</t>
  </si>
  <si>
    <t>г. Омск, ул. 20 лет РККА, д. 23, корпус 3</t>
  </si>
  <si>
    <t>г. Омск, ул. Константина Заслонова, д. 5</t>
  </si>
  <si>
    <t>г. Омск, пер. Камерный, д. 16</t>
  </si>
  <si>
    <t>г. Омск, ул. Красных Зорь, д. 145в</t>
  </si>
  <si>
    <t>г. Омск, ул. Тарская, д. 151а</t>
  </si>
  <si>
    <t>г. Омск, ул. 5-я Кордная, д. 10</t>
  </si>
  <si>
    <t>с. Кутузовка, ул. Училищная, д. 21</t>
  </si>
  <si>
    <t>п. Ачаирский, ул. Мира, д. 2</t>
  </si>
  <si>
    <t>п. Ачаирский, ул. Мира, д. 4</t>
  </si>
  <si>
    <t>г. Омск, ул. Панфилова, д. 10</t>
  </si>
  <si>
    <t>г. Омск, ул. Панфилова, д. 14</t>
  </si>
  <si>
    <t>г. Омск, ул. Лермонтова, д. 20</t>
  </si>
  <si>
    <t>г. Тара, ул. Советская, д. 12</t>
  </si>
  <si>
    <t>г. Тара, ул. Советская, д. 108</t>
  </si>
  <si>
    <t>г. Тара, ул. Советская, д. 112</t>
  </si>
  <si>
    <t>р.п. Любинский, ул. Октябрьская, д. 180</t>
  </si>
  <si>
    <t>г. Омск, Кв. 1-й, д. 2</t>
  </si>
  <si>
    <t>р.п. Таврическое, пл. Победы, д. 2</t>
  </si>
  <si>
    <t>р.п. Таврическое, пл. Победы, д. 5</t>
  </si>
  <si>
    <t>р.п. Крутинка, ул. Ленина, д. 48</t>
  </si>
  <si>
    <t>ООО "СибСТРОЙ"</t>
  </si>
  <si>
    <t>г. Омск, ул. 5-я Кордная, д. 15</t>
  </si>
  <si>
    <t>г. Омск, ул. 5-я Кордная, д. 16</t>
  </si>
  <si>
    <t>г. Омск, ул. 5-я Кордная, д. 20</t>
  </si>
  <si>
    <t>г. Омск, ул. 5-я Северная, д. 205а</t>
  </si>
  <si>
    <t>г. Омск, ул. 5-я Северная, д. 205б</t>
  </si>
  <si>
    <t>г. Омск, ул. 5-я Северная, д. 205в</t>
  </si>
  <si>
    <t>ООО "МегаВаттСтрой"</t>
  </si>
  <si>
    <t>г. Омск, ул. Челюскинцев, д. 79</t>
  </si>
  <si>
    <t>г. Омск, ул. Челюскинцев, д. 83</t>
  </si>
  <si>
    <t>г. Омск, ул. 2-я Челюскинцев, д. 13</t>
  </si>
  <si>
    <t>г. Омск, ул. 20 лет РККА, д. 234А</t>
  </si>
  <si>
    <t>г. Омск, ул. 20 лет РККА, д. 21, корпус 1</t>
  </si>
  <si>
    <t>г. Омск, ул. Долгирева, д. 73</t>
  </si>
  <si>
    <t>г. Омск, ул. Долгирева, д. 75</t>
  </si>
  <si>
    <t>г. Омск, ул. Ильинская, д. 2</t>
  </si>
  <si>
    <t>г. Омск, ул. Лермонтова, д. 4</t>
  </si>
  <si>
    <t>г. Омск, ул. 12 Декабря, д. 68</t>
  </si>
  <si>
    <t>р.п. Черлак, ул. 2-я Восточная, д. 59</t>
  </si>
  <si>
    <t>г. Омск, ул. 27-я Линия, д. 37А</t>
  </si>
  <si>
    <t>г. Омск, ул. 27-я Линия, д. 43</t>
  </si>
  <si>
    <t>г. Омск, ул. 1-я Автомобильная, д. 5</t>
  </si>
  <si>
    <t>г. Омск, ул. Авиагородок, д. 37А</t>
  </si>
  <si>
    <t>г. Омск, ул. 2-я Казахстанская, д. 44</t>
  </si>
  <si>
    <t>г. Омск, пер. Комбинатский, д. 17</t>
  </si>
  <si>
    <t>г. Омск, пер. Комбинатский, д. 19</t>
  </si>
  <si>
    <t>г. Омск, пер. Комбинатский, д. 21</t>
  </si>
  <si>
    <t>г. Омск, ул. Воронкова, д. 3</t>
  </si>
  <si>
    <t>г. Омск, ул. Воронкова, д. 5</t>
  </si>
  <si>
    <t>г. Омск, ул. Воронкова, д. 11</t>
  </si>
  <si>
    <t>г. Омск, ул. Воронкова, д. 13</t>
  </si>
  <si>
    <t>г. Омск, ул. 50 лет Профсоюзов, д. 77</t>
  </si>
  <si>
    <t>г. Омск, ул. Арсеньева, д. 4</t>
  </si>
  <si>
    <t>г. Омск, пр. Мира, д. 10б</t>
  </si>
  <si>
    <t>ООО "СТК"ВЕМ-АН"</t>
  </si>
  <si>
    <t>г. Омск, пер. Камерный, д. 10</t>
  </si>
  <si>
    <t>г. Омск, пер. Камерный, д. 11</t>
  </si>
  <si>
    <t>г. Омск, пер. Камерный, д. 14</t>
  </si>
  <si>
    <t>г. Омск, ул. 5-я Кордная, д. 17</t>
  </si>
  <si>
    <t>ООО "Крост"</t>
  </si>
  <si>
    <t>г. Омск, ул. 4-я Линия, д. 233</t>
  </si>
  <si>
    <t>г. Омск, ул. Орловского, д. 4</t>
  </si>
  <si>
    <t>г. Омск, пр. Космический, д. 33</t>
  </si>
  <si>
    <t>с. Усть-Заостровка, ул. Мира, д. 1</t>
  </si>
  <si>
    <t>с. Усть-Заостровка, ул. Учебная, д. 7</t>
  </si>
  <si>
    <t>р.п. Оконешниково, ул. Пролетарская, д. 60</t>
  </si>
  <si>
    <t>р.п. Оконешниково, ул. Пролетарская, д. 66</t>
  </si>
  <si>
    <t>с. Усть-Ишим, ул. Советская, д. 47</t>
  </si>
  <si>
    <t>с. Усть-Ишим, ул. Школьная, д. 23</t>
  </si>
  <si>
    <t>г. Омск, ул. Котовского, д. 22</t>
  </si>
  <si>
    <t>г. Омск, ул. Печникова, д. 353</t>
  </si>
  <si>
    <t>г. Омск, ул. Печникова, д. 364</t>
  </si>
  <si>
    <t>г. Омск, ул. Константина Заслонова, д. 1</t>
  </si>
  <si>
    <t>г. Омск, ул. Константина Заслонова, д. 3</t>
  </si>
  <si>
    <t>г. Омск, ул. Константина Заслонова, д. 7А</t>
  </si>
  <si>
    <t>г. Омск, ул. 27-я Северная, д. 14</t>
  </si>
  <si>
    <t>р.п. Москаленки, ул. Механизаторов, д. 2</t>
  </si>
  <si>
    <t>р.п. Москаленки, ул. Механизаторов, д. 3</t>
  </si>
  <si>
    <t>г. Омск, ул. Братская, д. 9</t>
  </si>
  <si>
    <t>г. Омск, ул. Маршала Жукова, д. 150</t>
  </si>
  <si>
    <t>г. Омск, ул. 9-я Линия, д. 165</t>
  </si>
  <si>
    <t>г. Омск, ул. 9-я Линия, д. 167</t>
  </si>
  <si>
    <t>г. Омск, ул. Молодогвардейская, д. 49</t>
  </si>
  <si>
    <t>г. Омск, ул. Молодогвардейская, д. 51</t>
  </si>
  <si>
    <t>ООО "Византия"</t>
  </si>
  <si>
    <t>с. Сосновское, ул. 50 лет Октября, д. 1</t>
  </si>
  <si>
    <t>с. Сосновское, ул. 50 лет Октября, д. 2</t>
  </si>
  <si>
    <t>р.п. Таврическое, ул. Кирова, д. 7</t>
  </si>
  <si>
    <t>п. Марьяновский, ул. Комсомольская, д. 6</t>
  </si>
  <si>
    <t>ООО "СК" Магма"</t>
  </si>
  <si>
    <t>г. Омск, ул. 20 лет РККА, д. 1, корпус 1</t>
  </si>
  <si>
    <t>г. Омск, ул. Пархоменко, д. 4</t>
  </si>
  <si>
    <t>г. Омск, ул. Пархоменко, д. 6</t>
  </si>
  <si>
    <t>г. Омск, ул. 6-я Линия, д. 176</t>
  </si>
  <si>
    <t>г. Омск, ул. 50 лет Профсоюзов, д. 55Б</t>
  </si>
  <si>
    <t>г. Омск, ул. Шебалдина, д. 166</t>
  </si>
  <si>
    <t>г. Омск, ул. 20 лет РККА, д. 250</t>
  </si>
  <si>
    <t>с. Красноярка, ул. Рабочая, д. 2</t>
  </si>
  <si>
    <t>д. Верблюжье, ул. Почтовая, д. 36</t>
  </si>
  <si>
    <t>с. Сосновское, ул. 50 лет Октября, д. 4</t>
  </si>
  <si>
    <t>с. Сосновское, ул. 50 лет Октября, д. 7</t>
  </si>
  <si>
    <t>с. Сосновское, ул. 50 лет Октября, д. 18</t>
  </si>
  <si>
    <t>г. Омск, ул. Малунцева, д. 4</t>
  </si>
  <si>
    <t>г. Омск, ул. XIX Партсъезда, д. 24а</t>
  </si>
  <si>
    <t>г. Омск, ул. XIX Партсъезда, д. 24б</t>
  </si>
  <si>
    <t>г. Омск, пр. Карла Маркса, д. 16</t>
  </si>
  <si>
    <t>г. Омск, пр. Карла Маркса, д. 29А</t>
  </si>
  <si>
    <t>г. Омск, ул. Нефтезаводская, д. 9А</t>
  </si>
  <si>
    <t>г. Омск, ул. 9-я Дунайская, д. 50</t>
  </si>
  <si>
    <t>г. Омск, ул. Орджоникидзе, д. 273</t>
  </si>
  <si>
    <t>г. Омск, ул. Орджоникидзе, д. 277</t>
  </si>
  <si>
    <t>г. Омск, ул. Орджоникидзе, д. 279</t>
  </si>
  <si>
    <t>г. Омск, ул. Орджоникидзе, д. 281</t>
  </si>
  <si>
    <t>г. Омск, ул. 5-я Линия, д. 227</t>
  </si>
  <si>
    <t>г. Омск, ул. Пархоменко, д. 2</t>
  </si>
  <si>
    <t>г. Омск, ул. Молодогвардейская, д. 55</t>
  </si>
  <si>
    <t>р.п. Тевриз, ул. Школьная, д. 9</t>
  </si>
  <si>
    <t>р.п. Тевриз, ул. Иртышная, д. 8</t>
  </si>
  <si>
    <t>ООО "Комфортное жилье"</t>
  </si>
  <si>
    <t>во, хвс, тс</t>
  </si>
  <si>
    <t>г. Омск, ул. Красина, д. 1</t>
  </si>
  <si>
    <t>г. Омск, ул. Пушкина, д. 37</t>
  </si>
  <si>
    <t>г. Омск, ул. Пушкина, д. 99</t>
  </si>
  <si>
    <t>г. Омск, ул. Магистральная, д. 38А</t>
  </si>
  <si>
    <t>г. Омск, ул. Магистральная, д. 27</t>
  </si>
  <si>
    <t>г. Омск, ул. 50 лет Профсоюзов, д. 65А</t>
  </si>
  <si>
    <t>г. Омск, ул. Энергетиков, д. 22</t>
  </si>
  <si>
    <t>ООО "Инстрой"</t>
  </si>
  <si>
    <t>ООО "ПЦНЭОиС "Контроль ДИЕЗ"</t>
  </si>
  <si>
    <t>г. Называевск, ул. 1-я Железнодорожная, д. 23</t>
  </si>
  <si>
    <t>г. Калачинск, ул. Советская, д. 105</t>
  </si>
  <si>
    <t>р.п. Павлоградка, ул. Больничная, д. 3</t>
  </si>
  <si>
    <t>с. Пушкино, ул. Ленина, д. 91</t>
  </si>
  <si>
    <t>с. Пушкино, ул. Ленина, д. 66</t>
  </si>
  <si>
    <t>ООО "Омцентрострой"</t>
  </si>
  <si>
    <t>р.п. Большеречье, ул. Красноармейская, д. 25</t>
  </si>
  <si>
    <t>г. Тара, ул. Ленина, д. 97</t>
  </si>
  <si>
    <t>г. Тара, ул. Ленина, д. 101</t>
  </si>
  <si>
    <t>г. Тара, ул. Ленина, д. 107</t>
  </si>
  <si>
    <t>ООО "СтройТехИнвест"</t>
  </si>
  <si>
    <t>г. Омск, ул. 8-я Линия, д. 217</t>
  </si>
  <si>
    <t>р.п. Любинский, ул. Победы, д. 6</t>
  </si>
  <si>
    <t>п. Северо-Любинский, ул. Советская, д. 18</t>
  </si>
  <si>
    <t>п. Северо-Любинский, ул. Советская, д. 20</t>
  </si>
  <si>
    <t>г. Омск, пр. Космический, д. 69</t>
  </si>
  <si>
    <t>г. Омск, ул. Пушкина, д. 97</t>
  </si>
  <si>
    <t>г. Омск, ул. Тарская, д. 98</t>
  </si>
  <si>
    <t>г. Омск, ул. Иртышская набережная, д. 27</t>
  </si>
  <si>
    <t>г. Омск, ул. Суровцева, д. 78</t>
  </si>
  <si>
    <t>г. Омск, ул. Суровцева, д. 80</t>
  </si>
  <si>
    <t>г. Омск, ул. Катышева, д. 64</t>
  </si>
  <si>
    <t>г. Омск, ул. Воронкова, д. 1А</t>
  </si>
  <si>
    <t>г. Омск, ул. 2-я Челюскинцев, д. 15А</t>
  </si>
  <si>
    <t>г. Омск, ул. Челюскинцев, д. 81</t>
  </si>
  <si>
    <t>г. Омск, ул. 5-я Северная, д. 209</t>
  </si>
  <si>
    <t>г. Омск, ул. Строителей, д. 6</t>
  </si>
  <si>
    <t>г. Омск, ул. 2-я Совхозная, д. 11</t>
  </si>
  <si>
    <t>г. Омск, пр. Культуры, д. 17А</t>
  </si>
  <si>
    <t>г. Омск, ул. Малунцева, д. 28</t>
  </si>
  <si>
    <t>г. Омск, ул. 50 лет Профсоюзов, д. 59Б</t>
  </si>
  <si>
    <t>г. Омск, ул. Долгирева, д. 71</t>
  </si>
  <si>
    <t>г. Омск, ул. Мануильского, д. 85</t>
  </si>
  <si>
    <t>г. Омск, ул. Мануильского, д. 87</t>
  </si>
  <si>
    <t>г. Омск, ул. 5-я Чередовая, д. 33Б</t>
  </si>
  <si>
    <t>г. Омск, ул. 4-я Транспортная, д. 3</t>
  </si>
  <si>
    <t>г. Омск, ул. XX Партсъезда, д. 14</t>
  </si>
  <si>
    <t>ст. Любовка, ул. Вокзальная, д. 5</t>
  </si>
  <si>
    <t>г. Омск, ул. XX Партсъезда, д. 23</t>
  </si>
  <si>
    <t>ООО "Безопасность"</t>
  </si>
  <si>
    <t>эс</t>
  </si>
  <si>
    <t>г. Омск, ул. 20 лет РККА, д. 1, корпус 2</t>
  </si>
  <si>
    <t>г. Омск, пр. Культуры, д. 20</t>
  </si>
  <si>
    <t>г. Омск, ул. 11-я Ремесленная, д. 27Б</t>
  </si>
  <si>
    <t>по суд.реш</t>
  </si>
  <si>
    <t>Стоимость работ по КС-2,3, руб.</t>
  </si>
  <si>
    <t>Итого  сумма обязательств по договору, руб.</t>
  </si>
  <si>
    <t>г. Омск, ул. Константина Заслонова, д. 11</t>
  </si>
  <si>
    <t>г. Омск, ул. Пархоменко, д. 18</t>
  </si>
  <si>
    <t>г. Омск, ул. Ишимская, д. 18А</t>
  </si>
  <si>
    <t>г. Называевск, ул. Электровозная, д. 56</t>
  </si>
  <si>
    <t>г. Называевск, ул. Кирова, д. 2</t>
  </si>
  <si>
    <t>г. Омск, ул. Пархоменко, д. 19</t>
  </si>
  <si>
    <t>г. Омск, ул. Пархоменко, д. 22</t>
  </si>
  <si>
    <t>г. Омск, ул. 7-я Линия, д. 182А</t>
  </si>
  <si>
    <t>г. Омск, ул. Красных Зорь, д. 145Б</t>
  </si>
  <si>
    <t>г. Омск, ул. Иртышская Набережная, д. 22</t>
  </si>
  <si>
    <t>г. Омск, пр. Карла Маркса, д. 10Б</t>
  </si>
  <si>
    <t>г. Омск, ул. 8-я Восточная, д. 24</t>
  </si>
  <si>
    <t>г. Омск, ул. XX Партсъезда, д. 27</t>
  </si>
  <si>
    <t>г. Омск, ул. Малунцева, д. 3А</t>
  </si>
  <si>
    <t>г. Омск, пр. Культуры, д. 4а</t>
  </si>
  <si>
    <t>г. Омск, пр. Культуры, д. 4б</t>
  </si>
  <si>
    <t>г. Омск, пр. Культуры, д. 3</t>
  </si>
  <si>
    <t>г. Омск, пр. Мира, д. 14</t>
  </si>
  <si>
    <t>г. Омск, пр. Мира, д. 18</t>
  </si>
  <si>
    <t>г. Омск, пр. Мира, д. 37</t>
  </si>
  <si>
    <t>г. Омск, пр. Мира, д. 56</t>
  </si>
  <si>
    <t>г. Омск, пр. Мира, д. 64</t>
  </si>
  <si>
    <t>г. Омск, ул. Андрианова, д. 8</t>
  </si>
  <si>
    <t>г. Омск, ул. Андрианова, д. 12</t>
  </si>
  <si>
    <t>ООО "Регионстроймонтаж"</t>
  </si>
  <si>
    <t>г. Омск, ул. XX Партсъезда, д. 44</t>
  </si>
  <si>
    <t>ООО "СК НИКА-ГРУПП"</t>
  </si>
  <si>
    <t>г. Калачинск, ул. Железнодорожная, д. 37</t>
  </si>
  <si>
    <t>г. Калачинск, ул. Гуляева, д. 16</t>
  </si>
  <si>
    <t>г. Исилькуль, ул. Ленина, д. 88</t>
  </si>
  <si>
    <t>г. Тара, ул. Советская, д. 114</t>
  </si>
  <si>
    <t>с. Харламово, ул. Зои Космодемьянской, д. 10</t>
  </si>
  <si>
    <t>ООО "Любинагрострой"</t>
  </si>
  <si>
    <t>ООО "Рэдианс"</t>
  </si>
  <si>
    <t>ООО "АКВА-МОНТАЖ"</t>
  </si>
  <si>
    <t>г. Омск, ул. XX Партсъезда, д. 9А</t>
  </si>
  <si>
    <t>г. Омск, ул. Спартаковская, д. 18</t>
  </si>
  <si>
    <t>г. Омск, ул. Богдана Хмельницкого, д. 232</t>
  </si>
  <si>
    <t>г. Омск, пр. Мира, д. 21</t>
  </si>
  <si>
    <t>во, хгвс</t>
  </si>
  <si>
    <t>с. Троицкое, ул. Ленина, д. 4</t>
  </si>
  <si>
    <t>с. Троицкое, ул. Ленина, д. 6</t>
  </si>
  <si>
    <t>с. Троицкое, ул. Ленина, д. 8</t>
  </si>
  <si>
    <t>р.п. Нововаршавка, ул. Зеленая, д. 21</t>
  </si>
  <si>
    <t>ООО "ПКС"Вектор"</t>
  </si>
  <si>
    <t>г. Омск, ул. Магистральная, д. 52</t>
  </si>
  <si>
    <t>г. Омск, ул. Магистральная, д. 58</t>
  </si>
  <si>
    <t>г. Омск, ул. Магистральная, д. 59</t>
  </si>
  <si>
    <t>г. Омск, ул. Нефтезаводская, д. 26</t>
  </si>
  <si>
    <t>г. Омск, ул. XX Партсъезда, д. 52А</t>
  </si>
  <si>
    <t>г. Омск, ул. 4-я Челюскинцев, д. 117А</t>
  </si>
  <si>
    <t>ООО "Стройсервис"</t>
  </si>
  <si>
    <t>п. Северо-Любинский, ул. Советская, д. 19</t>
  </si>
  <si>
    <t>г. Омск, пл. Ленинградская, д. 2</t>
  </si>
  <si>
    <t>г. Омск, ул. Магистральная, д. 15</t>
  </si>
  <si>
    <t>г. Омск, ул. Андрианова, д. 30</t>
  </si>
  <si>
    <t>г. Омск, ул. 4-я Линия, д. 229</t>
  </si>
  <si>
    <t>г. Омск, ул. 4-я Линия, д. 235</t>
  </si>
  <si>
    <t>г. Омск, ул. 20 лет РККА, д. 252</t>
  </si>
  <si>
    <t>г. Омск, ул. Пархоменко, д. 3</t>
  </si>
  <si>
    <t>г. Омск, пр. Карла Маркса, д. 34</t>
  </si>
  <si>
    <t>г. Омск, ул. Арсеньева, д. 7</t>
  </si>
  <si>
    <t>г. Омск, ул. 11-я Ремесленная, д. 29А</t>
  </si>
  <si>
    <t>г. Омск, пр. Мира, д. 17А</t>
  </si>
  <si>
    <t>г. Омск, ул. Ангарская, д. 5</t>
  </si>
  <si>
    <t>г. Омск, ул. 50 лет Профсоюзов, д. 69</t>
  </si>
  <si>
    <t>г. Омск, ул. Энергетиков, д. 7а</t>
  </si>
  <si>
    <t>ООО "СибГарант"</t>
  </si>
  <si>
    <t xml:space="preserve"> подвал</t>
  </si>
  <si>
    <t xml:space="preserve"> во, хгвс</t>
  </si>
  <si>
    <t>г. Омск, пр. Карла Маркса, д. 73</t>
  </si>
  <si>
    <t>г. Омск, ул. 5-я Кордная, д. 19</t>
  </si>
  <si>
    <t>г. Омск, ул. 5-я Кордная, д. 21</t>
  </si>
  <si>
    <t>г. Омск, ул. 19-я Рабочая, д. 90А</t>
  </si>
  <si>
    <t>г. Омск, ул. 2-я Тепловозная, д. 15</t>
  </si>
  <si>
    <t>г. Омск, пер. Воровского, д. 4</t>
  </si>
  <si>
    <t>г. Омск, ул. Мельничная, д. 92</t>
  </si>
  <si>
    <t>г. Омск, ул. Инженерная, д. 120</t>
  </si>
  <si>
    <t>г. Омск, ул. Инженерная, д. 116</t>
  </si>
  <si>
    <t>г. Омск, ул. Торговая, д. 21</t>
  </si>
  <si>
    <t>г. Омск, ул. Торговая, д. 23</t>
  </si>
  <si>
    <t>г. Омск, ул. Константина Заслонова, д. 7</t>
  </si>
  <si>
    <t>г. Омск, ул. Иртышская Набережная, д. 18</t>
  </si>
  <si>
    <t>г. Омск, ул. Иртышская Набережная, д. 34</t>
  </si>
  <si>
    <t>г. Омск, ул. Красный Путь, д. 145</t>
  </si>
  <si>
    <t>г. Омск, ул. 20 Лет РККА, д. 184</t>
  </si>
  <si>
    <t>г. Омск, ул. 4-я Новостроевская, д. 4</t>
  </si>
  <si>
    <t>г. Калачинск, ул. Черепова, д. 64</t>
  </si>
  <si>
    <t>г. Калачинск, ул. Лисавенко, д. 1Б</t>
  </si>
  <si>
    <t>р.п. Оконешниково, ул. Степная, д. 83Б</t>
  </si>
  <si>
    <t>с. Лузино, ул. Майорова, д. 13</t>
  </si>
  <si>
    <t>с. Седельниково, ул. Кропотова, д. 6</t>
  </si>
  <si>
    <t>г. Называевск, ул. Кирова, д. 4</t>
  </si>
  <si>
    <t>ООО " Любиноагрострой"</t>
  </si>
  <si>
    <t>г. Омск, ул. 10 лет Октября, д. 187</t>
  </si>
  <si>
    <t>с. Мангут, ул. 1-я Железнодорожная, д. 30</t>
  </si>
  <si>
    <t>р.п. Большеречье, ул. 50 лет ВЛКСМ, д. 18</t>
  </si>
  <si>
    <t>г. Омск, ул. 21-я Амурская, д. 16</t>
  </si>
  <si>
    <t>г. Омск, ул. Иртышская Набережная, д. 28</t>
  </si>
  <si>
    <t>ООО "Атлантис-2008"</t>
  </si>
  <si>
    <t>с. Ульяновка, ул. Лесная, д. 9</t>
  </si>
  <si>
    <t>ООО "Сибгарант"</t>
  </si>
  <si>
    <t>ВО,ХГВС,ТС</t>
  </si>
  <si>
    <t>ВО,ХГВС,ТС,ЭС</t>
  </si>
  <si>
    <t>г. Омск, пер. Камерный, д. 17</t>
  </si>
  <si>
    <t>г. Исилькуль, ул. Коммунистическая, д. 27</t>
  </si>
  <si>
    <t>г. Омск, пр. Мира, д. 20</t>
  </si>
  <si>
    <t>г. Омск, ул. Богдана Хмельницкого, д. 134</t>
  </si>
  <si>
    <t>г. Омск, ул. 1-я Шинная, д. 61</t>
  </si>
  <si>
    <t>г. Омск, ул. Молодогвардейская, д. 31</t>
  </si>
  <si>
    <t>г. Омск, ул. 50 лет ВЛКСМ, д. 1</t>
  </si>
  <si>
    <t>г. Омск, пр. Космический, д. 61</t>
  </si>
  <si>
    <t>г. Омск, пр. Космический, д. 65</t>
  </si>
  <si>
    <t>г. Омск, пр. Космический, д. 95</t>
  </si>
  <si>
    <t>г. Омск, пр. Космический, д. 97</t>
  </si>
  <si>
    <t>г. Омск, ул. Константина Заслонова, д. 11а</t>
  </si>
  <si>
    <t>г. Омск, ул. Учебная, д. 191</t>
  </si>
  <si>
    <t>г. Омск, ул. 8-я Линия, д. 205</t>
  </si>
  <si>
    <t>г. Омск, ул. XX Партсъезда, д. 54</t>
  </si>
  <si>
    <t>г. Омск, пр. Мира, д. 6</t>
  </si>
  <si>
    <t>г. Омск, ул. 5-я Рабочая, д. 66А</t>
  </si>
  <si>
    <t>г. Омск, пер. Камерный, д. 2</t>
  </si>
  <si>
    <t>г. Омск, ул. Молодогвардейская, д. 25</t>
  </si>
  <si>
    <t>г. Омск, ул. Молодогвардейская, д. 29</t>
  </si>
  <si>
    <t>г. Омск, ул. 20 лет РККА, д. 21, корпус 3</t>
  </si>
  <si>
    <t>г. Омск, ул. Арсеньева, д. 5</t>
  </si>
  <si>
    <t>г. Омск, ул. 2-я Совхозная, д. 64</t>
  </si>
  <si>
    <t>г. Омск, ул. Гризодубовой, д. 10</t>
  </si>
  <si>
    <t>г. Омск, ул. Печникова, д. 356</t>
  </si>
  <si>
    <t>г. Омск, ул. Печникова, д. 354</t>
  </si>
  <si>
    <t>ремонт завершен</t>
  </si>
  <si>
    <t xml:space="preserve"> МКД</t>
  </si>
  <si>
    <t>в т.ч   2014 г. -</t>
  </si>
  <si>
    <t xml:space="preserve">           2015 г. -</t>
  </si>
  <si>
    <t>работы ведутся</t>
  </si>
  <si>
    <t xml:space="preserve">           2016 г. -</t>
  </si>
  <si>
    <t>МКД</t>
  </si>
  <si>
    <t>г. Омск, ул. Учебная, д. 193</t>
  </si>
  <si>
    <t>г. Омск, ул. Авиагородок, д. 2</t>
  </si>
  <si>
    <t>г. Омск, ул. Константина Заслонова, д. 19</t>
  </si>
  <si>
    <t>г. Омск, ул. Учебная, д. 185</t>
  </si>
  <si>
    <t>ООО РСУ "СтЭП"</t>
  </si>
  <si>
    <t>г. Омск, ул. Полосухина, д. 102</t>
  </si>
  <si>
    <t>г. Омск, ул. Энтузиастов, д. 65б</t>
  </si>
  <si>
    <t>г. Омск, пр. Комарова, д. 1</t>
  </si>
  <si>
    <t>г. Омск, пр. Королева, д. 10</t>
  </si>
  <si>
    <t>г. Омск, пр. Менделеева, д. 30</t>
  </si>
  <si>
    <t>г. Омск, пр. Мира, д. 106</t>
  </si>
  <si>
    <t>г. Омск, пр. Сибирский, д. 14</t>
  </si>
  <si>
    <t>г. Омск, ул. 22 Апреля, д. 53</t>
  </si>
  <si>
    <t>г. Омск, ул. 2-я Солнечная, д. 28б</t>
  </si>
  <si>
    <t>г. Омск, ул. 3-я Молодежная, д. 59</t>
  </si>
  <si>
    <t>г. Омск, ул. 4-я Транспортная, д. 34</t>
  </si>
  <si>
    <t>г. Омск, ул. 4-я Транспортная, д. 40</t>
  </si>
  <si>
    <t>г. Омск, ул. 5-я Рабочая, д. 83</t>
  </si>
  <si>
    <t>г. Омск, ул. Взлетная, д. 7</t>
  </si>
  <si>
    <t>г. Омск, ул. Волгоградская, д. 30</t>
  </si>
  <si>
    <t>г. Омск, ул. Гашека, д. 12</t>
  </si>
  <si>
    <t>г. Омск, ул. Гашека, д. 6</t>
  </si>
  <si>
    <t>г. Омск, ул. Дианова, д. 3</t>
  </si>
  <si>
    <t>г. Омск, ул. Дианова, д. 7</t>
  </si>
  <si>
    <t>г. Омск, ул. Дианова, д. 9</t>
  </si>
  <si>
    <t>г. Омск, ул. Звездная, д. 2е</t>
  </si>
  <si>
    <t>г. Омск, ул. Кирова, д. 9</t>
  </si>
  <si>
    <t>г. Омск, ул. Краснопресненская, д. 6</t>
  </si>
  <si>
    <t>г. Омск, ул. Крыловская, д. 23</t>
  </si>
  <si>
    <t>г. Омск, ул. Лермонтова, д. 130</t>
  </si>
  <si>
    <t>г. Омск, ул. Лермонтова, д. 136</t>
  </si>
  <si>
    <t>г. Омск, ул. Лукашевича, д. 1</t>
  </si>
  <si>
    <t>г. Омск, ул. Лукашевича, д. 6</t>
  </si>
  <si>
    <t>г. Омск, ул. Лукашевича, д. 7</t>
  </si>
  <si>
    <t>г. Омск, ул. Моторная, д. 15</t>
  </si>
  <si>
    <t>г. Омск, ул. Перелета, д. 4</t>
  </si>
  <si>
    <t>г. Омск, ул. Степанца, д. 8</t>
  </si>
  <si>
    <t>г. Омск, ул. Туполева, д. 3</t>
  </si>
  <si>
    <t>п. Ростовка, д. 12</t>
  </si>
  <si>
    <t>п. Ростовка, д. 7</t>
  </si>
  <si>
    <t>лифт</t>
  </si>
  <si>
    <t>г. Омск, ул. Магистральная, д. 69</t>
  </si>
  <si>
    <t>псд</t>
  </si>
  <si>
    <t>всего</t>
  </si>
  <si>
    <t>г. Омск, ул. 3 Разъезд, д. 21</t>
  </si>
  <si>
    <t>г. Омск, ул. Новосортировочная, д. 17В</t>
  </si>
  <si>
    <t>г. Омск, ул. Латвийская, д. 46</t>
  </si>
  <si>
    <t>г. Омск, ул. Латвийская, д. 48</t>
  </si>
  <si>
    <t>г. Омск, ул. Латвийская, д. 50</t>
  </si>
  <si>
    <t>г. Омск, ул. Латвийская, д. 52</t>
  </si>
  <si>
    <t>г. Омск, ул. Карело-Финская, д. 45</t>
  </si>
  <si>
    <t>г. Омск, ул. Карело-Финская, д. 47</t>
  </si>
  <si>
    <t>г. Омск, ул. Карело-Финская, д. 49</t>
  </si>
  <si>
    <t>г. Омск, пр. Карла Маркса, д. 31</t>
  </si>
  <si>
    <t>ст. Любовка, ул. Школьная, д. 10</t>
  </si>
  <si>
    <t>ст. Любовка, ул. Школьная, д. 11</t>
  </si>
  <si>
    <t>ООО "СК"Альфа и Омега"</t>
  </si>
  <si>
    <t>г. Омск, пр. Мира, д. 8а</t>
  </si>
  <si>
    <t>г. Омск, пр. Мира, д. 25</t>
  </si>
  <si>
    <t>г. Омск, ул. Малунцева, д. 23</t>
  </si>
  <si>
    <t>г. Омск, ул. 50 лет Профсоюзов, д. 63а</t>
  </si>
  <si>
    <t>с. Пушкино, ул. Ленина, д. 58</t>
  </si>
  <si>
    <t>с. Пушкино, ул. Ленина, д. 68</t>
  </si>
  <si>
    <t>20.05.2016г</t>
  </si>
  <si>
    <t>с. Куликово, ул. Молодежная, д. 3</t>
  </si>
  <si>
    <t>с. Куликово, ул. Молодежная, д. 5</t>
  </si>
  <si>
    <t>с. Куликово, ул. Молодежная, д. 7</t>
  </si>
  <si>
    <t>г. Омск, ул. Молодогвардейская, д. 20</t>
  </si>
  <si>
    <t>г. Омск, ул. 1-я Комсомольская, д. 9А</t>
  </si>
  <si>
    <t>г. Омск, ул. 1-я Комсомольская, д. 9</t>
  </si>
  <si>
    <t>с. Красный Яр, ул. Озерная, д. 4</t>
  </si>
  <si>
    <t>во, хвс</t>
  </si>
  <si>
    <t>во,хвс,тс</t>
  </si>
  <si>
    <t xml:space="preserve">                                ПСД</t>
  </si>
  <si>
    <t>г. Омск, ул. Ермолаева, д. 7</t>
  </si>
  <si>
    <t>г. Омск, пр. Космический, д. 45</t>
  </si>
  <si>
    <t>г. Омск, пр. Космический, д. 83</t>
  </si>
  <si>
    <t>г. Омск, ул. Мельничная, д. 58Б</t>
  </si>
  <si>
    <t>г. Омск, ул. Мельничная, д. 88</t>
  </si>
  <si>
    <t>г. Омск, ул. 8 Марта, д. 4</t>
  </si>
  <si>
    <t>г. Омск, ул. 6-я Линия, д. 171</t>
  </si>
  <si>
    <t>г. Омск, пер. Комбинатский, д. 15</t>
  </si>
  <si>
    <t>г. Омск, ул. XX Партсъезда, д. 6</t>
  </si>
  <si>
    <t>г. Омск, пр. Мира, д. 45</t>
  </si>
  <si>
    <t>г. Омск, ул. Ленина, д. 31</t>
  </si>
  <si>
    <t>ООО "ПАТРОС"</t>
  </si>
  <si>
    <t>г. Омск, ул. 6-я Станционная, д. 23</t>
  </si>
  <si>
    <t>г. Омск, пр. Карла Маркса, д. 81</t>
  </si>
  <si>
    <t>г. Омск, ул. Рождественского, д. 5</t>
  </si>
  <si>
    <t>г. Омск, ул. Строителей, д. 9</t>
  </si>
  <si>
    <t>г. Омск, ул. Строителей, д. 11</t>
  </si>
  <si>
    <t>г. Омск, ул. Строителей, д. 12</t>
  </si>
  <si>
    <t>г. Омск, пр. Мира, д. 8</t>
  </si>
  <si>
    <t>г. Омск, ул. 8-я Линия, д. 207</t>
  </si>
  <si>
    <t>г. Омск, ул. Богдана Хмельницкого, д. 206</t>
  </si>
  <si>
    <t>г. Омск, ул. Красный Путь, д. 10</t>
  </si>
  <si>
    <t>г. Омск, ул. Нефтезаводская, д. 17</t>
  </si>
  <si>
    <t>г. Омск, ул. Мамина-Сибиряка, д. 15</t>
  </si>
  <si>
    <t>г. Омск, ул. Ангарская, д. 13</t>
  </si>
  <si>
    <t>г. Калачинск, ул. Омская, д. 65Б</t>
  </si>
  <si>
    <t>г. Калачинск, ул. Омская, д. 65В</t>
  </si>
  <si>
    <t>р.п. Саргатское, ул. Октябрьская, д. 14</t>
  </si>
  <si>
    <t>п. Ачаирский, ул. Магистральная, д. 1</t>
  </si>
  <si>
    <t>п. Ачаирский, ул. Мира, д. 5</t>
  </si>
  <si>
    <t>с. Троицкое, ул. Ленина, д. 10</t>
  </si>
  <si>
    <t>с. Лузино, ул. 30 лет Победы, д. 10</t>
  </si>
  <si>
    <t>ООО "Любиноагрострой"</t>
  </si>
  <si>
    <t>31.12.15/24.05.16</t>
  </si>
  <si>
    <t>с. Надеждино, ул. Новая, д. 1А</t>
  </si>
  <si>
    <t>р.п. Нововаршавка, ул. Красный Путь, д. 9</t>
  </si>
  <si>
    <t>г. Омск, ул. Серова, д. 6А</t>
  </si>
  <si>
    <t>г. Омск, ул. 22 Апреля, д. 8</t>
  </si>
  <si>
    <t>г. Омск, ул. Мамина-Сибиряка, д. 24</t>
  </si>
  <si>
    <t>г. Омск, ул. Малунцева, д. 18</t>
  </si>
  <si>
    <t xml:space="preserve"> ООО "Атлант-Строй"</t>
  </si>
  <si>
    <t>г. Омск, пр. Карла Маркса, д. 83</t>
  </si>
  <si>
    <t>г. Омск, ул. 8-я Линия, д. 209</t>
  </si>
  <si>
    <t>г. Омск, ул. 20-я Линия, д. 167</t>
  </si>
  <si>
    <t>г. Омск, пр. Карла Маркса, д. 50</t>
  </si>
  <si>
    <t>г. Омск, ул. Комбикормовый завод, д. 3</t>
  </si>
  <si>
    <t>р.п. Саргатское, ул. Октябрьская, д. 38</t>
  </si>
  <si>
    <t>р.п. Оконешниково, ул. Пролетарская, д. 55</t>
  </si>
  <si>
    <t>р.п. Черлак, ул. 40 лет Октября, д. 80</t>
  </si>
  <si>
    <t>с. Звездино, ул. Ленина, д. 6</t>
  </si>
  <si>
    <t>г. Омск, ул. Арсеньева, д. 8</t>
  </si>
  <si>
    <t>г. Омск, ул. Иртышская Набережная, д. 17</t>
  </si>
  <si>
    <t>г. Омск, ул. Иртышская Набережная, д. 20</t>
  </si>
  <si>
    <t>г. Омск, ул. Братская, д. 15</t>
  </si>
  <si>
    <t>г. Омск, ул. XX Партсъезда, д. 25</t>
  </si>
  <si>
    <t>г. Омск, ул. XIX Партсъезда, д. 28А</t>
  </si>
  <si>
    <t>г. Омск, ул. Химиков, д. 4</t>
  </si>
  <si>
    <t>г. Омск, ул. Нефтезаводская, д. 1</t>
  </si>
  <si>
    <t>г. Омск, ул. Магистральная, д. 58А</t>
  </si>
  <si>
    <t>г. Омск, ул. XX Партсъезда, д. 26</t>
  </si>
  <si>
    <t>г. Омск, ул. Серова, д. 8А</t>
  </si>
  <si>
    <t>г. Омск, ул. 4-я Линия, д. 237</t>
  </si>
  <si>
    <t>г. Омск, ул. Кулибина, д. 1</t>
  </si>
  <si>
    <t>с. Лузино, ул. Майорова, д. 15</t>
  </si>
  <si>
    <t>ООО "Сириус"</t>
  </si>
  <si>
    <t>г. Омск, ул. XIX Партсъезда, д. 3</t>
  </si>
  <si>
    <t>г. Омск, ул. 5-я Северная, д. 203</t>
  </si>
  <si>
    <t>г. Омск, ул. 2-я Совхозная, д. 204</t>
  </si>
  <si>
    <t>г. Омск, ул. Орджоникидзе, д. 12</t>
  </si>
  <si>
    <t>г. Омск, ул. Богдана Хмельницкого, д. 158</t>
  </si>
  <si>
    <t>г. Называевск, ул. Путевая, д. 2</t>
  </si>
  <si>
    <t>р.п. Кормиловка, ул. Маяковского, д. 32</t>
  </si>
  <si>
    <t>г. Омск, ул. Малунцева, д. 19А</t>
  </si>
  <si>
    <t>г. Омск, ул. Строителей, д. 5</t>
  </si>
  <si>
    <t>г. Омск, ул. Строителей, д. 7</t>
  </si>
  <si>
    <t>г. Омск, ул. Строителей, д. 10</t>
  </si>
  <si>
    <t>г. Омск, ул. Масленникова, д. 177</t>
  </si>
  <si>
    <t>г. Омск, ул. 50 лет Профсоюзов, д. 63</t>
  </si>
  <si>
    <t>г. Омск, пр. Карла Маркса, д. 69</t>
  </si>
  <si>
    <t>01.12.15/23.05.16</t>
  </si>
  <si>
    <t>17.12.15/23.05.16</t>
  </si>
  <si>
    <t>г. Омск, ул. Циолковского, д. 4</t>
  </si>
  <si>
    <t>во,хгвс, тс, эс</t>
  </si>
  <si>
    <t>г. Омск, пр. Карла Маркса, д. 48А</t>
  </si>
  <si>
    <t>г. Омск, пр. Карла Маркса, д. 67</t>
  </si>
  <si>
    <t>г. Омск, ул. Богдана Хмельницкого, д. 220</t>
  </si>
  <si>
    <t>г. Омск, ул. Голика, д. 2</t>
  </si>
  <si>
    <t>г. Омск, ул. Красный Путь, д. 67</t>
  </si>
  <si>
    <t>г. Омск, ул. Красный Путь, д. 149</t>
  </si>
  <si>
    <t>г. Омск, ул. Пархоменко, д. 17</t>
  </si>
  <si>
    <t>р.п. Любинский, ул. Максима Горького, д. 166</t>
  </si>
  <si>
    <t>29.12.15/31.05.16</t>
  </si>
  <si>
    <t>г. Омск, ул. Печникова, д. 355</t>
  </si>
  <si>
    <t>г. Омск, ул. XX Партсъезда, д. 28</t>
  </si>
  <si>
    <t>г. Омск, ул. Полковая, д. 32</t>
  </si>
  <si>
    <t>г. Омск, ул. Учебная, д. 191А</t>
  </si>
  <si>
    <t>г. Омск, ул. Орловского, д. 12</t>
  </si>
  <si>
    <t>г. Омск, ул. 6-я Линия, д. 174</t>
  </si>
  <si>
    <t>г. Омск, пер. Комбинатский, д. 23</t>
  </si>
  <si>
    <t>р.п. Полтавка, ул. Гуртьева, д. 17</t>
  </si>
  <si>
    <t>р.п. Полтавка, ул. Гуртьева, д. 25</t>
  </si>
  <si>
    <t>г. Омск, пр. Карла Маркса, д. 85А</t>
  </si>
  <si>
    <t>г. Омск, ул. 20-я Амурская, д. 2</t>
  </si>
  <si>
    <t>г. Омск, ул. 9-я Дунайская, д. 52</t>
  </si>
  <si>
    <t>подвал</t>
  </si>
  <si>
    <t>Всего расторгнуто договоров</t>
  </si>
  <si>
    <t>г. Омск, ул. Гагарина, д. 2</t>
  </si>
  <si>
    <t>г. Омск, ул. Иртышская Набережная, д. 40</t>
  </si>
  <si>
    <t>с. Одесское, ул. Ленина, д. 15</t>
  </si>
  <si>
    <t>г. Омск, ул. Малунцева, д. 13</t>
  </si>
  <si>
    <t>г. Омск, ул. Гуртьева, д. 3А</t>
  </si>
  <si>
    <t>во, хгвс, тс, эс</t>
  </si>
  <si>
    <t>г. Омск, ул. Богдана Хмельницкого, д. 216</t>
  </si>
  <si>
    <t>г. Омск, пр. Карла Маркса, д. 26</t>
  </si>
  <si>
    <t>с. Красная Горка, ул. Школьная, д. 5</t>
  </si>
  <si>
    <t>ООО "СМУ "Любинское"</t>
  </si>
  <si>
    <t>г. Омск, ул. Вокзальная, д. 6</t>
  </si>
  <si>
    <t>с. Андреевка, ул. Юбилейная, д. 10</t>
  </si>
  <si>
    <t>ООО СПК "Универсал"</t>
  </si>
  <si>
    <t>г. Омск, ул. Грозненская, д. 10А</t>
  </si>
  <si>
    <t>г. Омск, пр. Мира, д. 29</t>
  </si>
  <si>
    <t>г. Омск, ул. Грозненская, д. 18</t>
  </si>
  <si>
    <t>с. Лукьяновка, ул. Майская, д. 15</t>
  </si>
  <si>
    <t>с. Евгащино, ул. Октябрьская, д. 4А</t>
  </si>
  <si>
    <t>с. Евгащино, ул. Октябрьская, д. 10А</t>
  </si>
  <si>
    <t>р.п. Большеречье, ул. Новая, д. 10</t>
  </si>
  <si>
    <t>р.п. Большеречье, ул. 50 лет ВЛКСМ, д. 15</t>
  </si>
  <si>
    <t>г. Омск, ул. Масленникова, д. 169</t>
  </si>
  <si>
    <t>г. Омск, ул. 24-я Северная, д. 216А</t>
  </si>
  <si>
    <t>ООО "Бизнес Групп"</t>
  </si>
  <si>
    <t>г. Омск, ул. 50 лет ВЛКСМ, д. 2А</t>
  </si>
  <si>
    <t>г. Омск, пр. Космический, д. 55</t>
  </si>
  <si>
    <t>г. Омск, ул. Петра Ильичева, д. 3</t>
  </si>
  <si>
    <t>г. Омск, ул. Циолковского, д. 4А</t>
  </si>
  <si>
    <t>г. Омск, ул. 4-я Транспортная, д. 5</t>
  </si>
  <si>
    <t>г. Омск, ул. Сурикова, д. 3</t>
  </si>
  <si>
    <t>г. Омск, ул. Учебная, д. 193А</t>
  </si>
  <si>
    <t>г. Омск, ул. Маршала Жукова, д. 152А</t>
  </si>
  <si>
    <t>г. Омск, ул. 20-я Линия, д. 171</t>
  </si>
  <si>
    <t>г. Омск, ул. Академика Павлова, д. 7</t>
  </si>
  <si>
    <t>р.п. Крутинка, ул. Ленина, д. 52</t>
  </si>
  <si>
    <t>р.п. Крутинка, ул. Ленина, д. 50</t>
  </si>
  <si>
    <t>г. Омск, ул. Нефтезаводская, д. 30А</t>
  </si>
  <si>
    <t>г. Омск, ул. Нефтезаводская, д. 36Б</t>
  </si>
  <si>
    <t>г. Омск, ул. Нефтезаводская, д. 36В</t>
  </si>
  <si>
    <t>г. Омск, ул. Коммунальная, д. 13</t>
  </si>
  <si>
    <t>г. Омск, ул. Малунцева, д. 3</t>
  </si>
  <si>
    <t>г. Омск, ул. Серова, д. 26А</t>
  </si>
  <si>
    <t>г. Омск, ул. Серова, д. 24Б</t>
  </si>
  <si>
    <t>г. Омск, ул. Маршала Жукова, д. 146А</t>
  </si>
  <si>
    <t>г. Омск, ул. Моторная, д. 5</t>
  </si>
  <si>
    <t>г. Омск, ул. Моторная, д. 11</t>
  </si>
  <si>
    <t>г. Омск, ул. Гашека, д. 20</t>
  </si>
  <si>
    <t>г. Омск, ул. Рождественского, д. 1В</t>
  </si>
  <si>
    <t>г. Омск, пр. Карла Маркса, д. 68</t>
  </si>
  <si>
    <t>г. Омск, пр. Менделеева, д. 33</t>
  </si>
  <si>
    <t>г. Омск, ул. Добровольского, д. 1</t>
  </si>
  <si>
    <t>г. Омск, ул. Красный Путь, д. 57</t>
  </si>
  <si>
    <t>г. Омск, ул. Куйбышева, д. 136</t>
  </si>
  <si>
    <t>г. Омск, ул. Куйбышева, д. 140</t>
  </si>
  <si>
    <t>г. Омск, ул. Учебная, д. 155</t>
  </si>
  <si>
    <t>г. Омск, ул. Учебная, д. 157</t>
  </si>
  <si>
    <t>г. Омск, ул. Маяковского, д. 48</t>
  </si>
  <si>
    <t>г. Омск, ул. Маяковского, д. 44</t>
  </si>
  <si>
    <t>г. Омск, ул. Маяковского, д. 50</t>
  </si>
  <si>
    <t>г. Омск, ул. Декабристов, д. 149</t>
  </si>
  <si>
    <t>г. Омск, ул. 5-я Северная, д. 195</t>
  </si>
  <si>
    <t>г. Омск, ул. Красный Путь, д. 69</t>
  </si>
  <si>
    <t>г. Омск, ул. Декабристов, д. 106</t>
  </si>
  <si>
    <t>г. Омск, пр. Королева, д. 8</t>
  </si>
  <si>
    <t>г. Омск, ул. Ангарская, д. 2</t>
  </si>
  <si>
    <t>г. Омск, ул. Красина, д. 4</t>
  </si>
  <si>
    <t>г. Омск, ул. Таубе, д. 14</t>
  </si>
  <si>
    <t>ООО "РЕГИОНАЛЬНАЯ СТРОИТЕЛЬНАЯ ДИРЕКЦИЯ"</t>
  </si>
  <si>
    <t>с. Морозовка, ул. Спортивная, д. 2</t>
  </si>
  <si>
    <t>г. Омск, ул. Олимпийская, д. 1</t>
  </si>
  <si>
    <t>г. Омск, ул. Олимпийская, д. 5</t>
  </si>
  <si>
    <t>г. Омск, пр. Космический, д. 12</t>
  </si>
  <si>
    <t>г. Омск, пр. Карла Маркса, д. 30</t>
  </si>
  <si>
    <t>г. Омск, ул. Желиховского, д. 88</t>
  </si>
  <si>
    <t>г. Омск, пер. Камерный, д. 38</t>
  </si>
  <si>
    <t>г. Омск, пер. Камерный, д. 42</t>
  </si>
  <si>
    <t>г. Омск, ул. Энтузиастов, д. 21А</t>
  </si>
  <si>
    <t>г. Омск, ул. Романенко, д. 10</t>
  </si>
  <si>
    <t>г. Омск, ул. 50 лет ВЛКСМ, д. 16А</t>
  </si>
  <si>
    <t>г. Омск, ул. Орджоникидзе, д. 270</t>
  </si>
  <si>
    <t>г. Омск, ул. 27-я Северная, д. 1Б</t>
  </si>
  <si>
    <t>г. Омск, ул. Нефтезаводская, д. 32А</t>
  </si>
  <si>
    <t>г. Омск, ул. 22 Апреля, д. 44</t>
  </si>
  <si>
    <t>г. Омск, ул. Энтузиастов, д. 67А</t>
  </si>
  <si>
    <t>г. Омск, ул. Энтузиастов, д. 5А</t>
  </si>
  <si>
    <t>ООО САН-ГУР</t>
  </si>
  <si>
    <t>г. Исилькуль, ул. Коммунистическая, д. 6</t>
  </si>
  <si>
    <t>п. Ачаирский, ул. Новая, д. 1</t>
  </si>
  <si>
    <t>г. Тара, ул. Транспортная, д. 22А</t>
  </si>
  <si>
    <t>г. Тара, ул. Транспортная, д. 22Б</t>
  </si>
  <si>
    <t>г. Тара, ул. Красноармейская, д. 79</t>
  </si>
  <si>
    <t>г. Калачинск, ул. Красноармейская, д. 25</t>
  </si>
  <si>
    <t>с. Сорочино, ул. Центральная, д. 1</t>
  </si>
  <si>
    <t>с. Сорочино, ул. Центральная, д. 2</t>
  </si>
  <si>
    <t>с. Сорочино, ул. Центральная, д. 3</t>
  </si>
  <si>
    <t>с. Сорочино, ул. Центральная, д. 7</t>
  </si>
  <si>
    <t>с. Сорочино, ул. Центральная, д. 8</t>
  </si>
  <si>
    <t>с. Сорочино, ул. Центральная, д. 9</t>
  </si>
  <si>
    <t>ООО "Каскад"</t>
  </si>
  <si>
    <t>г. Омск, ул. 22 Апреля, д. 28</t>
  </si>
  <si>
    <t>г. Омск, ул. Олимпийская, д. 4</t>
  </si>
  <si>
    <t>с. Лузино, ул. Гагарина, д. 21</t>
  </si>
  <si>
    <t>г. Тара, ул. Заречная, д. 27</t>
  </si>
  <si>
    <t>г. Омск, Кв. 1-й, д. 5</t>
  </si>
  <si>
    <t>г. Омск, Кв. 1-й, д. 6</t>
  </si>
  <si>
    <t>г. Омск, ул. Ишимская, д. 14</t>
  </si>
  <si>
    <t>г. Омск, ул. Краснознаменная, д. 2</t>
  </si>
  <si>
    <t>г. Омск, ул. Краснознаменная, д. 6</t>
  </si>
  <si>
    <t>г. Омск, ул. Масленникова, д. 165</t>
  </si>
  <si>
    <t>г. Омск, ул. Красный Путь, д. 12</t>
  </si>
  <si>
    <t>г. Омск, ул. Панфилова, д. 12</t>
  </si>
  <si>
    <t>г. Называевск, ул. Красная, д. 63</t>
  </si>
  <si>
    <t>р.п. Павлоградка, ул. Целинная, д. 8</t>
  </si>
  <si>
    <t>тс</t>
  </si>
  <si>
    <t>эс, тс</t>
  </si>
  <si>
    <t>р.п. Муромцево, ул. Водников, д. 2</t>
  </si>
  <si>
    <t>р.п. Муромцево, ул. Водников, д. 4</t>
  </si>
  <si>
    <t>г. Омск, ул. Спартаковская, д. 3</t>
  </si>
  <si>
    <t>г. Омск, ул. Малунцева, д. 23А</t>
  </si>
  <si>
    <t>г. Омск, ул. XIX Партсъезда, д. 15</t>
  </si>
  <si>
    <t>г. Омск, ул. XIX Партсъезда, д. 17</t>
  </si>
  <si>
    <t>г. Омск, ул. XIX Партсъезда, д. 19А</t>
  </si>
  <si>
    <t>г. Омск, ул. XIX Партсъезда, д. 22А</t>
  </si>
  <si>
    <t>г. Омск, ул. XIX Партсъезда, д. 24</t>
  </si>
  <si>
    <t>г. Омск, ул. XX Партсъезда, д. 4</t>
  </si>
  <si>
    <t>г. Омск, ул. XX Партсъезда, д. 34</t>
  </si>
  <si>
    <t>г. Омск, ул. Краснознаменная, д. 4</t>
  </si>
  <si>
    <t>г. Омск, ул. Нефтезаводская, д. 10</t>
  </si>
  <si>
    <t>г. Омск, пр. Космический, д. 89</t>
  </si>
  <si>
    <t>г. Омск, ул. 75 Гвардейской бригады, д. 14</t>
  </si>
  <si>
    <t>г. Омск, ул. Волочаевская, д. 19А</t>
  </si>
  <si>
    <t>г. Омск, пл. Ленинградская, д. 3</t>
  </si>
  <si>
    <t>г. Омск, ул. Федора Крылова, д. 2</t>
  </si>
  <si>
    <t>хгвс, тс,эс</t>
  </si>
  <si>
    <t>с. Морозовка, ул. Зеленая, д. 1</t>
  </si>
  <si>
    <t>с. Знаменское, ул. Ленина, д. 16</t>
  </si>
  <si>
    <t>с. Знаменское, ул. Октябрьская, д. 6</t>
  </si>
  <si>
    <t>с. Знаменское, ул. 40 лет Победы, д. 55</t>
  </si>
  <si>
    <t>с. Знаменское, ул. Октябрьская, д. 2</t>
  </si>
  <si>
    <t>р.п. Черлак, ул. А.Буя, д. 52</t>
  </si>
  <si>
    <t>р.п. Черлак, ул. А.Буя, д. 54</t>
  </si>
  <si>
    <t>р.п. Черлак, ул. 40 лет Октября, д. 78</t>
  </si>
  <si>
    <t>р.п. Черлак, ул. Победы, д. 15</t>
  </si>
  <si>
    <t>р.п. Черлак, ул. Транспортная, д. 54</t>
  </si>
  <si>
    <t>с. Большой Атмас, ул. Молкомбинатская, д. 17</t>
  </si>
  <si>
    <t>р.п. Черлак, ул. Коммунистическая, д. 75</t>
  </si>
  <si>
    <t>р.п. Черлак, ул. Мельникова, д. 59</t>
  </si>
  <si>
    <t>р.п. Черлак, ул. Мельникова, д. 55</t>
  </si>
  <si>
    <t>р.п. Черлак, ул. Ленина, д. 107</t>
  </si>
  <si>
    <t>ст. Черлак, ул. Новая, д. 28</t>
  </si>
  <si>
    <t>с. Иртыш, ул. Чапаева, д. 56</t>
  </si>
  <si>
    <t>с. Иртыш, ул. Чапаева, д. 54</t>
  </si>
  <si>
    <t>с. Иртыш, пер. 6-й, д. 4</t>
  </si>
  <si>
    <t>ООО "Эдокс"</t>
  </si>
  <si>
    <t>ООО "Строй ТрансПрогресс"</t>
  </si>
  <si>
    <t xml:space="preserve"> во,  хвс</t>
  </si>
  <si>
    <t>г. Омск, ул. Магистральная, д. 21</t>
  </si>
  <si>
    <t>г. Омск, ул. Иртышская набережная, д. 14</t>
  </si>
  <si>
    <t>г. Омск, пр. Мира, д. 57</t>
  </si>
  <si>
    <t>г. Омск, ул. 19-я Рабочая, д. 84а</t>
  </si>
  <si>
    <t>г. Омск, ул. XX Партсъезда, д. 29</t>
  </si>
  <si>
    <t>г. Омск, пр. Мира, д. 131</t>
  </si>
  <si>
    <t>г. Омск, ул. Химиков, д. 65</t>
  </si>
  <si>
    <t>г. Омск, ул. Энтузиастов, д. 65А</t>
  </si>
  <si>
    <t>ООО "СибГидроЭлектроСтрой"</t>
  </si>
  <si>
    <t xml:space="preserve"> крыша</t>
  </si>
  <si>
    <t>с. Красноярка, ул. сан. Колос, д. 6</t>
  </si>
  <si>
    <t>с. Красноярка, ул. сан. Колос, д. 7</t>
  </si>
  <si>
    <t>г. Калачинск, ул. Заводская, д. 142</t>
  </si>
  <si>
    <t>г. Калачинск, ул. Заводская, д. 18</t>
  </si>
  <si>
    <t>г. Калачинск, ул. Лисавенко, д. 1А</t>
  </si>
  <si>
    <t>г. Калачинск, ул. Комбинатовская, д. 40</t>
  </si>
  <si>
    <t>г. Калачинск, ул. Комбинатовская, д. 34</t>
  </si>
  <si>
    <t>г. Калачинск, ул. Заводская, д. 45</t>
  </si>
  <si>
    <t>р.п. Горьковское, ул. Кирова, д. 37</t>
  </si>
  <si>
    <t>р.п. Горьковское, ул. Кирова, д. 39</t>
  </si>
  <si>
    <t>р.п. Горьковское, ул. Гагарина, д. 2</t>
  </si>
  <si>
    <t>г. Тара, ул. Мичурина, д. 30</t>
  </si>
  <si>
    <t>г. Тара, ул. Мичурина, д. 30, корпус 7</t>
  </si>
  <si>
    <t>г. Тара, ул. 8 Линия, д. 93А</t>
  </si>
  <si>
    <t>г. Тара, ул. Радищева, д. 1</t>
  </si>
  <si>
    <t>во</t>
  </si>
  <si>
    <t>г. Омск, ул. 50 лет Профсоюзов, д. 103</t>
  </si>
  <si>
    <t>г. Омск, ул. Петра Осминина, д. 5</t>
  </si>
  <si>
    <t>г. Омск, ул. Волочаевская, д. 15А</t>
  </si>
  <si>
    <t>г. Омск, ул. Чапаева, д. 83</t>
  </si>
  <si>
    <t>г. Омск, ул. 24-я Северная, д. 163</t>
  </si>
  <si>
    <t>г. Омск, ул. 22 Апреля, д. 7А</t>
  </si>
  <si>
    <t>г. Омск, ул. Малунцева, д. 11</t>
  </si>
  <si>
    <t>г. Омск, ул. Малунцева, д. 15</t>
  </si>
  <si>
    <t>ООО "СТК" ВЕМ-АН"</t>
  </si>
  <si>
    <t>п. Новоомский, ул. 50 лет Октября, д. 27</t>
  </si>
  <si>
    <t>п. Магистральный, ул. Молодежная, д. 21</t>
  </si>
  <si>
    <t>г. Омск, ул. Всеволода Иванова, д. 16</t>
  </si>
  <si>
    <t>г. Омск, ул. Ишимская, д. 18</t>
  </si>
  <si>
    <t>г. Омск, ул. 22 Апреля, д. 46</t>
  </si>
  <si>
    <t>г. Омск, Кв. 1-й, д. 4</t>
  </si>
  <si>
    <t>г. Омск, ул. XX Партсъезда, д. 9</t>
  </si>
  <si>
    <t>г. Омск, пр. Менделеева, д. 28</t>
  </si>
  <si>
    <t>г. Омск, пр. Мира, д. 167, корпус 2</t>
  </si>
  <si>
    <t>г. Омск, ул. 1-я Островская, д. 4</t>
  </si>
  <si>
    <t>г. Омск, ул. 1-я Островская, д. 4А</t>
  </si>
  <si>
    <t>г. Омск, ул. 1-я Островская, д. 6</t>
  </si>
  <si>
    <t>г. Омск, ул. 1-я Островская, д. 8</t>
  </si>
  <si>
    <t>г. Омск, ул. 1-я Островская, д. 9</t>
  </si>
  <si>
    <t>г. Омск, ул. 1-я Островская, д. 10</t>
  </si>
  <si>
    <t>г. Омск, ул. 1-я Островская, д. 12</t>
  </si>
  <si>
    <t>г. Омск, ул. 1-я Островская, д. 14</t>
  </si>
  <si>
    <t>г. Омск, ул. Серова, д. 16А</t>
  </si>
  <si>
    <t>р.п. Павлоградка, ул. Целинная, д. 4</t>
  </si>
  <si>
    <t>р.п. Павлоградка, ул. Ленинградская, д. 3</t>
  </si>
  <si>
    <t>ООО "Монолит"</t>
  </si>
  <si>
    <t>г. Омск, ул. Лукашевича, д. 17Б</t>
  </si>
  <si>
    <t>г. Омск, ул. Авиационная, д. 140</t>
  </si>
  <si>
    <t>г. Омск, ул. Торговая, д. 32</t>
  </si>
  <si>
    <t>г. Омск, ул. 2-я Любинская, д. 7</t>
  </si>
  <si>
    <t>г. Омск, пр. Мира, д. 86</t>
  </si>
  <si>
    <t>г. Омск, ул. Авиагородок, д. 10</t>
  </si>
  <si>
    <t>г. Омск, ул. Революционная, д. 11</t>
  </si>
  <si>
    <t>г. Омск, ул. 3-я Любинская, д. 11</t>
  </si>
  <si>
    <t>г. Омск, ул. 3-я Любинская, д. 13А</t>
  </si>
  <si>
    <t>г. Омск, ул. Мамина-Сибиряка, д. 22</t>
  </si>
  <si>
    <t>г. Омск, ул. Блусевич, д. 24</t>
  </si>
  <si>
    <t>г. Омск, ул. Коммунальная, д. 25</t>
  </si>
  <si>
    <t>г. Омск, ул. Глинки, д. 4Б</t>
  </si>
  <si>
    <t>г. Омск, ул. Светлая, д. 1</t>
  </si>
  <si>
    <t>г. Омск, ул. 22 Апреля, д. 6А</t>
  </si>
  <si>
    <t>г. Омск, ул. 22 Апреля, д. 8Б</t>
  </si>
  <si>
    <t>г. Омск, пр. Мира, д. 100А</t>
  </si>
  <si>
    <t>г. Омск, ул. Круговая, д. 8А</t>
  </si>
  <si>
    <t>ООО "ПАНОРАМА"</t>
  </si>
  <si>
    <t>г. Омск, ул. Волочаевская, д. 17Д</t>
  </si>
  <si>
    <t>г. Омск, ул. Энергетиков, д. 61</t>
  </si>
  <si>
    <t>г. Омск, ул. 4-я Поселковая, д. 44Б</t>
  </si>
  <si>
    <t>г. Омск, ул. Багратиона, д. 8</t>
  </si>
  <si>
    <t>г. Омск, ул. Заозерная, д. 18, корпус 1</t>
  </si>
  <si>
    <t>с. Колосовка, ул. Зеленая, д. 10</t>
  </si>
  <si>
    <t>с. Колосовка, Кв. 38-й, д. 7</t>
  </si>
  <si>
    <t>с. Колосовка, Кв. 38-й, д. 8</t>
  </si>
  <si>
    <t>г. Омск, ул. Глинки, д. 1</t>
  </si>
  <si>
    <t>ООО "СК"Ростверк"</t>
  </si>
  <si>
    <t>г. Омск, ул. Магистральная, д. 5</t>
  </si>
  <si>
    <t>г. Омск, ул. Декабристов, д. 130</t>
  </si>
  <si>
    <t>г. Омск, ул. Печникова, д. 52</t>
  </si>
  <si>
    <t>с. Ульяновка, ул. Лесная, д. 7</t>
  </si>
  <si>
    <t>п. Ачаирский, ул. 2-я Ипподромная, д. 2А</t>
  </si>
  <si>
    <t>г. Омск, ул. Берко Цемента, д. 3</t>
  </si>
  <si>
    <t>с. Морозовка, Кв. А, д. 5</t>
  </si>
  <si>
    <t>с. Морозовка, Кв. А, д. 6</t>
  </si>
  <si>
    <t>с. Морозовка, Кв. А, д. 7</t>
  </si>
  <si>
    <t>с. Морозовка, Кв. Б, д. 1</t>
  </si>
  <si>
    <t>г. Омск, ул. Мамина-Сибиряка, д. 24Б</t>
  </si>
  <si>
    <t>г. Омск, ул. Нефтезаводская, д. 17А</t>
  </si>
  <si>
    <t>г. Омск, ул. 22 Апреля, д. 4А</t>
  </si>
  <si>
    <t>г. Омск, ул. Строителей, д. 13</t>
  </si>
  <si>
    <t>г. Омск, ул. Магистральная, д. 61</t>
  </si>
  <si>
    <t>г. Омск, ул. Бархатовой, д. 9А</t>
  </si>
  <si>
    <t>г. Омск, ул. 22 Апреля, д. 6</t>
  </si>
  <si>
    <t>г. Омск, ул. Мамина-Сибиряка, д. 24А</t>
  </si>
  <si>
    <t>г. Омск, ул. Строителей, д. 3</t>
  </si>
  <si>
    <t>г. Омск, ул. Пархоменко, д. 20</t>
  </si>
  <si>
    <t>г. Омск, ул. Петра Осминина, д. 18</t>
  </si>
  <si>
    <t>г. Омск, ул. 50 лет ВЛКСМ, д. 2</t>
  </si>
  <si>
    <t>ООО "АТЛАНТИС-2008"</t>
  </si>
  <si>
    <t xml:space="preserve"> ООО "ПАТРОС"</t>
  </si>
  <si>
    <t>р.п. Муромцево, ул. Юбилейная, д. 10</t>
  </si>
  <si>
    <t>р.п. Муромцево, ул. 40 лет Победы, д. 10</t>
  </si>
  <si>
    <t>р.п. Таврическое, ул. Магистральная, д. 2</t>
  </si>
  <si>
    <t>р.п. Таврическое, ул. Рабочая, д. 1А</t>
  </si>
  <si>
    <t>р.п. Таврическое, пл. Победы, д. 3</t>
  </si>
  <si>
    <t>р.п. Таврическое, пл. Победы, д. 4</t>
  </si>
  <si>
    <t>р.п. Черлак, ул. 2-я Северная, д. 12</t>
  </si>
  <si>
    <t>г. Омск, ул. 2-я Любинская, д. 2А</t>
  </si>
  <si>
    <t>г. Омск, ул. 2-я Солнечная, д. 28</t>
  </si>
  <si>
    <t>г. Омск, пр. Мира, д. 98Б</t>
  </si>
  <si>
    <t>г. Омск, ул. Стрельникова, д. 5</t>
  </si>
  <si>
    <t>с. Заливино, ул. Юбилейная, д. 5</t>
  </si>
  <si>
    <t>с. Заливино, ул. Юбилейная, д. 2</t>
  </si>
  <si>
    <t>с. Заливино, ул. Юбилейная, д. 4</t>
  </si>
  <si>
    <t>с. Заливино, ул. Юбилейная, д. 6</t>
  </si>
  <si>
    <t>с. Нижняя Омка, ул. Парковая, д. 8</t>
  </si>
  <si>
    <t>с. Нижняя Омка, ул. 50 лет ВЛКСМ, д. 6</t>
  </si>
  <si>
    <t>с. Нижняя Омка, ул. Почтовая, д. 73</t>
  </si>
  <si>
    <t>г. Тара, ул. Вавилова, д. 1</t>
  </si>
  <si>
    <t>г. Тара, ул. Ленина, д. 95</t>
  </si>
  <si>
    <t>г. Тара, ул. Лихачева, д. 16</t>
  </si>
  <si>
    <t>г. Тара, ул. Мира, д. 31</t>
  </si>
  <si>
    <t>ООО "КАЧЕСТВО"</t>
  </si>
  <si>
    <t>ООО "СтройЛидер"</t>
  </si>
  <si>
    <t>г. Омск, ул. Багратиона, д. 11Б</t>
  </si>
  <si>
    <t>г. Омск, пр. Менделеева, д. 24А</t>
  </si>
  <si>
    <t>г. Омск, ул. 27-я Северная, д. 121</t>
  </si>
  <si>
    <t>г. Омск, ул. Иртышская набережная, д. 37</t>
  </si>
  <si>
    <t>г. Омск, ул. Гризодубовой, д. 14</t>
  </si>
  <si>
    <t>г. Омск, ул. Круговая, д. 8</t>
  </si>
  <si>
    <t>г. Омск, ул. 22 Апреля, д. 8А</t>
  </si>
  <si>
    <t>г. Омск, ул. 22 Апреля, д. 32</t>
  </si>
  <si>
    <t>г. Омск, пр. Мира, д. 38А</t>
  </si>
  <si>
    <t>г. Омск, пр. Менделеева, д. 24</t>
  </si>
  <si>
    <t>ООО "СК "Сириус"</t>
  </si>
  <si>
    <t>ООО"Уральский монолит"</t>
  </si>
  <si>
    <t>г. Тюкалинск, ул. 30 лет Победы, д. 24</t>
  </si>
  <si>
    <t>г. Называевск, ул. Кирова, д. 58</t>
  </si>
  <si>
    <t>ООО "Профессионал"</t>
  </si>
  <si>
    <t>г. Омск, ул. Заозерная, д. 3А</t>
  </si>
  <si>
    <t>г. Омск, ул. 3-я Железнодорожная, д. 14</t>
  </si>
  <si>
    <t>хвс</t>
  </si>
  <si>
    <t>г. Омск, ул. Циолковского, д. 2</t>
  </si>
  <si>
    <t>г. Омск, пр. Карла Маркса, д. 30А</t>
  </si>
  <si>
    <t>г. Омск, ул. 24-я Северная, д. 212</t>
  </si>
  <si>
    <t>г. Омск, ул. 2-я Совхозная, д. 29</t>
  </si>
  <si>
    <t>г. Омск, ул. Орджоникидзе, д. 88</t>
  </si>
  <si>
    <t>г. Омск, ул. Магистральная, д. 25</t>
  </si>
  <si>
    <t>г. Омск, ул. Гризодубовой, д. 6</t>
  </si>
  <si>
    <t>г. Омск, ул. Гризодубовой, д. 12</t>
  </si>
  <si>
    <t>г. Омск, ул. Белозерова, д. 15</t>
  </si>
  <si>
    <t>ЗАО "Промсервис"</t>
  </si>
  <si>
    <t>г. Омск, ул. 20 лет РККА, д. 240</t>
  </si>
  <si>
    <t>г. Омск, ул. Тарская, д. 53</t>
  </si>
  <si>
    <t>г. Омск, ул. 8-я Линия, д. 172</t>
  </si>
  <si>
    <t>г. Омск, ул. Катышева, д. 68</t>
  </si>
  <si>
    <t>г. Омск, ул. Тварковского, д. 1</t>
  </si>
  <si>
    <t>г. Омск, ул. Глинки, д. 3А</t>
  </si>
  <si>
    <t>г. Омск, пр. Мира, д. 34Г</t>
  </si>
  <si>
    <t>г. Омск, ул. XX Партсъезда, д. 58</t>
  </si>
  <si>
    <t>г. Омск, ул. Магистральная, д. 47</t>
  </si>
  <si>
    <t>г. Омск, ул. Мельничная, д. 98</t>
  </si>
  <si>
    <t>г. Омск, ул. Граничная, д. 7</t>
  </si>
  <si>
    <t>г. Омск, ул. Магистральная, д. 60</t>
  </si>
  <si>
    <t>г. Омск, ул. Магистральная, д. 76</t>
  </si>
  <si>
    <t>г. Омск, ул. XX Партсъезда, д. 50Б</t>
  </si>
  <si>
    <t>г. Называевск, ул. Электровозная, д. 54Б</t>
  </si>
  <si>
    <t>г. Омск, ул. Энтузиастов, д. 5</t>
  </si>
  <si>
    <t>г. Омск, ул. Энтузиастов, д. 17</t>
  </si>
  <si>
    <t>с. Сыропятское, ул. Береговая, д. 32</t>
  </si>
  <si>
    <t>ООО "СК НИКА -Групп"</t>
  </si>
  <si>
    <t>г. Омск, ул. Труда, д. 31</t>
  </si>
  <si>
    <t>Год завершения работ</t>
  </si>
  <si>
    <t>г. Омск, ул. Заозерная, д. 5</t>
  </si>
  <si>
    <t>г. Омск, ул. Энтузиастов, д. 25А</t>
  </si>
  <si>
    <t>г. Омск, ул. Мамина-Сибиряка, д. 26</t>
  </si>
  <si>
    <t>г. Омск, ул. 21-я Амурская, д. 3А</t>
  </si>
  <si>
    <t>г. Омск, ул. 4-я Транспортная, д. 7</t>
  </si>
  <si>
    <t>г. Омск, ул. 8-я Линия, д. 180А</t>
  </si>
  <si>
    <t>г. Омск, ул. Молодогвардейская, д. 37</t>
  </si>
  <si>
    <t>г. Омск, ул. СибНИИСхоз, д. 1</t>
  </si>
  <si>
    <t>с. Нижняя Омка, ул. Парковая, д. 4</t>
  </si>
  <si>
    <t>с. Борки, ул. Береговая, д. 14</t>
  </si>
  <si>
    <t>г. Калачинск, ул. Черепова, д. 62Б</t>
  </si>
  <si>
    <t>г. Омск, пр. Карла Маркса, д. 37</t>
  </si>
  <si>
    <t>г. Омск, пр. Королева, д. 14</t>
  </si>
  <si>
    <t>г. Омск, ул. Энтузиастов, д. 33Г</t>
  </si>
  <si>
    <t>г. Омск, пр. Мира, д. 61А</t>
  </si>
  <si>
    <t>г. Омск, ул. Серова, д. 22</t>
  </si>
  <si>
    <t>г. Омск, ул. Магистральная, д. 65</t>
  </si>
  <si>
    <t>г. Омск, ул. Волочаевская, д. 17</t>
  </si>
  <si>
    <t>г. Омск, ул. Заозерная, д. 10</t>
  </si>
  <si>
    <t>г. Омск, ул. Заозерная, д. 13</t>
  </si>
  <si>
    <t>г. Омск, пр. Королева, д. 4Б</t>
  </si>
  <si>
    <t>г. Омск, ул. 50 лет Профсоюзов, д. 113</t>
  </si>
  <si>
    <t>с. Пушкино, ул. Ленина, д. 74</t>
  </si>
  <si>
    <t>г. Омск, ул. 22 Апреля, д. 30</t>
  </si>
  <si>
    <t>г. Омск, ул. Нефтезаводская, д. 32Б</t>
  </si>
  <si>
    <t>г. Омск, ул. 50 лет Профсоюзов, д. 91</t>
  </si>
  <si>
    <t>р.п. Горьковское, ул. Кирова, д. 35</t>
  </si>
  <si>
    <t>р.п. Горьковское, ул. Кирова, д. 43</t>
  </si>
  <si>
    <t>с. Одесское, ул. Ленина, д. 17</t>
  </si>
  <si>
    <t>с. Одесское, ул. Ленина, д. 21</t>
  </si>
  <si>
    <t>с. Одесское, ул. Парковая, д. 6</t>
  </si>
  <si>
    <t>с. Одесское, ул. Колхозная, д. 45</t>
  </si>
  <si>
    <t>г. Омск, ул. 6-я Линия, д. 96</t>
  </si>
  <si>
    <t>г. Омск, ул. Волочаевская, д. 19Ж</t>
  </si>
  <si>
    <t>г. Омск, ул. 5-я Линия, д. 250</t>
  </si>
  <si>
    <t>г. Омск, ул. Заозерная, д. 4</t>
  </si>
  <si>
    <t>г. Омск, пр. Менделеева, д. 28А</t>
  </si>
  <si>
    <t>г. Омск, ул. Пархоменко, д. 12</t>
  </si>
  <si>
    <t>с. Евгащино, ул. Кутмина, д. 21</t>
  </si>
  <si>
    <t>р.п. Большеречье, ул. Ленина, д. 47</t>
  </si>
  <si>
    <t>г. Омск, ул. Гризодубовой, д. 8</t>
  </si>
  <si>
    <t>г. Омск, ул. Академика Павлова, д. 23</t>
  </si>
  <si>
    <t>г. Тара, пер. Спартаковский, д. 27</t>
  </si>
  <si>
    <t>с. Екатеринославка, ул. Конституции СССР, д. 5</t>
  </si>
  <si>
    <t>г. Калачинск, ул. Петра Ильичева, д. 7</t>
  </si>
  <si>
    <t>г. Омск, ул. Поворотникова, д. 45</t>
  </si>
  <si>
    <t>г. Омск, ул. Поворотникова, д. 47</t>
  </si>
  <si>
    <t>р.п. Большеречье, ул. Красноармейская, д. 23</t>
  </si>
  <si>
    <t>г. Омск, ул. Краснознаменная, д. 2В</t>
  </si>
  <si>
    <t>г. Омск, ул. Краснознаменная, д. 2Г</t>
  </si>
  <si>
    <t>г. Омск, ул. Багратиона, д. 9</t>
  </si>
  <si>
    <t>г. Омск, ул. Багратиона, д. 9А</t>
  </si>
  <si>
    <t>г. Омск, ул. Багратиона, д. 11</t>
  </si>
  <si>
    <t>г. Омск, ул. Багратиона, д. 21Б</t>
  </si>
  <si>
    <t>г. Омск, ул. Багратиона, д. 27А</t>
  </si>
  <si>
    <t>г. Омск, ул. Авангардная, д. 10</t>
  </si>
  <si>
    <t>г. Омск, ул. Авангардная, д. 12</t>
  </si>
  <si>
    <t>г. Омск, ул. 24-я Северная, д. 169</t>
  </si>
  <si>
    <t>г. Омск, ул. Челюскинцев, д. 101</t>
  </si>
  <si>
    <t>г. Омск, пр. Мира, д. 35</t>
  </si>
  <si>
    <t>г. Омск, пр. Мира, д. 70</t>
  </si>
  <si>
    <t>г. Омск, пр. Мира, д. 84</t>
  </si>
  <si>
    <t>г. Омск, ул. Магистральная, д. 42</t>
  </si>
  <si>
    <t>г. Омск, ул. Магистральная, д. 54</t>
  </si>
  <si>
    <t>г. Омск, ул. 1-я Поселковая, д. 3А</t>
  </si>
  <si>
    <t>г. Омск, ул. Химиков, д. 67</t>
  </si>
  <si>
    <t>г. Омск, ул. 22 Апреля, д. 3</t>
  </si>
  <si>
    <t>г. Омск, ул. Пушкина, д. 109</t>
  </si>
  <si>
    <t>г. Омск, пр. Карла Маркса, д. 10А</t>
  </si>
  <si>
    <t>г. Омск, пр. Карла Маркса, д. 47</t>
  </si>
  <si>
    <t>г. Омск, пр. Карла Маркса, д. 82А</t>
  </si>
  <si>
    <t>г. Омск, ул. Серова, д. 9</t>
  </si>
  <si>
    <t>г. Омск, ул. Рождественского, д. 1</t>
  </si>
  <si>
    <t>г. Омск, ул. Лобкова, д. 22</t>
  </si>
  <si>
    <t>г. Омск, ул. Энергетиков, д. 31</t>
  </si>
  <si>
    <t>г. Омск, ул. Энергетиков, д. 69</t>
  </si>
  <si>
    <t>с. Екатеринославка, ул. Конституции СССР, д. 2</t>
  </si>
  <si>
    <t>п. Москаленский, ул. Мира, д. 5</t>
  </si>
  <si>
    <t>д.п. Чернолучинский, тер. д/о Иртышский, д. 15</t>
  </si>
  <si>
    <t>г. Омск, ул. 50 лет Профсоюзов, д. 59А</t>
  </si>
  <si>
    <t>г. Омск, ул. 50 лет Профсоюзов, д. 126</t>
  </si>
  <si>
    <t>г. Омск, ул. 50 лет Профсоюзов, д. 128</t>
  </si>
  <si>
    <t>г. Омск, ул. Волочаевская, д. 13</t>
  </si>
  <si>
    <t>г. Омск, пр. Мира, д. 86А</t>
  </si>
  <si>
    <t>г. Омск, ул. Яковлева, д. 167</t>
  </si>
  <si>
    <t>г. Омск, ул. Богдана Хмельницкого, д. 164</t>
  </si>
  <si>
    <t>г. Омск, ул. Батумская, д. 6</t>
  </si>
  <si>
    <t xml:space="preserve"> во</t>
  </si>
  <si>
    <t xml:space="preserve"> хгвс, т/с, во</t>
  </si>
  <si>
    <t>ООО "КУРС"</t>
  </si>
  <si>
    <t>г. Омск, ул. Лукашевича, д. 25А</t>
  </si>
  <si>
    <t>г. Омск, ул. Туполева, д. 1А</t>
  </si>
  <si>
    <t>г. Омск, бул. Зеленый, д. 7</t>
  </si>
  <si>
    <t>г. Омск, бул. Зеленый, д. 10</t>
  </si>
  <si>
    <t>п. Горячий Ключ, ул. Мира, д. 7</t>
  </si>
  <si>
    <t>р.п. Горьковское, ул. Ленина, д. 14</t>
  </si>
  <si>
    <t>г. Омск, ул. Красный Путь, д. 28А</t>
  </si>
  <si>
    <t>г. Омск, пр. Мира, д. 76</t>
  </si>
  <si>
    <t>г. Омск, пр. Мира, д. 6А</t>
  </si>
  <si>
    <t>г. Омск, пр. Мира, д. 27</t>
  </si>
  <si>
    <t>г. Омск, ул. 5-я Северная, д. 197</t>
  </si>
  <si>
    <t>г. Омск, ул. Багратиона, д. 25Б</t>
  </si>
  <si>
    <t>г. Омск, ул. 21-я Амурская, д. 18</t>
  </si>
  <si>
    <t>г. Омск, ул. 24-я Северная, д. 212А</t>
  </si>
  <si>
    <t>г. Омск, ул. 27-я Северная, д. 84А</t>
  </si>
  <si>
    <t>г. Омск, пр. Мира, д. 98А</t>
  </si>
  <si>
    <t>г. Омск, ул. Котовского, д. 14</t>
  </si>
  <si>
    <t>г. Омск, пр. Карла Маркса, д. 83А</t>
  </si>
  <si>
    <t>г. Омск, пр. Карла Маркса, д. 87</t>
  </si>
  <si>
    <t>г. Омск, 16-й Военный городок, д. 381</t>
  </si>
  <si>
    <t>р.п. Тевриз, ул. Александра Матросова, д. 10</t>
  </si>
  <si>
    <t>г. Омск, ул. 2-я Затонская, д. 27</t>
  </si>
  <si>
    <t>г. Омск, ул. Молодогвардейская, д. 15</t>
  </si>
  <si>
    <t>г. Омск, ул. Молодогвардейская, д. 16</t>
  </si>
  <si>
    <t>г. Омск, ул. Молодогвардейская, д. 41</t>
  </si>
  <si>
    <t>г. Омск, ул. Панфилова, д. 6</t>
  </si>
  <si>
    <t>г. Омск, ул. Константина Заслонова, д. 9</t>
  </si>
  <si>
    <t>г. Омск, ул. 12 Декабря, д. 70</t>
  </si>
  <si>
    <t>г. Омск, ул. Граничная, д. 3</t>
  </si>
  <si>
    <t>г. Омск, ул. Граничная, д. 3А</t>
  </si>
  <si>
    <t>г. Омск, ул. Граничная, д. 5</t>
  </si>
  <si>
    <t>г. Омск, ул. 5-я Кордная, д. 11</t>
  </si>
  <si>
    <t>г. Омск, пер. Камерный, д. 40</t>
  </si>
  <si>
    <t>г. Омск, ул. 3-я Молодежная, д. 62</t>
  </si>
  <si>
    <t>г. Омск, ул. 3-я Молодежная, д. 62, корпус 1</t>
  </si>
  <si>
    <t>г. Омск, ул. 75 Гвардейской бригады, д. 18А</t>
  </si>
  <si>
    <t>г. Омск, пр. Космический, д. 28</t>
  </si>
  <si>
    <t>г. Омск, ул. Товстухо, д. 1А</t>
  </si>
  <si>
    <t>г. Омск, ул. Молодогвардейская, д. 4, корпус 1</t>
  </si>
  <si>
    <t>ООО "Уральский монолит"</t>
  </si>
  <si>
    <t xml:space="preserve"> во, хгвс, э/с, т/с</t>
  </si>
  <si>
    <t>г. Омск, ул. Серова, д. 4</t>
  </si>
  <si>
    <t>г. Омск, ул. 2-я Транспортная, д. 12</t>
  </si>
  <si>
    <t>г. Омск, ул. Белозерова, д. 11</t>
  </si>
  <si>
    <t>г. Омск, ул. Ишимская, д. 20</t>
  </si>
  <si>
    <t>г. Омск, пр. Мира, д. 38Г</t>
  </si>
  <si>
    <t>г. Омск, ул. Нефтезаводская, д. 32</t>
  </si>
  <si>
    <t>с. Лузино, ул. Гагарина, д. 19</t>
  </si>
  <si>
    <t>г. Тара, ул. Заречная, д. 23</t>
  </si>
  <si>
    <t xml:space="preserve"> фундамент</t>
  </si>
  <si>
    <t>с. Борки, ул. Береговая, д. 13</t>
  </si>
  <si>
    <t>р.п. Шербакуль, ул. Советская, д. 107А</t>
  </si>
  <si>
    <t>ст. Стрела, ул. Тополиная, д. 2</t>
  </si>
  <si>
    <t>ст. Стрела, ул. Тополиная, д. 4</t>
  </si>
  <si>
    <t>ст. Стрела, ул. Тополиная, д. 5</t>
  </si>
  <si>
    <t>г. Омск, ул. Магистральная, д. 7А</t>
  </si>
  <si>
    <t>г. Омск, ул. Магистральная, д. 13</t>
  </si>
  <si>
    <t>г. Омск, ул. Андрианова, д. 10, корпус 1</t>
  </si>
  <si>
    <t>г. Омск, ул. Волкова, д. 13</t>
  </si>
  <si>
    <t>г. Омск, ул. Энтузиастов, д. 23А</t>
  </si>
  <si>
    <t>г. Омск, ул. Энергетиков, д. 33</t>
  </si>
  <si>
    <t>г. Омск, ул. Глинки, д. 2</t>
  </si>
  <si>
    <t>г. Омск, ул. Глинки, д. 4</t>
  </si>
  <si>
    <t>г. Омск, ул. Глинки, д. 2А</t>
  </si>
  <si>
    <t>г. Омск, ул. Петра Осминина, д. 12</t>
  </si>
  <si>
    <t>г. Омск, ул. 75 Гвардейской бригады, д. 1</t>
  </si>
  <si>
    <t>г. Омск, пр. Космический, д. 93</t>
  </si>
  <si>
    <t>г. Омск, ул. Индустриальная, д. 1</t>
  </si>
  <si>
    <t>г. Омск, ул. Юбилейная, д. 3</t>
  </si>
  <si>
    <t>г. Омск, ул. XIX Партсъезда, д. 22</t>
  </si>
  <si>
    <t>г. Омск, ул. 50 лет ВЛКСМ, д. 4А</t>
  </si>
  <si>
    <t>г. Омск, ул. 50 лет ВЛКСМ, д. 4В</t>
  </si>
  <si>
    <t>г. Омск, ул. 50 лет ВЛКСМ, д. 7</t>
  </si>
  <si>
    <t>г. Омск, ул. 50 лет ВЛКСМ, д. 8А</t>
  </si>
  <si>
    <t>г. Омск, ул. 50 лет ВЛКСМ, д. 9</t>
  </si>
  <si>
    <t>г. Омск, ул. 50 лет ВЛКСМ, д. 14</t>
  </si>
  <si>
    <t>г. Омск, ул. 50 лет ВЛКСМ, д. 14Б</t>
  </si>
  <si>
    <t>г. Омск, ул. Юбилейная, д. 7</t>
  </si>
  <si>
    <t>г. Омск, ул. Индустриальная, д. 2</t>
  </si>
  <si>
    <t>г. Омск, ул. Индустриальная, д. 3А</t>
  </si>
  <si>
    <t>г. Омск, ул. Индустриальная, д. 6</t>
  </si>
  <si>
    <t>ООО " Центр кровельных материалов "АСК"</t>
  </si>
  <si>
    <t>г. Омск, пр. Карла Маркса, д. 46</t>
  </si>
  <si>
    <t>г. Омск, ул. Гоголя, д. 82</t>
  </si>
  <si>
    <t>г. Омск, ул. XX Партсъезда, д. 7</t>
  </si>
  <si>
    <t>г. Омск, ул. Петра Осминина, д. 4</t>
  </si>
  <si>
    <t>г. Омск, ул. Петра Осминина, д. 16</t>
  </si>
  <si>
    <t>г. Омск, ул. Товстухо, д. 1</t>
  </si>
  <si>
    <t>г. Омск, ул. Революционная, д. 20</t>
  </si>
  <si>
    <t>г. Омск, пр. Мира, д. 159</t>
  </si>
  <si>
    <t>г. Омск, ул. 21-я Амурская, д. 12</t>
  </si>
  <si>
    <t>г. Омск, пр. Менделеева, д. 28Б</t>
  </si>
  <si>
    <t>г. Омск, ул. 22-я Линия, д. 77</t>
  </si>
  <si>
    <t>с. Дружино, ул. Восточная, д. 13</t>
  </si>
  <si>
    <t>г. Тюкалинск, ул. Луначарского, д. 73</t>
  </si>
  <si>
    <t>с. Лузино, ул. Майорова, д. 20</t>
  </si>
  <si>
    <t>с. Лузино, ул. Майорова, д. 22</t>
  </si>
  <si>
    <t>с. Лузино, ул. Майорова, д. 24</t>
  </si>
  <si>
    <t>с. Лузино, ул. Майорова, д. 26</t>
  </si>
  <si>
    <t>с. Лузино, ул. Майорова, д. 27</t>
  </si>
  <si>
    <t>с. Лузино, ул. Майорова, д. 28</t>
  </si>
  <si>
    <t>г. Называевск, ул. Мичурина, д. 3</t>
  </si>
  <si>
    <t>п. Омский, ул. Центральная, д. 13</t>
  </si>
  <si>
    <t>п. Омский, ул. Механизаторская, д. 5</t>
  </si>
  <si>
    <t>п. Горячий Ключ, ул. Мира, д. 4</t>
  </si>
  <si>
    <t xml:space="preserve"> тс, хгвс, во</t>
  </si>
  <si>
    <t xml:space="preserve"> тс</t>
  </si>
  <si>
    <t xml:space="preserve"> эс, тс</t>
  </si>
  <si>
    <t xml:space="preserve"> хгвс, во</t>
  </si>
  <si>
    <t xml:space="preserve"> хвс, во</t>
  </si>
  <si>
    <t>р.п. Большеречье, ул. Рабочая, д. 31</t>
  </si>
  <si>
    <t>с. Нижняя Омка, ул. Школьная, д. 4</t>
  </si>
  <si>
    <t>с. Нижняя Омка, ул. 50 лет ВЛКСМ, д. 4</t>
  </si>
  <si>
    <t>с. Нижняя Омка, ул. 50 лет ВЛКСМ, д. 8</t>
  </si>
  <si>
    <t>г. Омск, ул. Федора Крылова, д. 4</t>
  </si>
  <si>
    <t>г. Омск, пр. Карла Маркса, д. 42</t>
  </si>
  <si>
    <t>г. Омск, ул. 2-я Любинская, д. 4</t>
  </si>
  <si>
    <t>г. Омск, ул. 2-я Любинская, д. 9</t>
  </si>
  <si>
    <t>г. Омск, ул. 3-я Любинская, д. 13</t>
  </si>
  <si>
    <t>г. Омск, ул. 3-я Любинская, д. 13Б</t>
  </si>
  <si>
    <t>г. Омск, ул. Профинтерна, д. 19</t>
  </si>
  <si>
    <t>г. Омск, ул. Авиагородок, д. 12</t>
  </si>
  <si>
    <t>г. Омск, ул. 2-я Солнечная, д. 28А</t>
  </si>
  <si>
    <t>г. Омск, ул. 2-я Солнечная, д. 32</t>
  </si>
  <si>
    <t>г. Омск, ул. Нефтезаводская, д. 31</t>
  </si>
  <si>
    <t>р.п. Крутинка, ул. Ленина, д. 26</t>
  </si>
  <si>
    <t>р.п. Крутинка, ул. Ленина, д. 34</t>
  </si>
  <si>
    <t>г. Омск, ул. Химиков, д. 52</t>
  </si>
  <si>
    <t>г. Омск, ул. Нефтезаводская, д. 34</t>
  </si>
  <si>
    <t>ООО "РСУ № 3+"</t>
  </si>
  <si>
    <t>г. Омск, ул. Кучерявенко, д. 8</t>
  </si>
  <si>
    <t>ст. Жатва, ул. Энергетиков, д. 1</t>
  </si>
  <si>
    <t>ст. Жатва, ул. Энергетиков, д. 2</t>
  </si>
  <si>
    <t>ст. Жатва, ул. Энергетиков, д. 3</t>
  </si>
  <si>
    <t>ст. Жатва, ул. Энергетиков, д. 4</t>
  </si>
  <si>
    <t>ООО "ПСК "Вектор"</t>
  </si>
  <si>
    <t>г. Тара, ул. Мичурина, д. 30, корпус 9</t>
  </si>
  <si>
    <t>г. Тара, ул. Немчиновская, д. 86А</t>
  </si>
  <si>
    <t>г. Омск, ул. Волкова, д. 9А</t>
  </si>
  <si>
    <t>г. Омск, ул. 21-я Амурская, д. 28Г</t>
  </si>
  <si>
    <t>г. Омск, ул. 24-я Северная, д. 167</t>
  </si>
  <si>
    <t>г. Омск, ул. Красный Путь, д. 26А</t>
  </si>
  <si>
    <t>г. Омск, ул. Красный Путь, д. 129</t>
  </si>
  <si>
    <t>г. Омск, ул. Волочаевская, д. 17В</t>
  </si>
  <si>
    <t>г. Омск, ул. Блюхера, д. 12А</t>
  </si>
  <si>
    <t>г. Омск, ул. Романенко, д. 13А</t>
  </si>
  <si>
    <t>г. Омск, ул. Волкова, д. 3</t>
  </si>
  <si>
    <t>г. Омск, пр. Карла Маркса, д. 12А</t>
  </si>
  <si>
    <t>г. Омск, ул. Чкалова, д. 44</t>
  </si>
  <si>
    <t>г. Омск, ул. Добровольского, д. 11</t>
  </si>
  <si>
    <t>г. Омск, ул. Масленникова, д. 9В</t>
  </si>
  <si>
    <t>г. Омск, ул. Чокана Валиханова, д. 2</t>
  </si>
  <si>
    <t>г. Омск, ул. Блусевич, д. 21</t>
  </si>
  <si>
    <t>г. Омск, ул. Герцена, д. 65</t>
  </si>
  <si>
    <t>г. Омск, ул. 21-я Северная, д. 154</t>
  </si>
  <si>
    <t>г. Омск, ул. 24-я Северная, д. 161</t>
  </si>
  <si>
    <t>г. Омск, ул. 24-я Северная, д. 173</t>
  </si>
  <si>
    <t>г. Омск, ул. 24-я Северная, д. 206А</t>
  </si>
  <si>
    <t>г. Омск, ул. 24-я Северная, д. 208</t>
  </si>
  <si>
    <t>г. Омск, ул. Сурикова, д. 5</t>
  </si>
  <si>
    <t>г. Омск, ул. Сурикова, д. 22</t>
  </si>
  <si>
    <t>г. Омск, ул. 14-я Линия, д. 41А</t>
  </si>
  <si>
    <t>г. Омск, ул. Торговая, д. 24</t>
  </si>
  <si>
    <t>г. Омск, ул. 2-я Казахстанская, д. 42</t>
  </si>
  <si>
    <t>г. Омск, ул. Грозненская, д. 22</t>
  </si>
  <si>
    <t>г. Омск, ул. Грозненская, д. 16</t>
  </si>
  <si>
    <t>г. Омск, ул. Фрунзе, д. 67</t>
  </si>
  <si>
    <t>г. Омск, ул. Кемеровская, д. 136</t>
  </si>
  <si>
    <t>г. Омск, ул. Гуртьева, д. 9А</t>
  </si>
  <si>
    <t>г. Омск, ул. Нефтезаводская, д. 29</t>
  </si>
  <si>
    <t>г. Омск, ул. 22 Апреля, д. 5</t>
  </si>
  <si>
    <t>г. Омск, ул. XX Партсъезда, д. 10</t>
  </si>
  <si>
    <t>г. Омск, пр. Мира, д. 88А</t>
  </si>
  <si>
    <t>г. Омск, ул. 50 лет Профсоюзов, д. 130</t>
  </si>
  <si>
    <t>г. Омск, ул. Юбилейная, д. 6</t>
  </si>
  <si>
    <t>г. Омск, пр. Космический, д. 10</t>
  </si>
  <si>
    <t>г. Омск, ул. Новосортировочная, д. 17Г</t>
  </si>
  <si>
    <t>г. Омск, ул. Молодогвардейская, д. 53</t>
  </si>
  <si>
    <t>г. Омск, ул. Челюскинцев, д. 83В</t>
  </si>
  <si>
    <t>г. Омск, пр. Карла Маркса, д. 44</t>
  </si>
  <si>
    <t>г. Омск, ул. Серова, д. 1В</t>
  </si>
  <si>
    <t>г. Омск, ул. Пушкина, д. 136</t>
  </si>
  <si>
    <t>г. Омск, ул. Третьяковская, д. 3</t>
  </si>
  <si>
    <t>г. Омск, ул. Олимпийская, д. 3</t>
  </si>
  <si>
    <t>ООО "Монтаж-СтройСервис"</t>
  </si>
  <si>
    <t>г. Омск, пер. Камерный, д. 48</t>
  </si>
  <si>
    <t>расторжения</t>
  </si>
  <si>
    <t>г. Тара, ул. Клименко, д. 9</t>
  </si>
  <si>
    <t>ООО  "УК "Тара"</t>
  </si>
  <si>
    <t xml:space="preserve"> во, хвс, тс</t>
  </si>
  <si>
    <t xml:space="preserve"> эс</t>
  </si>
  <si>
    <t>с. Богословка, ул. Молодежная, д. 1</t>
  </si>
  <si>
    <t>г. Омск, ул. Серова, д. 1А</t>
  </si>
  <si>
    <t>г. Омск, ул. Красный Путь, д. 149А</t>
  </si>
  <si>
    <t>г. Омск, ул. 21-я Амурская, д. 1</t>
  </si>
  <si>
    <t>г. Омск, ул. 1-я Челюскинцев, д. 100</t>
  </si>
  <si>
    <t>г. Омск, ул. 5-я Северная, д. 203В</t>
  </si>
  <si>
    <t>г. Омск, ул. 5-я Северная, д. 203А</t>
  </si>
  <si>
    <t>г. Омск, ул. Авиагородок, д. 3</t>
  </si>
  <si>
    <t>г. Омск, ул. Профинтерна, д. 26</t>
  </si>
  <si>
    <t>г. Омск, ул. 4-я Новостроевская, д. 8</t>
  </si>
  <si>
    <t>г. Омск, ул. Химиков, д. 48</t>
  </si>
  <si>
    <t>г. Омск, ул. Нефтезаводская, д. 37</t>
  </si>
  <si>
    <t>г. Омск, пр. Мира, д. 44</t>
  </si>
  <si>
    <t>г. Омск, пр. Мира, д. 47</t>
  </si>
  <si>
    <t>г. Омск, ул. Магистральная, д. 70А</t>
  </si>
  <si>
    <t>г. Омск, ул. XX Партсъезда, д. 41</t>
  </si>
  <si>
    <t>с. Красноярка, ул. сан. Колос, д. 1</t>
  </si>
  <si>
    <t>с. Красноярка, ул. сан. Колос, д. 2</t>
  </si>
  <si>
    <t>с. Красноярка, ул. сан. Колос, д. 3</t>
  </si>
  <si>
    <t>с. Красноярка, ул. сан. Колос, д. 4</t>
  </si>
  <si>
    <t>с. Звездино, ул. Комсомольская, д. 5</t>
  </si>
  <si>
    <t xml:space="preserve"> эс,хгвс,тс,во</t>
  </si>
  <si>
    <t xml:space="preserve"> хгвс,тс,во</t>
  </si>
  <si>
    <t>с. Красноярка, ул. Юбилейная, д. 6</t>
  </si>
  <si>
    <t>с. Красноярка, ул. Юбилейная, д. 7</t>
  </si>
  <si>
    <t>д. Гауф, ул. Изюмовская, д. 5</t>
  </si>
  <si>
    <t>д. Гауф, ул. Изюмовская, д. 6</t>
  </si>
  <si>
    <t>д. Гауф, ул. Изюмовская, д. 7</t>
  </si>
  <si>
    <t>р.п. Любинский, ул. 70 лет Октября, д. 9</t>
  </si>
  <si>
    <t>р.п. Любинский, пер. Кредитный, д. 12</t>
  </si>
  <si>
    <t>п. Речной, ул. Центральная, д. 6</t>
  </si>
  <si>
    <t>ООО "Сервистрейд"</t>
  </si>
  <si>
    <t>г. Омск, ул. 11-я Линия, д. 183</t>
  </si>
  <si>
    <t>г. Омск, ул. Серова, д. 1</t>
  </si>
  <si>
    <t>г. Омск, ул. Новосортировочная, д. 17Б</t>
  </si>
  <si>
    <t>г. Омск, ул. 1-я Шинная, д. 59</t>
  </si>
  <si>
    <t>г. Омск, ул. 1-я Шинная, д. 62</t>
  </si>
  <si>
    <t>г. Омск, ул. Олимпийская, д. 2</t>
  </si>
  <si>
    <t>г. Омск, ул. Олимпийская, д. 6</t>
  </si>
  <si>
    <t>г. Омск, ул. Товстухо, д. 2</t>
  </si>
  <si>
    <t>г. Омск, ул. Петра Осминина, д. 1</t>
  </si>
  <si>
    <t>г. Омск, ул. Петра Осминина, д. 9</t>
  </si>
  <si>
    <t>г. Омск, ул. Петра Осминина, д. 15</t>
  </si>
  <si>
    <t>г. Омск, ул. Романенко, д. 5</t>
  </si>
  <si>
    <t>г. Омск, ул. Романенко, д. 6</t>
  </si>
  <si>
    <t>г. Омск, ул. Романенко, д. 7</t>
  </si>
  <si>
    <t>г. Омск, ул. Романенко, д. 9</t>
  </si>
  <si>
    <t>г. Омск, ул. Романенко, д. 14</t>
  </si>
  <si>
    <t>п. Боевой, ул. Ленина, д. 13</t>
  </si>
  <si>
    <t>п. Боевой, ул. Школьная, д. 10</t>
  </si>
  <si>
    <t>г. Исилькуль, ул. Коммунистическая, д. 13</t>
  </si>
  <si>
    <t>г. Омск, ул. Иртышская набережная, д. 29</t>
  </si>
  <si>
    <t>с. Сосновка, пер. Молодежный, д. 6</t>
  </si>
  <si>
    <t>с. Сосновка, пер. Молодежный, д. 9</t>
  </si>
  <si>
    <t xml:space="preserve"> во, хгвс, тс, эс</t>
  </si>
  <si>
    <t>г. Омск, ул. Иртышская набережная, д. 36</t>
  </si>
  <si>
    <t>с. Сосновское, ул. 50 лет Октября, д. 8</t>
  </si>
  <si>
    <t>ст. Жатва, ул. Энергетиков, д. 5</t>
  </si>
  <si>
    <t>ст. Жатва, ул. Энергетиков, д. 6</t>
  </si>
  <si>
    <t>п. Новоуральский, ул. Школьная, д. 14</t>
  </si>
  <si>
    <t>с. Шухово, ул. Ленина, д. 32</t>
  </si>
  <si>
    <t>г. Тюкалинск, ул. Ленина, д. 39</t>
  </si>
  <si>
    <t>р.п. Тевриз, ул. Карбышева, д. 5</t>
  </si>
  <si>
    <t>р.п. Тевриз, ул. Школьная, д. 24</t>
  </si>
  <si>
    <t>г. Калачинск, ул. Бочкарева, д. 128</t>
  </si>
  <si>
    <t>г. Калачинск, ул. Бочкарева, д. 130</t>
  </si>
  <si>
    <t>г. Омск, пр. Менделеева, д. 29</t>
  </si>
  <si>
    <t>г. Омск, ул. Красный Путь, д. 28</t>
  </si>
  <si>
    <t>г. Омск, ул. Волгоградская, д. 2</t>
  </si>
  <si>
    <t>г. Омск, пр. Менделеева, д. 31</t>
  </si>
  <si>
    <t>г. Омск, ул. Заозерная, д. 17</t>
  </si>
  <si>
    <t>г. Омск, ул. Лукашевича, д. 3</t>
  </si>
  <si>
    <t>г. Омск, пр. Королева, д. 16</t>
  </si>
  <si>
    <t>г. Омск, ул. Братская, д. 17</t>
  </si>
  <si>
    <t>г. Омск, ул. Суровцева, д. 69</t>
  </si>
  <si>
    <t>г. Омск, ул. 10 лет Октября, д. 178, корпус 1</t>
  </si>
  <si>
    <t>г. Омск, ул. Агрономическая, д. 2</t>
  </si>
  <si>
    <t>г. Омск, ул. XIX Партсъезда, д. 36Б</t>
  </si>
  <si>
    <t>г. Омск, ул. Заозерная, д. 18, корпус 2</t>
  </si>
  <si>
    <t>г. Омск, ул. Интернациональная, д. 15</t>
  </si>
  <si>
    <t>г. Омск, ул. Ермолаева, д. 1</t>
  </si>
  <si>
    <t>г. Омск, ул. Новосортировочная, д. 21</t>
  </si>
  <si>
    <t>г. Омск, ул. Заозерная, д. 12</t>
  </si>
  <si>
    <t>г. Омск, ул. 27-я Линия, д. 18</t>
  </si>
  <si>
    <t>г. Омск, ул. 20-я Линия, д. 23</t>
  </si>
  <si>
    <t>с. Усть-Ишим, ул. Школьная, д. 21</t>
  </si>
  <si>
    <t xml:space="preserve"> фасад</t>
  </si>
  <si>
    <t>г. Омск, ул. Челюскинцев, д. 83Б</t>
  </si>
  <si>
    <t>г. Омск, ул. 2-я Челюскинцев, д. 7</t>
  </si>
  <si>
    <t>г. Омск, ул. 4-я Челюскинцев, д. 113</t>
  </si>
  <si>
    <t>г. Омск, ул. Багратиона, д. 1</t>
  </si>
  <si>
    <t>г. Омск, ул. Багратиона, д. 15В</t>
  </si>
  <si>
    <t>г. Омск, ул. 21-я Амурская, д. 26</t>
  </si>
  <si>
    <t>г. Омск, ул. Катышева, д. 64а</t>
  </si>
  <si>
    <t>г. Омск, ул. Профинтерна, д. 23</t>
  </si>
  <si>
    <t>г. Омск, ул. XIX Партсъезда, д. 21</t>
  </si>
  <si>
    <t>г. Омск, ул. Долгирева, д. 69</t>
  </si>
  <si>
    <t>г. Омск, ул. 22 Апреля, д. 3А</t>
  </si>
  <si>
    <t>г. Омск, ул. Тварковского, д. 10</t>
  </si>
  <si>
    <t>г. Омск, пр. Мира, д. 90</t>
  </si>
  <si>
    <t>г. Омск, ул. Романенко, д. 4</t>
  </si>
  <si>
    <t>г. Омск, ул. 75 Гвардейской бригады, д. 12Б</t>
  </si>
  <si>
    <t>г. Омск, ул. 50 лет ВЛКСМ, д. 14А</t>
  </si>
  <si>
    <t>г. Омск, ул. Пономаренко, д. 2</t>
  </si>
  <si>
    <t>г. Омск, ул. Берко Цемента, д. 2</t>
  </si>
  <si>
    <t>г. Омск, ул. 5-я Кордная, д. 8</t>
  </si>
  <si>
    <t>г. Омск, ул. Богдана Хмельницкого, д. 132</t>
  </si>
  <si>
    <t>г. Омск, ул. 4-я Железнодорожная, д. 8</t>
  </si>
  <si>
    <t>г. Омск, ул. 50 лет Профсоюзов, д. 61Б</t>
  </si>
  <si>
    <t>с. Богословка, ул. Молодежная, д. 2</t>
  </si>
  <si>
    <t>д.п. Чернолучинский, ул. Пионерская, д. 2</t>
  </si>
  <si>
    <t>с. Новотроицкое, ул. Центральная, д. 1</t>
  </si>
  <si>
    <t>г. Исилькуль, ул. Механизаторов, д. 2А</t>
  </si>
  <si>
    <t>с. Седельниково, ул. Советская, д. 26</t>
  </si>
  <si>
    <t>с. Седельниково, ул. Советская, д. 28</t>
  </si>
  <si>
    <t>с. Седельниково, ул. Советская, д. 30</t>
  </si>
  <si>
    <t>р.п. Полтавка, ул. Комсомольская, д. 30</t>
  </si>
  <si>
    <t>г. Калачинск, ул. Вокзальная, д. 136</t>
  </si>
  <si>
    <t>г. Калачинск, ул. Калинина, д. 27</t>
  </si>
  <si>
    <t>г. Омск, ул. Бархатовой, д. 3</t>
  </si>
  <si>
    <t>г. Омск, ул. Котельникова, д. 2</t>
  </si>
  <si>
    <t>г. Омск, ул. Энтузиастов, д. 11</t>
  </si>
  <si>
    <t>г. Омск, ул. Нефтезаводская, д. 16</t>
  </si>
  <si>
    <t>г. Омск, пр. Мира, д. 24</t>
  </si>
  <si>
    <t>г. Омск, пр. Мира, д. 26</t>
  </si>
  <si>
    <t>г. Омск, пр. Мира, д. 43</t>
  </si>
  <si>
    <t>г. Омск, пр. Мира, д. 52</t>
  </si>
  <si>
    <t>г. Омск, пр. Мира, д. 78</t>
  </si>
  <si>
    <t>г. Омск, ул. Малунцева, д. 1</t>
  </si>
  <si>
    <t>г. Омск, ул. Малунцева, д. 7</t>
  </si>
  <si>
    <t>г. Омск, ул. Малунцева, д. 8</t>
  </si>
  <si>
    <t>г. Омск, ул. Малунцева, д. 17</t>
  </si>
  <si>
    <t>г. Омск, ул. 50 лет Профсоюзов, д. 67</t>
  </si>
  <si>
    <t>г. Омск, ул. 50 лет Профсоюзов, д. 83</t>
  </si>
  <si>
    <t>г. Омск, ул. XIX Партсъезда, д. 19</t>
  </si>
  <si>
    <t>г. Омск, ул. Магистральная, д. 9</t>
  </si>
  <si>
    <t>г. Омск, ул. Магистральная, д. 53А</t>
  </si>
  <si>
    <t>г. Омск, ул. Магистральная, д. 67</t>
  </si>
  <si>
    <t>г. Омск, ул. Мамина-Сибиряка, д. 28</t>
  </si>
  <si>
    <t>г. Омск, ул. Запорожская, д. 10</t>
  </si>
  <si>
    <t>г. Омск, ул. Энергетиков, д. 9</t>
  </si>
  <si>
    <t>г. Омск, ул. Энергетиков, д. 29А</t>
  </si>
  <si>
    <t>г. Омск, ул. Гризодубовой, д. 37</t>
  </si>
  <si>
    <t>г. Омск, ул. Андрианова, д. 16</t>
  </si>
  <si>
    <t>г. Омск, ул. Андрианова, д. 20</t>
  </si>
  <si>
    <t>г. Омск, ул. Авангардная, д. 4</t>
  </si>
  <si>
    <t>г. Омск, ул. Андрианова, д. 36</t>
  </si>
  <si>
    <t>г. Омск, ул. 3-я Железнодорожная, д. 8</t>
  </si>
  <si>
    <t>г. Омск, ул. 3-я Железнодорожная, д. 12</t>
  </si>
  <si>
    <t>г. Омск, ул. 3-я Железнодорожная, д. 20</t>
  </si>
  <si>
    <t>г. Омск, ул. Гусарова, д. 28</t>
  </si>
  <si>
    <t>г. Омск, ул. Мельничная, д. 90</t>
  </si>
  <si>
    <t>г. Омск, ул. Мельничная, д. 96</t>
  </si>
  <si>
    <t>г. Омск, ул. Менжинского, д. 2А</t>
  </si>
  <si>
    <t>г. Омск, ул. XIX Партсъезда, д. 21Б</t>
  </si>
  <si>
    <t>г. Омск, ул. XIX Партсъезда, д. 10</t>
  </si>
  <si>
    <t>г. Омск, пр. Культуры, д. 6</t>
  </si>
  <si>
    <t>г. Омск, ул. 50 лет ВЛКСМ, д. 5А</t>
  </si>
  <si>
    <t>г. Омск, ул. Коммунальная, д. 23</t>
  </si>
  <si>
    <t>г. Омск, ул. Гусарова, д. 117</t>
  </si>
  <si>
    <t>г. Омск, ул. XIX Партсъезда, д. 21А</t>
  </si>
  <si>
    <t>г. Омск, ул. Молодогвардейская, д. 14</t>
  </si>
  <si>
    <t>г. Омск, пр. Мира, д. 167</t>
  </si>
  <si>
    <t>г. Омск, пр. Мира, д. 163</t>
  </si>
  <si>
    <t>г. Омск, пр. Мира, д. 84А</t>
  </si>
  <si>
    <t>г. Омск, пр. Мира, д. 61</t>
  </si>
  <si>
    <t>г. Омск, пр. Космический, д. 1</t>
  </si>
  <si>
    <t>г. Омск, ул. 6-я Шинная, д. 15</t>
  </si>
  <si>
    <t>г. Омск, ул. Масленникова, д. 9Б</t>
  </si>
  <si>
    <t>г. Омск, ул. Волочаевская, д. 19В</t>
  </si>
  <si>
    <t>г. Омск, ул. Малунцева, д. 6</t>
  </si>
  <si>
    <t>г. Омск, ул. 22 Апреля, д. 14А</t>
  </si>
  <si>
    <t>г. Омск, ул. 22 Апреля, д. 16</t>
  </si>
  <si>
    <t>г. Омск, ул. 22 Апреля, д. 16А</t>
  </si>
  <si>
    <t>г. Омск, ул. Химиков, д. 4А</t>
  </si>
  <si>
    <t>г. Омск, ул. Химиков, д. 53</t>
  </si>
  <si>
    <t>г. Омск, пр. Мира, д. 43А</t>
  </si>
  <si>
    <t>г. Омск, ул. XX Партсъезда, д. 21</t>
  </si>
  <si>
    <t>г. Омск, ул. Съездовская, д. 4</t>
  </si>
  <si>
    <t>г. Омск, ул. 14-я Линия, д. 41</t>
  </si>
  <si>
    <t>г. Омск, ул. 75 Гвардейской бригады, д. 12</t>
  </si>
  <si>
    <t>г. Омск, ул. Масленникова, д. 241</t>
  </si>
  <si>
    <t>г. Омск, ул. Богдана Хмельницкого, д. 174</t>
  </si>
  <si>
    <t>г. Омск, ул. Богдана Хмельницкого, д. 184</t>
  </si>
  <si>
    <t>г. Омск, ул. Богдана Хмельницкого, д. 212</t>
  </si>
  <si>
    <t>г. Омск, ул. 4-я Линия, д. 238</t>
  </si>
  <si>
    <t>г. Омск, ул. 20 лет РККА, д. 23, корпус 2</t>
  </si>
  <si>
    <t>г. Омск, ул. 4-я Линия, д. 242</t>
  </si>
  <si>
    <t>г. Омск, ул. 4-я Линия, д. 244</t>
  </si>
  <si>
    <t>г. Омск, ул. Бульварная, д. 3</t>
  </si>
  <si>
    <t>г. Омск, ул. Серова, д. 24А</t>
  </si>
  <si>
    <t>г. Омск, ул. Бульварная, д. 4А</t>
  </si>
  <si>
    <t>г. Омск, 16-й Военный городок, д. 368</t>
  </si>
  <si>
    <t>г. Омск, ул. Гуртьева, д. 29</t>
  </si>
  <si>
    <t>г. Омск, ул. Новосортировочная, д. 17А</t>
  </si>
  <si>
    <t>г. Омск, ул. Петра Ильичева, д. 1</t>
  </si>
  <si>
    <t>г. Омск, ул. Вокзальная, д. 14</t>
  </si>
  <si>
    <t>г. Омск, ул. 5-я Марьяновская, д. 46, корпус 7</t>
  </si>
  <si>
    <t>г. Омск, ул. Карбышева, д. 26</t>
  </si>
  <si>
    <t>г. Омск, ул. Красный Путь, д. 82А</t>
  </si>
  <si>
    <t>г. Омск, ул. Чапаева, д. 81</t>
  </si>
  <si>
    <t>г. Омск, ул. Плеханова, д. 39А</t>
  </si>
  <si>
    <t>г. Омск, ул. Серова, д. 7</t>
  </si>
  <si>
    <t>г. Омск, ул. Иртышская набережная, д. 42</t>
  </si>
  <si>
    <t>г. Омск, ул. Труда, д. 7</t>
  </si>
  <si>
    <t>д.п. Чернолучинский, тер. б/о Иртыш, д. 1</t>
  </si>
  <si>
    <t>д.п. Чернолучинский, тер. д/о Иртышский, д. 17</t>
  </si>
  <si>
    <t>г. Калачинск, ул. Вокзальная, д. 66</t>
  </si>
  <si>
    <t>г. Калачинск, пр. Космический, д. 1</t>
  </si>
  <si>
    <t>г. Калачинск, ул. Ленина, д. 28</t>
  </si>
  <si>
    <t>д.п. Чернолучинский, тер. д/о Русский лес, д. 3</t>
  </si>
  <si>
    <t>д.п. Чернолучинский, ул. Поселковая, д. 12</t>
  </si>
  <si>
    <t>г. Омск, пр. Культуры, д. 17</t>
  </si>
  <si>
    <t>г. Омск, ул. Богдана Хмельницкого, д. 170</t>
  </si>
  <si>
    <t>г. Омск, ул. Богдана Хмельницкого, д. 176</t>
  </si>
  <si>
    <t>г. Омск, ул. 6-я Линия, д. 168</t>
  </si>
  <si>
    <t>г. Омск, ул. 9-я Линия, д. 141</t>
  </si>
  <si>
    <t>г. Омск, ул. 11-я Линия, д. 185</t>
  </si>
  <si>
    <t>г. Омск, ул. 27-я Линия, д. 37</t>
  </si>
  <si>
    <t>г. Омск, ул. 2-я Кировская, д. 107</t>
  </si>
  <si>
    <t>г. Омск, ул. 2-я Кировская, д. 119</t>
  </si>
  <si>
    <t>г. Омск, ул. 7-я Кировская, д. 2</t>
  </si>
  <si>
    <t>г. Омск, ул. 5-я Кордная, д. 27</t>
  </si>
  <si>
    <t>г. Омск, ул. 5-я Рабочая, д. 64</t>
  </si>
  <si>
    <t>г. Омск, ул. 2-я Транспортная, д. 10</t>
  </si>
  <si>
    <t>г. Омск, ул. 20 лет РККА, д. 238</t>
  </si>
  <si>
    <t>г. Омск, ул. 20 лет РККА, д. 258</t>
  </si>
  <si>
    <t>г. Омск, ул. 1-я Производственная, д. 16</t>
  </si>
  <si>
    <t>г. Омск, ул. Коммунальная, д. 11</t>
  </si>
  <si>
    <t>г. Омск, ул. Красногвардейская, д. 43</t>
  </si>
  <si>
    <t>г. Омск, ул. Володарского, д. 2</t>
  </si>
  <si>
    <t>г. Омск, ул. Запорожская, д. 6</t>
  </si>
  <si>
    <t>г. Омск, ул. Запорожская, д. 7</t>
  </si>
  <si>
    <t>г. Омск, ул. Запорожская, д. 9</t>
  </si>
  <si>
    <t>г. Омск, ул. Строителей, д. 14</t>
  </si>
  <si>
    <t>г. Омск, ул. Учебная, д. 197</t>
  </si>
  <si>
    <t>г. Омск, ул. Южная, д. 105</t>
  </si>
  <si>
    <t>г. Омск, ул. Ленина, д. 53</t>
  </si>
  <si>
    <t>г. Омск, ул. Катышева, д. 66</t>
  </si>
  <si>
    <t>г. Омск, ул. Красный Путь, д. 133</t>
  </si>
  <si>
    <t>г. Омск, ул. Красный Путь, д. 135</t>
  </si>
  <si>
    <t>г. Омск, ул. Пушкина, д. 110</t>
  </si>
  <si>
    <t>г. Омск, пр. Карла Маркса, д. 48</t>
  </si>
  <si>
    <t>г. Омск, ул. Маяковского, д. 87А</t>
  </si>
  <si>
    <t>г. Омск, ул. Маршала Жукова, д. 91</t>
  </si>
  <si>
    <t>г. Омск, ул. Маршала Жукова, д. 7</t>
  </si>
  <si>
    <t>г. Омск, ул. Масленникова, д. 235А</t>
  </si>
  <si>
    <t>г. Омск, ул. Масленникова, д. 237</t>
  </si>
  <si>
    <t>с. Лузино, ул. Майорова, д. 17</t>
  </si>
  <si>
    <t>г. Калачинск, ул. Ленина, д. 23</t>
  </si>
  <si>
    <t>с. Усть-Ишим, ул. Школьная, д. 8</t>
  </si>
  <si>
    <t>р.п. Павлоградка, ул. Пролетарская, д. 7А</t>
  </si>
  <si>
    <t>р.п. Большегривское, ул. Гагарина, д. 3</t>
  </si>
  <si>
    <t>р.п. Большегривское, ул. Гагарина, д. 5</t>
  </si>
  <si>
    <t>г. Омск, пр. Мира, д. 34</t>
  </si>
  <si>
    <t>г. Омск, пр. Мира, д. 34А</t>
  </si>
  <si>
    <t>г. Омск, пр. Мира, д. 42В</t>
  </si>
  <si>
    <t>г. Омск, пр. Мира, д. 53</t>
  </si>
  <si>
    <t>г. Омск, пр. Мира, д. 88</t>
  </si>
  <si>
    <t>г. Омск, пр. Мира, д. 169А</t>
  </si>
  <si>
    <t>г. Омск, ул. Заозерная, д. 3В</t>
  </si>
  <si>
    <t>г. Омск, пр. Менделеева, д. 27А</t>
  </si>
  <si>
    <t>г. Омск, ул. Энергетиков, д. 63Б</t>
  </si>
  <si>
    <t>г. Омск, ул. Нефтезаводская, д. 1А</t>
  </si>
  <si>
    <t>г. Омск, ул. Нефтезаводская, д. 31А</t>
  </si>
  <si>
    <t>г. Омск, ул. Нефтезаводская, д. 38А</t>
  </si>
  <si>
    <t>г. Омск, ул. XXII Партсъезда, д. 11</t>
  </si>
  <si>
    <t>г. Омск, ул. Волкова, д. 3А</t>
  </si>
  <si>
    <t>г. Омск, ул. Энтузиастов, д. 15</t>
  </si>
  <si>
    <t>г. Омск, ул. Энтузиастов, д. 67</t>
  </si>
  <si>
    <t>г. Омск, ул. Энтузиастов, д. 67Б</t>
  </si>
  <si>
    <t>г. Омск, ул. Маршала Жукова, д. 152</t>
  </si>
  <si>
    <t>г. Омск, пер. Камерный, д. 4</t>
  </si>
  <si>
    <t>г. Омск, ул. 5-я Кордная, д. 24</t>
  </si>
  <si>
    <t>г. Омск, ул. 20 лет РККА, д. 23, корпус 1</t>
  </si>
  <si>
    <t>г. Омск, пр. Карла Маркса, д. 64</t>
  </si>
  <si>
    <t>г. Омск, ул. Братская, д. 3</t>
  </si>
  <si>
    <t>г. Омск, ул. 17-я Рабочая, д. 110</t>
  </si>
  <si>
    <t>г. Омск, ул. 20-я Рабочая, д. 73</t>
  </si>
  <si>
    <t>г. Омск, пр. Космический, д. 37</t>
  </si>
  <si>
    <t>г. Омск, ул. Олимпийская, д. 7</t>
  </si>
  <si>
    <t>г. Омск, ул. 27-я Линия, д. 33</t>
  </si>
  <si>
    <t>г. Омск, ул. Сажинская, д. 4А</t>
  </si>
  <si>
    <t>г. Омск, ул. Спартаковская, д. 8</t>
  </si>
  <si>
    <t>г. Омск, ул. Всеволода Иванова, д. 12</t>
  </si>
  <si>
    <t>г. Омск, ул. Челюскинцев, д. 87</t>
  </si>
  <si>
    <t>г. Калачинск, ул. 15 Съезда ВЛКСМ, д. 2</t>
  </si>
  <si>
    <t>г. Калачинск, ул. Заводская, д. 24</t>
  </si>
  <si>
    <t>г. Калачинск, ул. Красноармейская, д. 24</t>
  </si>
  <si>
    <t>г. Калачинск, ул. Бочкарева, д. 27</t>
  </si>
  <si>
    <t>г. Калачинск, ул. Ленина, д. 46</t>
  </si>
  <si>
    <t>п. Омский, ул. Механизаторская, д. 9</t>
  </si>
  <si>
    <t>р.п. Любинский, ул. МОПРА, д. 96</t>
  </si>
  <si>
    <t xml:space="preserve"> эс, хгвс, тс, во</t>
  </si>
  <si>
    <t xml:space="preserve"> хгвс, тс, во</t>
  </si>
  <si>
    <t xml:space="preserve"> эс, хгвс,тс,во</t>
  </si>
  <si>
    <t>хгвс, тс, эс</t>
  </si>
  <si>
    <t>г. Омск, ул. 17-я Рабочая, д. 99</t>
  </si>
  <si>
    <t>г. Омск, ул. Мамина-Сибиряка, д. 9</t>
  </si>
  <si>
    <t>г. Омск, пр. Карла Маркса, д. 79</t>
  </si>
  <si>
    <t>г. Омск, пл. Ленинградская, д. 6</t>
  </si>
  <si>
    <t>г. Омск, ул. 2-я Любинская, д. 11</t>
  </si>
  <si>
    <t>г. Омск, ул. Циолковского, д. 6</t>
  </si>
  <si>
    <t>г. Омск, ул. Заозерная, д. 11</t>
  </si>
  <si>
    <t>г. Омск, ул. Гуртьева, д. 31</t>
  </si>
  <si>
    <t>г. Омск, ул. 24-я Северная, д. 216Б</t>
  </si>
  <si>
    <t>г. Омск, ул. Магистральная, д. 3</t>
  </si>
  <si>
    <t>г. Омск, ул. Батумская, д. 40</t>
  </si>
  <si>
    <t>г. Омск, ул. Мельничная, д. 71</t>
  </si>
  <si>
    <t>г. Омск, ул. Ипподромная, д. 14</t>
  </si>
  <si>
    <t>г. Омск, ул. Всеволода Иванова, д. 8</t>
  </si>
  <si>
    <t>г. Омск, ул. Константина Заслонова, д. 3А</t>
  </si>
  <si>
    <t>г. Омск, ул. Красный Путь, д. 74</t>
  </si>
  <si>
    <t>г. Омск, ул. Пархоменко, д. 15</t>
  </si>
  <si>
    <t>р.п. Саргатское, Кв. 19-й, д. 8</t>
  </si>
  <si>
    <t>р.п. Саргатское, Кв. 19-й, д. 7</t>
  </si>
  <si>
    <t>р.п. Павлоградка, ул. Пролетарская, д. 36</t>
  </si>
  <si>
    <t>с. Звездино, ул. Комсомольская, д. 1</t>
  </si>
  <si>
    <t>р.п. Тевриз, ул. Иртышная, д. 26</t>
  </si>
  <si>
    <t xml:space="preserve">  тс, во</t>
  </si>
  <si>
    <t xml:space="preserve"> хгвс</t>
  </si>
  <si>
    <t>ООО "Лифтком"</t>
  </si>
  <si>
    <t>Всего заключено договоров на кап.ремонт</t>
  </si>
  <si>
    <t>кап.ремонт</t>
  </si>
  <si>
    <t>г. Омск, ул. Взлетная, д. 5А</t>
  </si>
  <si>
    <t>г. Омск, ул. Степанца, д. 8А</t>
  </si>
  <si>
    <t>г. Омск, ул. Лукашевича, д. 2В</t>
  </si>
  <si>
    <t>г. Омск, ул. Звездная, д. 2Г</t>
  </si>
  <si>
    <t>ООО "ПКФ Сиблифт"</t>
  </si>
  <si>
    <t>г. Омск, ул. 10 лет Октября, д. 172</t>
  </si>
  <si>
    <t>в т.ч. аварийные дома</t>
  </si>
  <si>
    <t>с аварийными</t>
  </si>
  <si>
    <t>1711,7 м2</t>
  </si>
  <si>
    <t>790 м2</t>
  </si>
  <si>
    <t>1525 м2</t>
  </si>
  <si>
    <t>1123,6 м2</t>
  </si>
  <si>
    <t>527 м2</t>
  </si>
  <si>
    <t>1558 м2</t>
  </si>
  <si>
    <t>809 м2</t>
  </si>
  <si>
    <t>1010 м2</t>
  </si>
  <si>
    <t>2017г. -</t>
  </si>
  <si>
    <t>в работе</t>
  </si>
  <si>
    <t>смр+псд</t>
  </si>
  <si>
    <t>завершен</t>
  </si>
  <si>
    <t>год КП</t>
  </si>
  <si>
    <t>год РП</t>
  </si>
  <si>
    <t>454 м2</t>
  </si>
  <si>
    <t>2014-2016</t>
  </si>
  <si>
    <t>2015-2017</t>
  </si>
  <si>
    <t>2016-2018</t>
  </si>
  <si>
    <t>ООО "СтройВек"</t>
  </si>
  <si>
    <t>ООО "СК Константа"</t>
  </si>
  <si>
    <t>г. Омск, ул. 1-я Шинная, д. 67</t>
  </si>
  <si>
    <t>г. Омск, ул. Академика Павлова, д. 25</t>
  </si>
  <si>
    <t>г. Омск, ул. Красный Путь, д. 145а</t>
  </si>
  <si>
    <t>г. Омск, ул. Молодогвардейская, д. 11</t>
  </si>
  <si>
    <t>592 м2</t>
  </si>
  <si>
    <t>1116,7 м2</t>
  </si>
  <si>
    <t>Дата Акта приемочной комиссии</t>
  </si>
  <si>
    <t>р.п. Большегривское, ул. Мира, д. 10</t>
  </si>
  <si>
    <t>р.п. Большегривское, ул. Мира, д. 14</t>
  </si>
  <si>
    <t>р.п. Большегривское, ул. Мира, д. 8</t>
  </si>
  <si>
    <t>с. Пикетное, ул. Восточный поселок, д. 3</t>
  </si>
  <si>
    <t>г. Омск, ул. Герцена, д. 13</t>
  </si>
  <si>
    <t>г. Омск, ул. Орджоникидзе, д. 16</t>
  </si>
  <si>
    <t>г. Омск, ул. Авиагородок, д. 1</t>
  </si>
  <si>
    <t>г. Омск, ул. 8-я Линия, д. 174</t>
  </si>
  <si>
    <t>г. Омск, ул. 11-я Линия, д. 181</t>
  </si>
  <si>
    <t>г. Омск, ул. 6-я Линия, д. 193</t>
  </si>
  <si>
    <t>г. Омск, ул. 6-я Линия, д. 191</t>
  </si>
  <si>
    <t>р.п. Москаленки, ул. Ленина, д. 17</t>
  </si>
  <si>
    <t>г. Омск, ул. Красный Путь, д. 65</t>
  </si>
  <si>
    <t>г. Омск, ул. Нефтезаводская, д. 13</t>
  </si>
  <si>
    <t>г. Омск, ул. Серова, д. 5</t>
  </si>
  <si>
    <t>г. Омск, ул. Вокзальная, д. 22</t>
  </si>
  <si>
    <t>п. Новоомский, ул. 50 лет Октября, д. 33</t>
  </si>
  <si>
    <t>с. Лузино, ул. Карбышева, д. 3</t>
  </si>
  <si>
    <t>г. Омск, ул. 20 лет РККА, д. 17</t>
  </si>
  <si>
    <t>г. Омск, ул. 5-я Линия, д. 221</t>
  </si>
  <si>
    <t>р.п. Большегривское, ул. Мира, д. 6</t>
  </si>
  <si>
    <t>фасад, фундамент</t>
  </si>
  <si>
    <t>25.10.16/30.05.17</t>
  </si>
  <si>
    <t>13..04.2017</t>
  </si>
  <si>
    <t>10.10.16/30.05.17</t>
  </si>
  <si>
    <t>г. Омск, ул. Куйбышева, д. 131</t>
  </si>
  <si>
    <t>г. Омск, ул. Багратиона, д. 17</t>
  </si>
  <si>
    <t>г. Омск, ул. Магистральная, д. 68</t>
  </si>
  <si>
    <t>г. Омск, ул. Магистральная, д. 63</t>
  </si>
  <si>
    <t>г. Омск, ул. Гусарова, д. 58</t>
  </si>
  <si>
    <t>г. Омск, ул. Серова, д. 3</t>
  </si>
  <si>
    <t>г. Омск, ул. 1 Мая, д. 102</t>
  </si>
  <si>
    <t>г. Омск, ул. Карбышева, д. 9</t>
  </si>
  <si>
    <t>г. Омск, ул. Магистральная, д. 11</t>
  </si>
  <si>
    <t>г. Омск, ул. Всеволода Иванова, д. 7</t>
  </si>
  <si>
    <t>г. Омск, ул. 27-я Линия, д. 45</t>
  </si>
  <si>
    <t>г. Омск, ул. 6-я Линия, д. 175</t>
  </si>
  <si>
    <t>г. Омск, пр. Мира, д. 38</t>
  </si>
  <si>
    <t>г. Омск, ул. 24-я Северная, д. 175</t>
  </si>
  <si>
    <t>г. Омск, пр. Карла Маркса, д. 89</t>
  </si>
  <si>
    <t>тс, во, эс</t>
  </si>
  <si>
    <t>г. Омск, ул. Пархоменко, д. 8</t>
  </si>
  <si>
    <t>г. Омск, ул. Энергетиков, д. 20</t>
  </si>
  <si>
    <t>г. Омск, ул. Энергетиков, д. 28</t>
  </si>
  <si>
    <t>г. Омск, ул. Энтузиастов, д. 33В</t>
  </si>
  <si>
    <t>г. Омск, ул. Строителей, д. 4</t>
  </si>
  <si>
    <t>г. Исилькуль, ул. Коммунистическая, д. 8</t>
  </si>
  <si>
    <t>с. Лузино, ул. Карбышева, д. 5</t>
  </si>
  <si>
    <t>р.п. Муромцево, ул. Водников, д. 18</t>
  </si>
  <si>
    <t>г. Омск, ул. Физкультурная, д. 8</t>
  </si>
  <si>
    <t>р.п. Большеречье, ул. Рабочая, д. 47</t>
  </si>
  <si>
    <t>ООО "Передовые Строительные Технологии"</t>
  </si>
  <si>
    <t>фундамент</t>
  </si>
  <si>
    <t>с. Нижняя Омка, ул. 50 лет ВЛКСМ, д. 10</t>
  </si>
  <si>
    <t>г. Калачинск, ул. Заводская, д. 22</t>
  </si>
  <si>
    <t>ООО "Промсервис"</t>
  </si>
  <si>
    <t>ООО "СМУ-9"</t>
  </si>
  <si>
    <t>г. Омск, ул. Нефтезаводская, д. 18</t>
  </si>
  <si>
    <t>г. Омск, ул. Малунцева, д. 30</t>
  </si>
  <si>
    <t>г. Омск, ул. Малунцева, д. 21</t>
  </si>
  <si>
    <t>г. Омск, ул. Тимирязева, д. 13</t>
  </si>
  <si>
    <t>г. Исилькуль, ул. Совхозная, д. 17</t>
  </si>
  <si>
    <t>г. Исилькуль, ул. Ленина, д. 102</t>
  </si>
  <si>
    <t>с. Красноярка, ул. Сан. Колос, д. 5</t>
  </si>
  <si>
    <t>г. Тюкалинск, ул. 30 лет Победы, д. 43</t>
  </si>
  <si>
    <t>г. Тюкалинск, ул. 30 лет Победы, д. 25</t>
  </si>
  <si>
    <t>с. Ачаир, ул. Школьная, д. 48</t>
  </si>
  <si>
    <t>г. Омск, пр. Мира, д. 72</t>
  </si>
  <si>
    <t>г. Омск, ул. Толстого, д. 88</t>
  </si>
  <si>
    <t>тс,во,вс,эс</t>
  </si>
  <si>
    <t>эс,тс,вс,во</t>
  </si>
  <si>
    <t>тс,вс,во</t>
  </si>
  <si>
    <t>ООО "Антей"</t>
  </si>
  <si>
    <t>тс, во,эс</t>
  </si>
  <si>
    <t>ООО "Экостроймонтаж"</t>
  </si>
  <si>
    <t>30.06.2017/24.07.17</t>
  </si>
  <si>
    <t>г. Омск, пр. Менделеева, д. 5</t>
  </si>
  <si>
    <t>г. Омск, ул. 4-я Кордная, д. 56</t>
  </si>
  <si>
    <t>г. Омск, ул. 5-я Восточная, д. 10</t>
  </si>
  <si>
    <t>г. Омск, ул. 5-я Кордная, д. 6</t>
  </si>
  <si>
    <t>г. Омск, ул. 5-я Чередовая, д. 31Б</t>
  </si>
  <si>
    <t>г. Омск, ул. 6-я Линия, д. 173</t>
  </si>
  <si>
    <t>р.п. Оконешниково, ул. Октябрьская, д. 56</t>
  </si>
  <si>
    <t>ООО " Сириус"</t>
  </si>
  <si>
    <t>вс,тс,во</t>
  </si>
  <si>
    <t>ООО "РегионСтройСервисавтоматика"</t>
  </si>
  <si>
    <t>ООО "Сити-Строй"</t>
  </si>
  <si>
    <t>ООО "РегионСтройСервисАвтоматика"</t>
  </si>
  <si>
    <t>ООО "ФОРДЕВИНД</t>
  </si>
  <si>
    <t>ООО "Искра"</t>
  </si>
  <si>
    <t>г. Называевск, ул. 1-я Железнодорожная, д. 25</t>
  </si>
  <si>
    <t>г. Омск, ул. Фрунзе, д. 57</t>
  </si>
  <si>
    <t>г. Омск, ул. Багратиона, д. 21В</t>
  </si>
  <si>
    <t>эс, пу</t>
  </si>
  <si>
    <t>эс, тс,  во</t>
  </si>
  <si>
    <t>г. Омск, ул. Энтузиастов, д. 63</t>
  </si>
  <si>
    <t>г. Тара, ул. Тюменская, д. 20</t>
  </si>
  <si>
    <t>эс, тс, во, вс</t>
  </si>
  <si>
    <t>вс, во</t>
  </si>
  <si>
    <t>р.п. Большеречье, ул. Рабочая, д. 45</t>
  </si>
  <si>
    <t>г. Калачинск, ул. Заводская, д. 18А</t>
  </si>
  <si>
    <t>с. Колосовка, Кв. 38-й, д. 6</t>
  </si>
  <si>
    <t>р.п. Любинский, ул. Буркенина, д. 6</t>
  </si>
  <si>
    <t>п. Москаленский, ул. Мира, д. 4</t>
  </si>
  <si>
    <t>с. Богословка, ул. Молодежная, д. 3</t>
  </si>
  <si>
    <t>р.п. Полтавка, ул. Гуртьева, д. 29</t>
  </si>
  <si>
    <t>д. Верблюжье, ул. Почтовая, д. 34</t>
  </si>
  <si>
    <t>г. Омск, 16-й военный городок, д. 59</t>
  </si>
  <si>
    <t>г. Омск, 16-й военный городок, д. 374</t>
  </si>
  <si>
    <t>г. Омск, 16-й военный городок, д. 366</t>
  </si>
  <si>
    <t>г. Омск, 17-й военный городок, д. 366</t>
  </si>
  <si>
    <t>г. Омск, пр. Карла Маркса, д. 12</t>
  </si>
  <si>
    <t>г. Омск, ул. Богдана Хмельницкого, д. 188</t>
  </si>
  <si>
    <t>г. Омск, ул. 4-я Линия, д. 239</t>
  </si>
  <si>
    <t>г. Омск, ул. 6-я Линия, д. 169</t>
  </si>
  <si>
    <t>г. Омск, ул. 8-я Линия, д. 215</t>
  </si>
  <si>
    <t>г. Омск, ул. 20 лет РККА, д. 19, корпус 3</t>
  </si>
  <si>
    <t>г. Омск, ул. XX Партсъезда, д. 38</t>
  </si>
  <si>
    <t>г. Омск, ул. XX Партсъезда, д. 30</t>
  </si>
  <si>
    <t>г. Омск, ул. Серова, д. 11</t>
  </si>
  <si>
    <t>г. Омск, ул. Магистральная, д. 42б</t>
  </si>
  <si>
    <t>г. Омск, ул. Магистральная, д. 7</t>
  </si>
  <si>
    <t>г. Омск, ул. Малунцева, д. 22</t>
  </si>
  <si>
    <t>г. Омск, ул. Малунцева, д. 9</t>
  </si>
  <si>
    <t>г. Омск, ул. 2-я Челюскинцев, д. 17, корпус 1</t>
  </si>
  <si>
    <t>г. Омск, ул. 50 лет Профсоюзов, д. 57</t>
  </si>
  <si>
    <t>г. Омск, ул. Ленина, д. 28</t>
  </si>
  <si>
    <t>г. Омск, ул. Ленина, д. 30</t>
  </si>
  <si>
    <t>г. Омск, ул. Сергея Тюленина, д. 13</t>
  </si>
  <si>
    <t>г. Омск, ул. Сергея Тюленина, д. 11</t>
  </si>
  <si>
    <t>г. Омск, ул. 5-я Северная, д. 209а</t>
  </si>
  <si>
    <t>г. Омск, ул. Пархоменко, д. 13</t>
  </si>
  <si>
    <t>г. Омск, пер. Комбинатский, д. 9</t>
  </si>
  <si>
    <t>г. Омск, пер. Комбинатский, д. 14</t>
  </si>
  <si>
    <t>г. Омск, ул. 5-я Кордная, д. 12</t>
  </si>
  <si>
    <t>г. Омск, ул. Химиков, д. 31</t>
  </si>
  <si>
    <t>г. Омск, ул. Иртышская Набережная, д. 26</t>
  </si>
  <si>
    <t>г. Омск, ул. Учебная, д. 199а</t>
  </si>
  <si>
    <t>г. Омск, городок Комсомольский, д. 8</t>
  </si>
  <si>
    <t>г. Омск, ул. Красный Путь, д. 147</t>
  </si>
  <si>
    <t>г. Омск, пл. Ленинградская, д. 2а</t>
  </si>
  <si>
    <t>г. Омск, ул. 4-я Заречная, д. 13</t>
  </si>
  <si>
    <t>г. Омск, ул. Чокана Валиханова, д. 18</t>
  </si>
  <si>
    <t>г. Омск, ул. Шебалдина, д. 168</t>
  </si>
  <si>
    <t>г. Омск, ул. Марка Никифорова, д. 6</t>
  </si>
  <si>
    <t>с. Морозовка, Кв. А, д. 10</t>
  </si>
  <si>
    <t>г. Омск, ул. Строителей, д. 4а</t>
  </si>
  <si>
    <t>г. Омск, ул. 22 Апреля, д. 9</t>
  </si>
  <si>
    <t>г. Омск, ул. 6-я Станционная, д. 19</t>
  </si>
  <si>
    <t>г. Омск, ул. 21-я Амурская, д. 22</t>
  </si>
  <si>
    <t>г. Омск, кв. 1-й, д. 3</t>
  </si>
  <si>
    <t>с. Знаменское, ул. Ленина, д. 90</t>
  </si>
  <si>
    <t>с. Колосовка, Кв. 37-й, д. 2</t>
  </si>
  <si>
    <t>п. Северо-Любинский, ул. Советская, д. 21</t>
  </si>
  <si>
    <t>р.п. Москаленки, ул. Комсомольская, д. 82</t>
  </si>
  <si>
    <t>р.п. Муромцево, ул. Водников, д. 14</t>
  </si>
  <si>
    <t>р.п. Муромцево, ул. Водников, д. 8</t>
  </si>
  <si>
    <t>р.п. Муромцево, ул. Нахимова, д. 14</t>
  </si>
  <si>
    <t>р.п. Русская Поляна, пер. Ступникова, д. 40</t>
  </si>
  <si>
    <t>г. Омск, бул. Заречный, д. 2</t>
  </si>
  <si>
    <t>г. Омск, ул. XX Партсъезда, д. 62</t>
  </si>
  <si>
    <t>г. Омск, ул. XX Партсъезда, д. 64</t>
  </si>
  <si>
    <t>г. Омск, ул. Заозерная, д. 9</t>
  </si>
  <si>
    <t>г. Омск, ул. Сулеймана Стальского, д. 9</t>
  </si>
  <si>
    <t>г. Омск, городок Комсомольский, д. 12</t>
  </si>
  <si>
    <t>г. Омск, городок Комсомольский, д. 5</t>
  </si>
  <si>
    <t>г. Омск, городок Комсомольский, д. 6А</t>
  </si>
  <si>
    <t>г. Омск, городок Комсомольский, д. 3А</t>
  </si>
  <si>
    <t>г. Омск, ул. Берко Цемента, д. 1</t>
  </si>
  <si>
    <t>г. Омск, ул. Академика Павлова, д. 11</t>
  </si>
  <si>
    <t>г. Омск, ул. XX Партсъезда, д. 54а</t>
  </si>
  <si>
    <t>г. Омск, 16-й военный городок, д. 383</t>
  </si>
  <si>
    <t>г. Омск, ул. Карбышева, д. 23а</t>
  </si>
  <si>
    <t>г. Омск, ул. В.Ф.Маргелова, д. 154</t>
  </si>
  <si>
    <t>г. Омск, ул. 50 лет Профсоюзов, д. 71б</t>
  </si>
  <si>
    <t>г. Омск, ул. 20 лет РККА, д. 9, корпус 5</t>
  </si>
  <si>
    <t>г. Омск, 16-й военный городок, д. 382</t>
  </si>
  <si>
    <t>г. Омск, ул. XIX Партсъезда, д. 8</t>
  </si>
  <si>
    <t>г. Омск, ул. 4-я Новостроевская, д. 6</t>
  </si>
  <si>
    <t>г. Омск, ул. В.Ф.Маргелова, д. 139</t>
  </si>
  <si>
    <t>г. Омск, ул. XX Партсъезда, д. 15</t>
  </si>
  <si>
    <t>г. Омск, пр. Мира, д. 41</t>
  </si>
  <si>
    <t>г. Омск, ул. Шебалдина, д. 164</t>
  </si>
  <si>
    <t>г. Омск, ул. 20 лет РККА, д. 260</t>
  </si>
  <si>
    <t>г. Омск, ул. 20 лет РККА, д. 264</t>
  </si>
  <si>
    <t>г. Омск, ул. Новосортировочная, д. 17</t>
  </si>
  <si>
    <t>г. Омск, ул. Мельничная, д. 120</t>
  </si>
  <si>
    <t>г. Омск, ул. Маяковского, д. 19</t>
  </si>
  <si>
    <t>г. Омск, ул. Магистральная, д. 44</t>
  </si>
  <si>
    <t>г. Омск, ул. Котовского, д. 6</t>
  </si>
  <si>
    <t>г. Омск, ул. Инженерная, д. 122</t>
  </si>
  <si>
    <t>г. Омск, ул. В.Ф.Маргелова, д. 47</t>
  </si>
  <si>
    <t>г. Омск, ул. В.Ф.Маргелова, д. 48</t>
  </si>
  <si>
    <t>г. Омск, ул. 19-я Рабочая, д. 127</t>
  </si>
  <si>
    <t>г. Омск, ул. 19-я Рабочая, д. 129</t>
  </si>
  <si>
    <t>с. Ивановка, ул. Октябрьская, д. 43</t>
  </si>
  <si>
    <t>г. Калачинск, ул. Комбинатовская, д. 11</t>
  </si>
  <si>
    <t>г. Омск, ул. Волочаевская, д. 15</t>
  </si>
  <si>
    <t>г. Омск, ул. Волочаевская, д. 15е</t>
  </si>
  <si>
    <t>г. Омск, ул. 20-я Линия, д. 175</t>
  </si>
  <si>
    <t>г. Омск, пр. Карла Маркса, д. 50а</t>
  </si>
  <si>
    <t>г. Омск, ул. Богдана Хмельницкого, д. 148</t>
  </si>
  <si>
    <t>г. Омск, ул. Гуртьева, д. 10а</t>
  </si>
  <si>
    <t>г. Омск, ул. Багратиона, д. 29д</t>
  </si>
  <si>
    <t>г. Омск, ул. Красный Путь, д. 80б</t>
  </si>
  <si>
    <t>г. Омск, ул. Пономаренко, д. 3</t>
  </si>
  <si>
    <t>г. Омск, ул. Успешная, д. 1а</t>
  </si>
  <si>
    <t>г. Омск, ул. 50 лет Профсоюзов, д. 91б</t>
  </si>
  <si>
    <t>г. Омск, ул. Заозерная, д. 17а</t>
  </si>
  <si>
    <t>г. Омск, ул. Марка Никифорова, д. 3</t>
  </si>
  <si>
    <t>г. Омск, ул. Петра Осминина, д. 6</t>
  </si>
  <si>
    <t>тс, эс</t>
  </si>
  <si>
    <t>Возврат подрядчика по акту проверки, руб.</t>
  </si>
  <si>
    <t>Наименование подрядной организации</t>
  </si>
  <si>
    <t>Наименование подрядной организации по дополнительным работам</t>
  </si>
  <si>
    <t>Стоимость дополнительных работ</t>
  </si>
  <si>
    <t>Наименование ремонтируемого конструктива</t>
  </si>
  <si>
    <t>аварийные</t>
  </si>
  <si>
    <t>в т.ч.                   СМР 100%</t>
  </si>
  <si>
    <t>СМР в работе</t>
  </si>
  <si>
    <t>г. Омск, ул. Учебная, д. 193 Б</t>
  </si>
  <si>
    <t>г. Омск, ул. Малунцева, д. 9 А</t>
  </si>
  <si>
    <t>г. Омск, ул. Перелета, д. 2</t>
  </si>
  <si>
    <t>г. Омск, ул. 50 лет ВЛКСМ, д. 2 Б</t>
  </si>
  <si>
    <t>г. Омск, ул. 50 лет ВЛКСМ, д. 4 Б</t>
  </si>
  <si>
    <t>г. Омск, ул. 50 лет ВЛКСМ, д. 12</t>
  </si>
  <si>
    <t>г. Омск, ул. 50 лет ВЛКСМ, д. 15</t>
  </si>
  <si>
    <t>г. Омск, ул. 3-я Железнодорожная, д. 7</t>
  </si>
  <si>
    <t>г. Омск, ул. 5-я Линия, д. 252</t>
  </si>
  <si>
    <t>г. Омск, ул. 4-я Транспортная, д. 52</t>
  </si>
  <si>
    <t>г. Омск, ул. 5-я Кировская, д. 87 А</t>
  </si>
  <si>
    <t>г. Омск, ул. Октябрьская, д. 120 А</t>
  </si>
  <si>
    <t>г. Омск, ул. Октябрьская, д. 124</t>
  </si>
  <si>
    <t>г. Омск, ул. Нефтезаводская, д. 38</t>
  </si>
  <si>
    <t>г. Омск, ул. 27-я Северная, д. 92</t>
  </si>
  <si>
    <t>г. Омск, ул. 27-я Северная, д. 98</t>
  </si>
  <si>
    <t>г. Омск, ул. 33-я Северная, д. 140</t>
  </si>
  <si>
    <t>г. Омск, ул. 2-я Челюскинцев, д. 17</t>
  </si>
  <si>
    <t>г. Омск, ул. 4-я Новостроевская, д. 2</t>
  </si>
  <si>
    <t>г. Омск, ул. 4-я Поселковая, д. 36</t>
  </si>
  <si>
    <t>г. Омск, ул. Бородина, д. 41</t>
  </si>
  <si>
    <t>г. Омск, ул. Заозерная, д. 20</t>
  </si>
  <si>
    <t>г. Омск, ул. С. Тюленина, д. 3 А</t>
  </si>
  <si>
    <t>г. Омск, ул. XX Партсъезда, д. 57</t>
  </si>
  <si>
    <t>г. Омск, ул. Петра Осминина, д. 13</t>
  </si>
  <si>
    <t>г. Омск, ул. Индустриальная, д. 5</t>
  </si>
  <si>
    <t>г. Омск, ул. XXII Партсъезда, д. 5</t>
  </si>
  <si>
    <t>г. Омск, ул. 50 лет Профсоюзов, д. 101</t>
  </si>
  <si>
    <t>г. Омск, ул. Краснознаменная, д. 2 Б</t>
  </si>
  <si>
    <t>г. Омск, ул. Челюскинцев, д. 89</t>
  </si>
  <si>
    <t>г. Омск, пр. Мира, д. 48</t>
  </si>
  <si>
    <t>г. Омск, ул. 9-я Линия, д. 157</t>
  </si>
  <si>
    <t>г. Омск, ул. 6-я Шинная, д. 17 А</t>
  </si>
  <si>
    <t>г. Омск, пр. Мира, д. 169</t>
  </si>
  <si>
    <t>с. Лузино, ул. Карбышева, д. 1</t>
  </si>
  <si>
    <t>с. Лузино, ул. Советская, д. 2</t>
  </si>
  <si>
    <t>с. Лузино, ул. Советская, д. 3</t>
  </si>
  <si>
    <t>с. Лузино, ул. Советская, д. 5</t>
  </si>
  <si>
    <t>с. Лузино, ул. Советская, д. 7</t>
  </si>
  <si>
    <t>с. Лузино, ул. Советская, д. 8</t>
  </si>
  <si>
    <t>г. Калачинск, ул. Омская, д. 71 А</t>
  </si>
  <si>
    <t>с. Морозовка, кв. А, д. 4</t>
  </si>
  <si>
    <t>ООО "СтройИнвест"</t>
  </si>
  <si>
    <t>г. Омск, ул. Энтузиастов, д. 33б</t>
  </si>
  <si>
    <t>г. Омск, ул. Куйбышева, д. 119а</t>
  </si>
  <si>
    <t>ООО "Центр Кровельных материалов "АСК"</t>
  </si>
  <si>
    <t>ПАО "Карачаровский механический завод"</t>
  </si>
  <si>
    <t>г. Омск, ул. Гусарова, д. 58а</t>
  </si>
  <si>
    <t>г. Омск, ул. Магистральная, д. 68а</t>
  </si>
  <si>
    <t>г. Омск, ул. 3-я Чередовая, д. 28</t>
  </si>
  <si>
    <t>г. Омск, ул. 4-я Заречная, д. 9а</t>
  </si>
  <si>
    <t>г. Омск, ул. 1-я Поселковая, д. 3</t>
  </si>
  <si>
    <t>г. Омск, бул. Победы, д. 3</t>
  </si>
  <si>
    <t>г. Омск, ул. 24-я Северная, д. 171</t>
  </si>
  <si>
    <t>г. Омск, ул. 22 Апреля, д. 7</t>
  </si>
  <si>
    <t>г. Омск, ул. 22 Апреля, д. 55</t>
  </si>
  <si>
    <t>г. Омск, ул. 22 Апреля, д. 51</t>
  </si>
  <si>
    <t>г. Омск, ул. 22 Апреля, д. 42</t>
  </si>
  <si>
    <t>г. Омск, ул. Малиновского, д. 15</t>
  </si>
  <si>
    <t>г. Омск, ул. Петра Осминина, д. 17</t>
  </si>
  <si>
    <t>г. Омск, ул. 6-я Станционная, д. 35</t>
  </si>
  <si>
    <t>г. Омск, пр. Космический, д. 75</t>
  </si>
  <si>
    <t>г. Омск, пер. Камерный, д. 46</t>
  </si>
  <si>
    <t>г. Омск, 14-й военный городок, д. 73</t>
  </si>
  <si>
    <t>г. Омск, ул. Энергетиков, д. 65а</t>
  </si>
  <si>
    <t>г. Омск, ул. Энтузиастов, д. 9</t>
  </si>
  <si>
    <t>г. Омск, ул. Пригородная, д. 10, корпус 1</t>
  </si>
  <si>
    <t>г. Омск, пр. Мира, д. 40а</t>
  </si>
  <si>
    <t>г. Омск, пр. Мира, д. 167а</t>
  </si>
  <si>
    <t>г. Омск, ул. Иртышская набережная, д. 15б</t>
  </si>
  <si>
    <t>г. Омск, ул. Труда, д. 42</t>
  </si>
  <si>
    <t>г. Омск, ул. Бульварная, д. 40а</t>
  </si>
  <si>
    <t>г. Омск, ул. Днепровская, д. 10</t>
  </si>
  <si>
    <t>г. Омск, ул. 2-я Совхозная, д. 15</t>
  </si>
  <si>
    <t>г. Омск, ул. 2-я Совхозная, д. 17</t>
  </si>
  <si>
    <t>г. Омск, ул. 2-я Совхозная, д. 19</t>
  </si>
  <si>
    <t>г. Омск, ул. Степная, д. 239</t>
  </si>
  <si>
    <t>г. Омск, ул. Серова, д. 4а</t>
  </si>
  <si>
    <t>г. Омск, ул. Осоавиахимовская, д. 159</t>
  </si>
  <si>
    <t>г. Омск, 16-й военный городок, д. 338</t>
  </si>
  <si>
    <t>г. Омск, ул. Светлая, д. 9</t>
  </si>
  <si>
    <t>г. Омск, ул. Красный Путь, д. 80а</t>
  </si>
  <si>
    <t>г. Омск, ул. 5-я Кордная, д. 13 А</t>
  </si>
  <si>
    <t>г. Омск, ул. С. Тюленина, д. 5 Б</t>
  </si>
  <si>
    <t>ООО "Строительная компания"Альянс"</t>
  </si>
  <si>
    <t>г. Омск, ул. Южная, д. 101а</t>
  </si>
  <si>
    <t>с. Розовка, ул. Парковая, д. 12а</t>
  </si>
  <si>
    <t>г. Омск, ул. Бархатовой, д. 6в</t>
  </si>
  <si>
    <t>ООО "Импорт-Лифт Сервис"</t>
  </si>
  <si>
    <t>крыша, фасад</t>
  </si>
  <si>
    <t>г. Омск, ул. 50 лет ВЛКСМ, д. 5</t>
  </si>
  <si>
    <t>г. Омск, ул. 3-й Разъезд, д. 36</t>
  </si>
  <si>
    <t>г. Омск, ул. 3-й Разъезд, д. 31</t>
  </si>
  <si>
    <t>г. Омск, ул. Энергетиков, д. 67</t>
  </si>
  <si>
    <t>г. Омск, ул. 21-я Амурская, д. 9</t>
  </si>
  <si>
    <t>г. Омск, ул. 21-я Амурская, д. 6</t>
  </si>
  <si>
    <t>г. Омск, ул. 21-я Амурская, д. 14 В</t>
  </si>
  <si>
    <t>г. Омск, ул. 21-я Амурская, д. 20</t>
  </si>
  <si>
    <t>г. Омск, ул. 50 лет Профсоюзов, д. 120</t>
  </si>
  <si>
    <t>г. Омск, ул. 50 лет Профсоюзов, д. 109</t>
  </si>
  <si>
    <t>г. Омск, ул. 50 лет Профсоюзов, д. 122</t>
  </si>
  <si>
    <t>г. Омск, ул. 50 лет Профсоюзов, д. 132</t>
  </si>
  <si>
    <t>г. Омск, ул. 21-я Амурская, д. 20 Б</t>
  </si>
  <si>
    <t>г. Омск, ул. 21-я Амурская, д. 1 А</t>
  </si>
  <si>
    <t>г. Омск, ул. Светлая, д. 4, корпус 1</t>
  </si>
  <si>
    <t>г. Омск, пер. Камерный, д. 54 А</t>
  </si>
  <si>
    <t>г. Омск, ул. Учебная, д. 197 Б</t>
  </si>
  <si>
    <t>г. Омск, ул. Энтузиастов, д. 19А</t>
  </si>
  <si>
    <t>г. Омск, ул. 2-я Челюскинцев, д. 17А</t>
  </si>
  <si>
    <t>г. Омск, ул. 1-я Поселковая, д. 1А</t>
  </si>
  <si>
    <t>г. Омск, ул. 27-я Северная, д. 119А</t>
  </si>
  <si>
    <t>г. Омск, ул. 6-я Линия, д. 167Б</t>
  </si>
  <si>
    <t>г. Омск, пр. Мира, д. 14А</t>
  </si>
  <si>
    <t>г. Омск, ул.  Кирпичный завод № 6, д. 8</t>
  </si>
  <si>
    <t>г. Омск, ул. 27-я Северная, д. 1А</t>
  </si>
  <si>
    <t>г. Тюкалинск, ул. 30 лет Победы, д. 49</t>
  </si>
  <si>
    <t>г. Исилькуль, ул. Первомайская, д. 62</t>
  </si>
  <si>
    <t>с. Победитель, ул. Советская, д. 2</t>
  </si>
  <si>
    <t>г. Омск, 17-й Военный городок, д. 364</t>
  </si>
  <si>
    <t>г. Омск, ул. 75 Гвардейской бригады, д. 9</t>
  </si>
  <si>
    <t>621.5</t>
  </si>
  <si>
    <t>1328.7</t>
  </si>
  <si>
    <t>г. Омск, ул. 6-я Линия, д. 167а</t>
  </si>
  <si>
    <t>г. Омск, ул. 5-я Чередовая, д. 31а</t>
  </si>
  <si>
    <t>вс,эс,тс, во</t>
  </si>
  <si>
    <t>г. Омск, ул. Магистральная, д. 38б</t>
  </si>
  <si>
    <t>г. Омск, ул. Бульварная, д. 36а</t>
  </si>
  <si>
    <t>ООО "РЕМФАСАД"</t>
  </si>
  <si>
    <t>г. Омск, ул. 2-я Совхозная, д. 204а</t>
  </si>
  <si>
    <t>г. Омск, ул. Гризодубовой, д. 11а</t>
  </si>
  <si>
    <t>эс, во</t>
  </si>
  <si>
    <t>р.п. Полтавка, ул. Победы, д. 3</t>
  </si>
  <si>
    <t>р.п. Большеречье, ул. Красноармейская, д. 18</t>
  </si>
  <si>
    <t>р.п. Большегривское, ул. Гагарина, д. 8</t>
  </si>
  <si>
    <t>тс, пу</t>
  </si>
  <si>
    <t>р.п. Большегривское, ул. Мира, д. 12</t>
  </si>
  <si>
    <t>эс, тс, вс, во</t>
  </si>
  <si>
    <t>г. Омск, ул. Светлая, д. 2</t>
  </si>
  <si>
    <t>г. Омск, ул. Юбилейная, д. 2</t>
  </si>
  <si>
    <t>р.п. Большегривское, ул. Гагарина, д. 7</t>
  </si>
  <si>
    <t>р.п. Большегривское, ул. Гагарина, д. 10</t>
  </si>
  <si>
    <t>р.п. Большегривское, ул. Ленина, д. 2</t>
  </si>
  <si>
    <t>р.п. Большегривское, ул. Ленина, д. 11</t>
  </si>
  <si>
    <t>р.п. Большегривское, ул. Мира, д. 16</t>
  </si>
  <si>
    <t>р.п. Большегривское, ул. Ленина, д. 7</t>
  </si>
  <si>
    <t>р.п. Большегривское, ул. Ленина, д. 15</t>
  </si>
  <si>
    <t>р.п. Большегривское, ул. Ленина, д. 13</t>
  </si>
  <si>
    <t>г. Омск, пр. Космический, д. 14</t>
  </si>
  <si>
    <t>г. Омск, пер. Камерный, д. 51</t>
  </si>
  <si>
    <t>г. Омск, ул. 50 лет Профсоюзов, д. 57б</t>
  </si>
  <si>
    <t>г. Омск, ул. Коммунальная, д. 15</t>
  </si>
  <si>
    <t>г. Омск, ул. Энтузиастов, д. 37, корпус 1</t>
  </si>
  <si>
    <t>г. Омск, ул. Энтузиастов, д. 37, корпус 2</t>
  </si>
  <si>
    <t>г. Омск, ул. 75 Гвардейской бригады, д. 2</t>
  </si>
  <si>
    <t>г. Омск, пер. Камерный, д. 52</t>
  </si>
  <si>
    <t>г. Омск, ул. 2-я Совхозная, д. 13</t>
  </si>
  <si>
    <t>г. Омск, ул. 2-я Совхозная, д. 23</t>
  </si>
  <si>
    <t>г. Омск, пр. Королева, д. 2</t>
  </si>
  <si>
    <t>г. Омск, ул. Бородина, д. 44б</t>
  </si>
  <si>
    <t>г. Омск, ул. 4-я Транспортная, д. 38</t>
  </si>
  <si>
    <t>г. Омск, пр. Мира, д. 23б</t>
  </si>
  <si>
    <t>г. Омск, ул. Нефтезаводская, д. 21</t>
  </si>
  <si>
    <t>г. Омск, ул. Энтузиастов, д. 63б</t>
  </si>
  <si>
    <t>г. Омск, ул. XXII Партсъезда, д. 9</t>
  </si>
  <si>
    <t>г. Омск, ул. Светлая, д. 10</t>
  </si>
  <si>
    <t>г. Омск, пр. Мира, д. 44а</t>
  </si>
  <si>
    <t>г. Омск, пр. Мира, д. 33</t>
  </si>
  <si>
    <t>г. Омск, пр. Мира, д. 57а</t>
  </si>
  <si>
    <t>г. Омск, пр. Мира, д. 57б</t>
  </si>
  <si>
    <t>г. Омск, пр. Мира, д. 63</t>
  </si>
  <si>
    <t>г. Омск, ул. 22 Апреля, д. 1а</t>
  </si>
  <si>
    <t>г. Омск, ул. 22 Апреля, д. 10</t>
  </si>
  <si>
    <t>г. Омск, пр. Карла Маркса, д. 10</t>
  </si>
  <si>
    <t>р.п. Красный Яр, ул. Октябрьская, д. 20</t>
  </si>
  <si>
    <t>р.п. Красный Яр, ул. Октябрьская, д. 21</t>
  </si>
  <si>
    <t>р.п. Красный Яр, ул. Школьная, д. 5</t>
  </si>
  <si>
    <t>р.п. Красный Яр, ул. Съездовская, д. 8</t>
  </si>
  <si>
    <t>р.п. Красный Яр, ул. Школьная, д. 1</t>
  </si>
  <si>
    <t>р.п. Красный Яр, ул. Комсомольская, д. 22</t>
  </si>
  <si>
    <t>р.п. Красный Яр, ул. Комсомольская, д. 26</t>
  </si>
  <si>
    <t>р.п. Красный Яр, ул. Комсомольская, д. 52</t>
  </si>
  <si>
    <t>п. Конезаводский, ул. Октябрьская, д. 29</t>
  </si>
  <si>
    <t>р.п. Любинский, ул. 40 лет ВЛКСМ, д. 15</t>
  </si>
  <si>
    <t>р.п. Любинский, ул. Пионерская, д. 22</t>
  </si>
  <si>
    <t>р.п. Любинский, ул. 70 лет Октября, д. 13</t>
  </si>
  <si>
    <t>р.п. Любинский, ул. Победы, д. 5</t>
  </si>
  <si>
    <t>с. Одесское, ул. Колхозная, д. 47</t>
  </si>
  <si>
    <t>г. Исилькуль, ул. Ленинградская, д. 48а</t>
  </si>
  <si>
    <t>г. Омск, ул. Романенко, д. 2</t>
  </si>
  <si>
    <t>г. Омск, ул. Романенко, д. 13</t>
  </si>
  <si>
    <t>г. Омск, пр. Космический, д. 27</t>
  </si>
  <si>
    <t>г. Омск, пр. Карла Маркса, д. 22</t>
  </si>
  <si>
    <t>г. Омск, ул. 2-я Челюскинцев, д. 19</t>
  </si>
  <si>
    <t>г. Омск, ул. Мельничная, д. 76а</t>
  </si>
  <si>
    <t>п. Камышловский, ул. Ленина, д. 6</t>
  </si>
  <si>
    <t>п. Камышловский, ул. Карбышева, д. 1</t>
  </si>
  <si>
    <t>п. Камышловский, ул. Карбышева, д. 3</t>
  </si>
  <si>
    <t>п. Камышловский, ул. Карбышева, д. 5</t>
  </si>
  <si>
    <t>р.п. Большеречье, ул. Красноармейская, д. 8</t>
  </si>
  <si>
    <t>р.п. Кормиловка, ул. 2-я Садовая, д. 1</t>
  </si>
  <si>
    <t>р.п. Кормиловка, ул. Маяковского, д. 5</t>
  </si>
  <si>
    <t>с. Юрьево, ул. Мира, д. 6</t>
  </si>
  <si>
    <t>с. Юрьево, ул. Мира, д. 8</t>
  </si>
  <si>
    <t>с. Ивановка, ул. Почтовая, д. 18</t>
  </si>
  <si>
    <t>с. Ивановка, ул. Почтовая, д. 20</t>
  </si>
  <si>
    <t>г. Калачинск, ул. Почтовая, д. 62</t>
  </si>
  <si>
    <t>г. Калачинск, ул. Заводская, д. 124</t>
  </si>
  <si>
    <t>г. Калачинск, ул. Союзная, д. 4</t>
  </si>
  <si>
    <t>г. Калачинск, ул. Вокзальная, д. 64а</t>
  </si>
  <si>
    <t>г. Калачинск, ул. Гагарина, д. 4</t>
  </si>
  <si>
    <t>г. Калачинск, ул. Фрунзе, д. 93а</t>
  </si>
  <si>
    <t>с. Ивановка, ул. Почтовая, д. 22</t>
  </si>
  <si>
    <t>п. Боевой, ул. Ленина, д. 15</t>
  </si>
  <si>
    <t>г. Исилькуль, ул. Советская, д. 54</t>
  </si>
  <si>
    <t>г. Исилькуль, ул. Советская, д. 69</t>
  </si>
  <si>
    <t>г. Исилькуль, ул. Первомайская, д. 71</t>
  </si>
  <si>
    <t>г. Исилькуль, ул. Коминтерна, д. 103</t>
  </si>
  <si>
    <t>г. Исилькуль, ул. Коммунистическая, д. 17</t>
  </si>
  <si>
    <t>р.п. Муромцево, ул. 40 лет Победы, д. 14</t>
  </si>
  <si>
    <t>с. Харламово, ул. Зои Космодемьянской, д. 6</t>
  </si>
  <si>
    <t>с. Лузино, ул. Карбышева, д. 9</t>
  </si>
  <si>
    <t>с. Розовка, ул. Парковая, д. 16</t>
  </si>
  <si>
    <t>п. Имени Комиссарова, ул. Комиссарова, д. 11</t>
  </si>
  <si>
    <t>раз. Петрушенко, ул. Энергетиков, д. 3</t>
  </si>
  <si>
    <t>п. Горячий Ключ, ул. Мира, д. 8</t>
  </si>
  <si>
    <t>р.п. Большеречье, ул. Рабочая, д. 60</t>
  </si>
  <si>
    <t>с. Одесское, ул. Колхозная, д. 49</t>
  </si>
  <si>
    <t>с. Одесское, ул. Колхозная, д. 51</t>
  </si>
  <si>
    <t>г. Омск, ул. Красный Путь, д. 131</t>
  </si>
  <si>
    <t>с. Седельниково, ул. Кропотова, д. 8</t>
  </si>
  <si>
    <t>г. Омск, ул. 2-я Любинская, д. 13</t>
  </si>
  <si>
    <t>г. Омск, ул. 2-я Солнечная, д. 30</t>
  </si>
  <si>
    <t>г. Омск, ул. 3 Разъезд, д. 25а</t>
  </si>
  <si>
    <t>г. Омск, ул. 27-я Линия, д. 47</t>
  </si>
  <si>
    <t>г. Омск, пр. Мира, д. 169б</t>
  </si>
  <si>
    <t>г. Омск, ул. Масленникова, д. 173</t>
  </si>
  <si>
    <t>с. Нижнеиртышское, ул. Карбышева, д. 3</t>
  </si>
  <si>
    <t>с. Нижнеиртышское, ул. Садовая, д. 1</t>
  </si>
  <si>
    <t>д.п. Чернолучинский, ул. Пионерская, д. 1</t>
  </si>
  <si>
    <t xml:space="preserve">эс </t>
  </si>
  <si>
    <t>г. Омск, ул. Малунцева, д. 11а</t>
  </si>
  <si>
    <t>г. Омск, пр. Мира, д. 34в</t>
  </si>
  <si>
    <t>ООО "Югорский инновационный центр"</t>
  </si>
  <si>
    <t>г. Омск, ул. 50 лет Профсоюзов, д. 61а</t>
  </si>
  <si>
    <t>г. Омск, ул. Магистральная, д. 66а</t>
  </si>
  <si>
    <t>г. Омск, ул. Сергея Тюленина, д. 15</t>
  </si>
  <si>
    <t>г. Омск, ул. 5-я Линия, д. 153</t>
  </si>
  <si>
    <t>г. Омск, ул. 5-я Линия, д. 248</t>
  </si>
  <si>
    <t>г. Омск, ул. 5-я Рабочая, д. 85</t>
  </si>
  <si>
    <t>г. Омск, ул. Романенко, д. 14а</t>
  </si>
  <si>
    <t>г. Омск, ул. Романенко, д. 14б</t>
  </si>
  <si>
    <t>г. Омск, ул. 1-я Ленинградская, д. 9а</t>
  </si>
  <si>
    <t>г. Омск, ул. 6-я Станционная, д. 27</t>
  </si>
  <si>
    <t>г. Омск, пр. Менделеева, д. 8а</t>
  </si>
  <si>
    <t>ООО "Импорт-Лифт"</t>
  </si>
  <si>
    <t>в т.ч        2017 г. -</t>
  </si>
  <si>
    <t>2018 г. -</t>
  </si>
  <si>
    <t>г. Омск, ул. Гуртьева, д. 8а</t>
  </si>
  <si>
    <t>г. Омск, ул. Яковлева, д. 10</t>
  </si>
  <si>
    <t>г. Омск, пр. Мира, д. 26а</t>
  </si>
  <si>
    <t>г. Омск, пр. Мира, д. 36а</t>
  </si>
  <si>
    <t>г. Омск, пр. Мира, д. 163а</t>
  </si>
  <si>
    <t>г. Омск, ул. Берко Цемента, д. 10</t>
  </si>
  <si>
    <t>г. Омск, ул. 22 Апреля, д. 28а</t>
  </si>
  <si>
    <t>г. Омск, ул. Заозерная, д. 13б</t>
  </si>
  <si>
    <t>г. Омск, ул. Химиков, д. 20а</t>
  </si>
  <si>
    <t>г. Омск, ул. Энергетиков, д. 31а</t>
  </si>
  <si>
    <t>г. Омск, ул. Энтузиастов, д. 33а</t>
  </si>
  <si>
    <t>г. Омск, ул. 50 лет Профсоюзов, д. 111</t>
  </si>
  <si>
    <t>г. Омск, ул. Орджоникидзе, д. 275</t>
  </si>
  <si>
    <t>г. Омск, ул. 21-я Амурская, д. 1б</t>
  </si>
  <si>
    <t>г. Омск, ул. Индустриальная, д. 3</t>
  </si>
  <si>
    <t>г. Омск, ул. Печникова, д. 389</t>
  </si>
  <si>
    <t>г. Омск, ул. Учебная, д. 202</t>
  </si>
  <si>
    <t>г. Омск, ул. Демьяна Бедного, д. 107</t>
  </si>
  <si>
    <t>г. Омск, ул. Иртышская набережная, д. 48</t>
  </si>
  <si>
    <t>г. Омск, пр. Космический, д. 22, корпус 1</t>
  </si>
  <si>
    <t>г. Омск, ул. Семиреченская, д. 138</t>
  </si>
  <si>
    <t>г. Омск, ул. Андрианова, д. 32</t>
  </si>
  <si>
    <t>г. Омск, ул. Мельничная, д. 94</t>
  </si>
  <si>
    <t>г. Омск, пер. Камерный, д. 36б</t>
  </si>
  <si>
    <t>г. Омск, ул. Петра Осминина, д. 10</t>
  </si>
  <si>
    <t>г. Омск, ул. Лермонтова, д. 32</t>
  </si>
  <si>
    <t>г. Омск, ул. В.Ф. Маргелова, д. 140</t>
  </si>
  <si>
    <t>г. Омск, ул. В.Ф. Маргелова, д. 176</t>
  </si>
  <si>
    <t>г. Омск, ул. В.Ф. Маргелова, д. 181</t>
  </si>
  <si>
    <t>г. Омск, ул. В.Ф. Маргелова, д. 182</t>
  </si>
  <si>
    <t>г. Омск, ул. В.Ф. Маргелова, д. 194</t>
  </si>
  <si>
    <t>г. Омск, ул. Богдана Хмельницкого, д. 126</t>
  </si>
  <si>
    <t>г. Омск, ул. Богдана Хмельницкого, д. 154</t>
  </si>
  <si>
    <t>г. Омск, ул. Богдана Хмельницкого, д. 180</t>
  </si>
  <si>
    <t>г. Омск, ул. 5-я Линия, д. 231</t>
  </si>
  <si>
    <t>г. Омск, ул. Ермолаева, д. 5</t>
  </si>
  <si>
    <t>г. Омск, ул. Ермолаева, д. 6</t>
  </si>
  <si>
    <t>г. Омск, ул. Гуртьева, д. 17</t>
  </si>
  <si>
    <t>г. Омск, ул. Гуртьева, д. 19</t>
  </si>
  <si>
    <t>г. Омск, ул. Гуртьева, д. 23</t>
  </si>
  <si>
    <t>г. Омск, ул. Глинки, д. 4а</t>
  </si>
  <si>
    <t>г. Омск, ул. Нефтезаводская, д. 24а</t>
  </si>
  <si>
    <t>ООО "АСТ ТРАНС"</t>
  </si>
  <si>
    <t>г. Омск, ул. Малунцева, д. 17а</t>
  </si>
  <si>
    <t>г. Омск, ул. Сажинская, д. 26</t>
  </si>
  <si>
    <t>г. Омск, ул. Магистральная, д. 56б</t>
  </si>
  <si>
    <t>г. Омск, ул. Интернациональная, д. 35</t>
  </si>
  <si>
    <t>г. Омск, ул. Иртышская набережная, д. 31</t>
  </si>
  <si>
    <t>г. Омск, ул. Иртышская набережная, д. 35</t>
  </si>
  <si>
    <t>г. Омск, ул. Ермолаева, д. 9</t>
  </si>
  <si>
    <t>г. Омск, ул. Вавилова, д. 234а</t>
  </si>
  <si>
    <t>г. Омск, ул. Революционная, д. 18</t>
  </si>
  <si>
    <t>г. Омск, ул. Индустриальная, д. 4а</t>
  </si>
  <si>
    <t>с. Победитель, ул. Советская, д. 11</t>
  </si>
  <si>
    <t>с. Победитель, ул. Советская, д. 12</t>
  </si>
  <si>
    <t>с. Победитель, ул. Советская, д. 17</t>
  </si>
  <si>
    <t>р.п. Саргатское, Кв. 19-й, д. 3</t>
  </si>
  <si>
    <t>р.п. Саргатское, Кв. 19-й, д. 9</t>
  </si>
  <si>
    <t>р.п. Саргатское, Кв. 19-й, д. 11</t>
  </si>
  <si>
    <t>г. Калачинск, ул. Ленина, д. 37б</t>
  </si>
  <si>
    <t>эс,тс,вс</t>
  </si>
  <si>
    <t>г. Тара, ул. 2 Линия, д. 98</t>
  </si>
  <si>
    <t>-</t>
  </si>
  <si>
    <t>г. Омск, ул. 75 Гвардейской бригады, д. 10</t>
  </si>
  <si>
    <t>г. Омск, ул. 75 Гвардейской бригады, д. 12а</t>
  </si>
  <si>
    <t>г. Омск, ул. 75 Гвардейской бригады, д. 16</t>
  </si>
  <si>
    <t>г. Омск, ул. 75 Гвардейской бригады, д. 16а</t>
  </si>
  <si>
    <t>г. Омск, ул. 75 Гвардейской бригады, д. 18</t>
  </si>
  <si>
    <t>г. Омск, ул. 75 Гвардейской бригады, д. 18б</t>
  </si>
  <si>
    <t>г. Омск, ул. 6-я Линия, д. 168а</t>
  </si>
  <si>
    <t>г. Омск, ул. 7-я Линия, д. 186</t>
  </si>
  <si>
    <t>г. Омск, ул. XIX Партсъезда, д. 36а</t>
  </si>
  <si>
    <t>г. Омск, ул. XX Партсъезда, д. 46</t>
  </si>
  <si>
    <t>г. Омск, ул. XXII Партсъезда, д. 1</t>
  </si>
  <si>
    <t>г. Омск, ул. XXII Партсъезда, д. 3</t>
  </si>
  <si>
    <t>г. Омск, ул. XXII Партсъезда, д. 6а</t>
  </si>
  <si>
    <t>г. Омск, городок Комсомольский, д. 11</t>
  </si>
  <si>
    <t>г. Омск, городок Комсомольский, д. 13</t>
  </si>
  <si>
    <t>г. Омск, ул. 5-я Северная, д. 203б</t>
  </si>
  <si>
    <t>г. Омск, ул. 6-я Шинная, д. 17</t>
  </si>
  <si>
    <t>р.п. Саргатское, ул. Гагарина, д. 1</t>
  </si>
  <si>
    <t>тс,хвс, во</t>
  </si>
  <si>
    <t>ООО "Агрострой"</t>
  </si>
  <si>
    <t>ООО "Ремонтно-строительное управление №3+"</t>
  </si>
  <si>
    <t>г. Омск, ул. Грозненская, д. 6</t>
  </si>
  <si>
    <t>г. Омск, ул. Грозненская, д. 20</t>
  </si>
  <si>
    <t>г. Омск, ул. Белозерова, д. 7</t>
  </si>
  <si>
    <t>г. Омск, ул. Батумская, д. 38</t>
  </si>
  <si>
    <t>г. Омск, ул. Бульварная, д. 32а</t>
  </si>
  <si>
    <t>г. Омск, ул. Бородина, д. 37</t>
  </si>
  <si>
    <t>г. Омск, ул. Бородина, д. 45</t>
  </si>
  <si>
    <t>г. Омск, ул. Герцена, д. 79</t>
  </si>
  <si>
    <t>г. Омск, ул. Герцена, д. 319</t>
  </si>
  <si>
    <t>г. Омск, ул. Всеволода Иванова, д. 6</t>
  </si>
  <si>
    <t>г. Омск, ул. Декабристов, д. 155а</t>
  </si>
  <si>
    <t>г. Омск, ул. Декабристов, д. 157</t>
  </si>
  <si>
    <t>г. Омск, ул. Декабристов, д. 155</t>
  </si>
  <si>
    <t>г. Омск, пр. Мира, д. 16</t>
  </si>
  <si>
    <t>г. Омск, пр. Мира, д. 27а</t>
  </si>
  <si>
    <t>г. Омск, пр. Мира, д. 161г</t>
  </si>
  <si>
    <t>г. Омск, ул. Заозерная, д. 3б</t>
  </si>
  <si>
    <t>г. Омск, ул. Заозерная, д. 5а</t>
  </si>
  <si>
    <t>г. Омск, ул. Нефтезаводская, д. 27а</t>
  </si>
  <si>
    <t>г. Омск, ул. Светлая, д. 8</t>
  </si>
  <si>
    <t>г. Омск, ул. Энергетиков, д. 31б</t>
  </si>
  <si>
    <t>г. Омск, ул. Иртышская Набережная, д. 15</t>
  </si>
  <si>
    <t>г. Омск, ул. Индустриальная, д. 4</t>
  </si>
  <si>
    <t>г. Омск, ул. Донецкая, д. 1</t>
  </si>
  <si>
    <t>г. Омск, ул. Челюскинцев, д. 106</t>
  </si>
  <si>
    <t>с. Морозовка, Кв. Б, д. 11</t>
  </si>
  <si>
    <t>п. Новоомский, ул. 50 лет Октября, д. 22</t>
  </si>
  <si>
    <t>п. Новоомский, ул. 50 лет Октября, д. 32</t>
  </si>
  <si>
    <t>с. Андреевка, ул. Школьная, д. 7</t>
  </si>
  <si>
    <t>с. Красноярка, ул. Гагарина, д. 9</t>
  </si>
  <si>
    <t>п. Горячий Ключ, ул. Мира, д. 3</t>
  </si>
  <si>
    <t>г. Омск, ул. Бетховена, д. 28</t>
  </si>
  <si>
    <t>количество работ</t>
  </si>
  <si>
    <t>хгвс, тс, во, эс</t>
  </si>
  <si>
    <t>Общая площадь МКД, кв. м.</t>
  </si>
  <si>
    <t>г. Омск, 16-й военный городок, д. 367</t>
  </si>
  <si>
    <t>г. Омск, ул. 22 Апреля, д. 10а</t>
  </si>
  <si>
    <t>г. Омск, ул. 22 Апреля, д. 10в</t>
  </si>
  <si>
    <t>г. Омск, ул. 22 Апреля, д. 18</t>
  </si>
  <si>
    <t>г. Омск, ул. 22 Апреля, д. 24</t>
  </si>
  <si>
    <t>г. Омск, ул. 27-я Северная, д. 84</t>
  </si>
  <si>
    <t>г. Омск, ул. 27-я Северная, д. 96</t>
  </si>
  <si>
    <t>г. Омск, ул. 50 лет ВЛКСМ, д. 3</t>
  </si>
  <si>
    <t>г. Омск, пр. Космический, д. 81</t>
  </si>
  <si>
    <t>р.п. Саргатское, ул. Пионерская, д. 2А</t>
  </si>
  <si>
    <t>г. Тюкалинск, ул. Первомайская, д. 1</t>
  </si>
  <si>
    <t>ООО СК "Сибирь"</t>
  </si>
  <si>
    <t>г. Омск, ул. 1-я Поселковая, д. 11</t>
  </si>
  <si>
    <t>г. Омск, ул. Бородина, д. 48</t>
  </si>
  <si>
    <t>г. Омск, ул. Красный Путь, д. 78</t>
  </si>
  <si>
    <t>г. Омск, ул. Панфилова, д. 8</t>
  </si>
  <si>
    <t>г. Омск, ул. Омская, д. 136</t>
  </si>
  <si>
    <t>г. Омск, ул. Пацаева, д. 1</t>
  </si>
  <si>
    <t>г. Омск, ул. Короленко, д. 2</t>
  </si>
  <si>
    <t>г. Омск, ул. Пушкина, д. 111</t>
  </si>
  <si>
    <t>г. Омск, ул. Светлая, д. 4</t>
  </si>
  <si>
    <t>г. Омск, ул. Карбышева, д. 18</t>
  </si>
  <si>
    <t>г. Омск, ул. Масленникова, д. 239</t>
  </si>
  <si>
    <t>г. Омск, ул. Масленникова, д. 237А</t>
  </si>
  <si>
    <t>г. Омск, ул. Ишимская, д. 26</t>
  </si>
  <si>
    <t>г. Омск, пр. Карла Маркса, д. 22А</t>
  </si>
  <si>
    <t>г. Омск, пр. Карла Маркса, д. 31а</t>
  </si>
  <si>
    <t>г. Омск, ул. Ленина, д. 41</t>
  </si>
  <si>
    <t>г. Омск, ул. 16-й Военный городок, д. 339</t>
  </si>
  <si>
    <t>г. Омск, ул. 16-й Военный городок, д. 393</t>
  </si>
  <si>
    <t>г. Омск, ул. 17-й Военный городок, д. 362</t>
  </si>
  <si>
    <t>г. Омск, пер. Камерный, д. 36А</t>
  </si>
  <si>
    <t>г. Омск, пер. Камерный, д. 38А</t>
  </si>
  <si>
    <t>г. Омск, пер. Камерный, д. 49</t>
  </si>
  <si>
    <t>г. Омск, ул. Энергетиков, д. 63</t>
  </si>
  <si>
    <t>г. Омск, ул. Энтузиастов, д. 3</t>
  </si>
  <si>
    <t>г. Омск, ул. Энтузиастов, д. 11А</t>
  </si>
  <si>
    <t>г. Омск, ул. Энтузиастов, д. 63А</t>
  </si>
  <si>
    <t>г. Омск, пр. Мира, д. 2А</t>
  </si>
  <si>
    <t>г. Омск, пр. Мира, д. 32Б</t>
  </si>
  <si>
    <t>г. Омск, пр. Мира, д. 38Б</t>
  </si>
  <si>
    <t>г. Омск, пр. Мира, д. 40</t>
  </si>
  <si>
    <t>г. Омск, ул. Химиков, д. 57</t>
  </si>
  <si>
    <t>г. Омск, ул. Челюскинцев, д. 95</t>
  </si>
  <si>
    <t>г. Омск, мкр. Входной, д. 17</t>
  </si>
  <si>
    <t>г. Омск, ул. Коммунальная, д. 9</t>
  </si>
  <si>
    <t xml:space="preserve">г. Омск, ул. ХХII Партсъезда, д. 2 </t>
  </si>
  <si>
    <t>г. Омск, пр. Мира, д. 51</t>
  </si>
  <si>
    <t>г. Омск, пр. Мира, д. 82, корпус 1</t>
  </si>
  <si>
    <t xml:space="preserve">г. Омск, пр. Карла Маркса, д. 5 </t>
  </si>
  <si>
    <t>г. Омск, пр. Карла Маркса, д. 20А</t>
  </si>
  <si>
    <t>г. Омск, ул. Чкалова, д. 33</t>
  </si>
  <si>
    <t>г. Омск, ул. Севастопольская, д. 22</t>
  </si>
  <si>
    <t>г. Омск, ул. Энергетиков, д. 69А</t>
  </si>
  <si>
    <t>г. Омск, ул. Профинтерна, д. 9</t>
  </si>
  <si>
    <t>г. Омск, ул. Коммунальная, д. 17</t>
  </si>
  <si>
    <t>г. Омск, ул. 4-я Поселковая, д. 44</t>
  </si>
  <si>
    <t>г. Омск, ул. 3-я Челюскинцев, д. 97</t>
  </si>
  <si>
    <t>г. Омск, ул. 5-я Кордная, д. 28</t>
  </si>
  <si>
    <t>г. Омск, пр. Космический, д. 17</t>
  </si>
  <si>
    <t>г. Омск, пер. Камерный, д. 50</t>
  </si>
  <si>
    <t>г. Омск, ул. Волочаевская, д. 19г</t>
  </si>
  <si>
    <t>г. Омск, ул. Волкова, д. 1</t>
  </si>
  <si>
    <t>г. Омск, пр. Королева, д. 12а</t>
  </si>
  <si>
    <t>г. Омск, ул. Андрианова, д. 2</t>
  </si>
  <si>
    <t>п. Марьяновский, ул. Комсомольская, д. 4</t>
  </si>
  <si>
    <t>с. Заря Свободы, ул. Пролетарская, д. 2</t>
  </si>
  <si>
    <t>с. Заря Свободы, ул. Пролетарская, д. 3</t>
  </si>
  <si>
    <t>р.п. Марьяновка, ул. Пролетарская, д. 48</t>
  </si>
  <si>
    <t>р.п. Марьяновка, ул. Пролетарская, д. 71</t>
  </si>
  <si>
    <t>д. Усовка, ул. Школьная, д. 56</t>
  </si>
  <si>
    <t>р.п. Москаленки, ул. Гуртьева, д. 9</t>
  </si>
  <si>
    <t>р.п. Москаленки, ул. Комсомольская, д. 88</t>
  </si>
  <si>
    <t>р.п. Москаленки, ул. Пролетарская, д. 12</t>
  </si>
  <si>
    <t>р.п. Москаленки, ул. Сибирская, д. 1</t>
  </si>
  <si>
    <t>р.п. Москаленки, ул. Сибирская, д. 5</t>
  </si>
  <si>
    <t>р.п. Москаленки, ул. Сибирская, д. 9</t>
  </si>
  <si>
    <t>р.п. Москаленки, ул. Сибирская, д. 11</t>
  </si>
  <si>
    <t>с. Элита, ул. Школьная, д. 2</t>
  </si>
  <si>
    <t>с. Мельничное, ул. Кооперативная, д. 7А</t>
  </si>
  <si>
    <t>р.п. Москаленки, ул. Пролетарская, д. 18</t>
  </si>
  <si>
    <t>р.п. Москаленки, ул. Нефтяников, д. 1</t>
  </si>
  <si>
    <t>г. Омск, ул. Магистральная, д. 66б</t>
  </si>
  <si>
    <t>г. Омск, ул. Нефтезаводская, д. 22</t>
  </si>
  <si>
    <t>п. Козицкого, д. 4</t>
  </si>
  <si>
    <t>г. Омск, ул. 50 лет Профсоюзов, д. 109а</t>
  </si>
  <si>
    <t>г. Омск, ул. Светлая, д. 12</t>
  </si>
  <si>
    <t>г. Омск, ул. Осоавиахимовская, д. 157</t>
  </si>
  <si>
    <t>эс, тс, вс, во, ус</t>
  </si>
  <si>
    <t>эс, тс, во, пу</t>
  </si>
  <si>
    <t>р.п. Москаленки, ул. Комсомольская, д. 92</t>
  </si>
  <si>
    <t>р.п. Москаленки, ул. Механизаторов, д. 4</t>
  </si>
  <si>
    <t>р.п. Москаленки, ул. Мичурина, д. 5</t>
  </si>
  <si>
    <t>р.п. Нововаршавка, ул. Красный Путь, д. 8</t>
  </si>
  <si>
    <t>р.п. Нововаршавка, ул. Красный Путь, д. 10</t>
  </si>
  <si>
    <t>р.п. Большегривское, ул. Мира, д. 22</t>
  </si>
  <si>
    <t>р.п. Большегривское, ул. Мира, д. 20</t>
  </si>
  <si>
    <t>р.п. Черлак, ул. Почтовая, д. 4</t>
  </si>
  <si>
    <t>р.п. Черлак, ул. Коммунистическая, д. 70</t>
  </si>
  <si>
    <t>р.п. Черлак, ул. А.Буя, д. 60</t>
  </si>
  <si>
    <t>р.п. Таврическое, ул. Советская, д. 36</t>
  </si>
  <si>
    <t>р.п. Таврическое, пл. Победы, д. 1</t>
  </si>
  <si>
    <t>р.п. Русская Поляна, пер. Ступникова, д. 38</t>
  </si>
  <si>
    <t>р.п. Муромцево, ул. Юбилейная, д. 8</t>
  </si>
  <si>
    <t>р.п. Муромцево, ул. Ленина, д. 41</t>
  </si>
  <si>
    <t>р.п. Крутинка, ул. Ленина, д. 44</t>
  </si>
  <si>
    <t>с. Троицкое, ул. 60 лет СССР, д. 18</t>
  </si>
  <si>
    <t>п. Ключи, ул. Березовая, д. 2</t>
  </si>
  <si>
    <t>г. Омск, ул. Гуртьева, д. 1а</t>
  </si>
  <si>
    <t>ООО "Спецмонтажсервис"</t>
  </si>
  <si>
    <t>2018 г.</t>
  </si>
  <si>
    <t xml:space="preserve"> хвс, тс, во</t>
  </si>
  <si>
    <t>КП</t>
  </si>
  <si>
    <t>текущий</t>
  </si>
  <si>
    <t>г. Омск, пр. Космический, д. 4</t>
  </si>
  <si>
    <t>г. Омск, пр. Космический, д. 6</t>
  </si>
  <si>
    <t>г. Омск, пр. Космический, д. 18а</t>
  </si>
  <si>
    <t>г. Омск, пр. Космический, д. 19</t>
  </si>
  <si>
    <t>г. Омск, пр. Космический, д. 22</t>
  </si>
  <si>
    <t>г. Омск, пр. Космический, д. 26</t>
  </si>
  <si>
    <t>г. Омск, пр. Космический, д. 30</t>
  </si>
  <si>
    <t>г. Омск, пр. Космический, д. 31</t>
  </si>
  <si>
    <t>г. Омск, пр. Космический, д. 43</t>
  </si>
  <si>
    <t>г. Омск, пр. Космический, д. 49</t>
  </si>
  <si>
    <t>г. Омск, пр. Космический, д. 87</t>
  </si>
  <si>
    <t>г. Омск, ул. Энтузиастов, д. 31</t>
  </si>
  <si>
    <t>г. Омск, пр. Менделеева, д. 24б</t>
  </si>
  <si>
    <t>г. Омск, пр. Менделеева, д. 32</t>
  </si>
  <si>
    <t>п. Козицкого, д. 3</t>
  </si>
  <si>
    <t>г. Омск, ул. Малунцева, д. 24</t>
  </si>
  <si>
    <t>г. Омск, ул. Серова, д. 13</t>
  </si>
  <si>
    <t>г. Омск, проезд Спортивный, д. 10</t>
  </si>
  <si>
    <t>г. Омск, ул. Петра Осминина, д. 22</t>
  </si>
  <si>
    <t>г. Омск, ул. Химиков, д. 10а</t>
  </si>
  <si>
    <t>г. Омск, пр. Мира, д. 10а</t>
  </si>
  <si>
    <t>г. Омск, ул. Крутогорская, д. 7</t>
  </si>
  <si>
    <t>с. Бражниково, ул. Луговая, д. 8</t>
  </si>
  <si>
    <t>с. Колосовка, Кв. 38-й, д. 9</t>
  </si>
  <si>
    <t>с. Колосовка, ул. Кирова, д. 32</t>
  </si>
  <si>
    <t>с. Пушкино, ул. Ленина, д. 63</t>
  </si>
  <si>
    <t>с. Дружино, ул. Советская, д. 5А</t>
  </si>
  <si>
    <t>д.п. Чернолучинский, тер. д/о Русский лес, д. 2</t>
  </si>
  <si>
    <t>д.п. Чернолучинский, ул. Пионерская, д. 14</t>
  </si>
  <si>
    <t>д.п. Чернолучинский, ул. Кольцевая, д. 1</t>
  </si>
  <si>
    <t>с. Красноярка, ул. Рабочая, д. 4</t>
  </si>
  <si>
    <t>с. Красноярка, ул. Рабочая, д. 6</t>
  </si>
  <si>
    <t>г. Омск, ул. Андрианова, д. 18</t>
  </si>
  <si>
    <t>г. Омск, ул. Андрианова, д. 18а</t>
  </si>
  <si>
    <t>г. Омск, ул. 5-я Кордная, д. 9</t>
  </si>
  <si>
    <t>г. Омск, ул. 4-я Кордная, д. 58</t>
  </si>
  <si>
    <t>г. Омск, ул. 4-я Транспортная, д. 12</t>
  </si>
  <si>
    <t>г. Омск, ул. 10 лет Октября, д. 145а</t>
  </si>
  <si>
    <t>г. Омск, ул. 21-я Амурская, д. 7а</t>
  </si>
  <si>
    <t>г. Омск, ул. 3-я Челюскинцев, д. 99</t>
  </si>
  <si>
    <t>г. Омск, 17-й военный городок, д. 367</t>
  </si>
  <si>
    <t>г. Омск, ул. 1-я Шинная, д. 46</t>
  </si>
  <si>
    <t>г. Омск, пр. Мира, д. 82, корпус 2</t>
  </si>
  <si>
    <t>г. Омск, ул. Энтузиастов, д. 61б</t>
  </si>
  <si>
    <t>г. Омск, ул. Романенко, д. 15</t>
  </si>
  <si>
    <t>г. Омск, ул. Ермолаева, д. 8</t>
  </si>
  <si>
    <t>г. Омск, ул. Багратиона, д. 2</t>
  </si>
  <si>
    <t>г. Исилькуль, ул. Советская, д. 71А</t>
  </si>
  <si>
    <t>г. Исилькуль, ул. Октябрьская, д. 110</t>
  </si>
  <si>
    <t>п. Омский, ул. Ленина, д. 12</t>
  </si>
  <si>
    <t>п. Омский, ул. Ленина, д. 14</t>
  </si>
  <si>
    <t>п. Омский, ул. Ленина, д. 16</t>
  </si>
  <si>
    <t>с. Морозовка, Кв. Б, д. 2</t>
  </si>
  <si>
    <t>с. Морозовка, Кв. Б, д. 4</t>
  </si>
  <si>
    <t>с. Андреевка, ул. Центральная, д. 53</t>
  </si>
  <si>
    <t>с. Андреевка, ул. Юбилейная, д. 11</t>
  </si>
  <si>
    <t>с. Андреевка, ул. Центральная, д. 51</t>
  </si>
  <si>
    <t>с. Андреевка, ул. Центральная, д. 55</t>
  </si>
  <si>
    <t>п. Омский, ул. Центральная, д. 12</t>
  </si>
  <si>
    <t>с. Красноярка, ул. Карла Маркса, д. 145</t>
  </si>
  <si>
    <t>г. Омск, 16-й военный городок, д. 365</t>
  </si>
  <si>
    <t>фундамент/фасад</t>
  </si>
  <si>
    <t>г. Омск, ул. Багратиона, д. 12</t>
  </si>
  <si>
    <t>г. Омск, ул. 50 лет Профсоюзов, д. 91а</t>
  </si>
  <si>
    <t>г. Омск, ул. Нефтезаводская, д. 33</t>
  </si>
  <si>
    <t>г. Омск, ул. Маршала Жукова, д. 148б</t>
  </si>
  <si>
    <t>г. Омск, ул. 4-я Челюскинцев, д. 117</t>
  </si>
  <si>
    <t>г. Омск, ул. Серова, д. 21</t>
  </si>
  <si>
    <t>г. Омск, ул. Сергея Тюленина, д. 3в</t>
  </si>
  <si>
    <t>г. Омск, ул. Транссибирская, д. 25, корпус 2</t>
  </si>
  <si>
    <t>г. Омск, ул. Степана Разина, д. 3</t>
  </si>
  <si>
    <t>г. Омск, ул. Романенко, д. 8</t>
  </si>
  <si>
    <t>г. Омск, ул. Романенко, д. 12</t>
  </si>
  <si>
    <t>г. Омск, ул. Петра Осминина, д. 20</t>
  </si>
  <si>
    <t>г. Омск, ул. Нефтезаводская, д. 36г</t>
  </si>
  <si>
    <t>г. Омск, ул. Энтузиастов, д. 43</t>
  </si>
  <si>
    <t>г. Омск, ул. Багратиона, д. 3</t>
  </si>
  <si>
    <t>г. Тюкалинск, ул. 30 лет Победы, д. 47</t>
  </si>
  <si>
    <t>п. Новоомский, ул. Титова, д. 1</t>
  </si>
  <si>
    <t>г. Омск, ул. Нефтезаводская, д. 3</t>
  </si>
  <si>
    <t>г. Омск, ул. 10 лет Октября, д. 48</t>
  </si>
  <si>
    <t>р.п. Большеречье, ул. Ленина, д. 17</t>
  </si>
  <si>
    <t>с. Новологиново, ул. Советская, д. 25</t>
  </si>
  <si>
    <t>с. Екатерининское, ул. Советская, д. 103</t>
  </si>
  <si>
    <t>р.п. Большеречье, ул. Красноармейская, д. 20</t>
  </si>
  <si>
    <t>р.п. Большеречье, ул. Рабочая, д. 27</t>
  </si>
  <si>
    <t>ус</t>
  </si>
  <si>
    <t>с. Заливино, ул. Юбилейная, д. 1</t>
  </si>
  <si>
    <t>г. Тара, ул. Заречная, д. 1</t>
  </si>
  <si>
    <t>с. Екатерининское, ул. Парковая, д. 8, корпус 1</t>
  </si>
  <si>
    <t>п. Новоомский, ул. 50 лет Октября, д. 26</t>
  </si>
  <si>
    <t>с. Троицкое, ул. 60 лет СССР, д. 4</t>
  </si>
  <si>
    <t>п. Междуречье, ул. Интернациональная, д. 1</t>
  </si>
  <si>
    <t>г. Омск, ул. Сурикова, д. 13</t>
  </si>
  <si>
    <t>р.п. Муромцево, ул. Лисина, д. 81</t>
  </si>
  <si>
    <t>г. Тара, пер. Спартаковский, д. 25</t>
  </si>
  <si>
    <t>г. Омск, ул. 50 лет ВЛКСМ, д. 8</t>
  </si>
  <si>
    <t>г. Омск, ул. Магистральная, д. 68б</t>
  </si>
  <si>
    <t>с. Колосовка, Кв. 37-й, д. 5</t>
  </si>
  <si>
    <t>г. Омск, ул. Маяковского, д. 21</t>
  </si>
  <si>
    <t>в т.ч. 2 аварийный</t>
  </si>
  <si>
    <t>эс,тс,вс,во, пу</t>
  </si>
  <si>
    <t>г. Омск, ул. Герцена, д. 40</t>
  </si>
  <si>
    <t>г. Омск, ул. Орджоникидзе, д. 270а</t>
  </si>
  <si>
    <t>г. Омск, ул. Кемеровская, д. 20</t>
  </si>
  <si>
    <t>г. Омск, ул. Нефтезаводская, д. 27</t>
  </si>
  <si>
    <t>г. Омск, ул. XX Партсъезда, д. 51</t>
  </si>
  <si>
    <t>г. Омск, ул. XIX Партсъезда, д. 38</t>
  </si>
  <si>
    <t>г. Омск, ул. Магистральная, д. 81</t>
  </si>
  <si>
    <t>г. Омск, ул. Гусарова, д. 60а</t>
  </si>
  <si>
    <t>г. Омск, ул. Гусарова, д. 60б</t>
  </si>
  <si>
    <t>р.п. Нововаршавка, ул. Октябрьская, д. 1</t>
  </si>
  <si>
    <t>р.п. Нововаршавка, ул. Октябрьская, д. 2</t>
  </si>
  <si>
    <t>р.п. Большегривское, ул. Ленина, д. 8</t>
  </si>
  <si>
    <t>р.п. Большегривское, ул. Мира, д. 18</t>
  </si>
  <si>
    <t>ООО "СК"Сириус"</t>
  </si>
  <si>
    <t>ООО "ПАРТНЕР ИНВЕСТ"</t>
  </si>
  <si>
    <t>г. Омск, городок Комсомольский, д. 21</t>
  </si>
  <si>
    <t>г. Омск, пр. Культуры, д. 19</t>
  </si>
  <si>
    <t>г. Омск, ул. 1-я Промышленная, д. 2</t>
  </si>
  <si>
    <t>г. Омск, ул. Энтузиастов, д. 65</t>
  </si>
  <si>
    <t>г. Омск, ул. Сергея Тюленина, д. 3б</t>
  </si>
  <si>
    <t>г. Омск, ул. 3 Разъезд, д. 27а</t>
  </si>
  <si>
    <t>г. Омск, ул. Андрианова, д. 14</t>
  </si>
  <si>
    <t>г. Омск, ул. Шебалдина, д. 170</t>
  </si>
  <si>
    <t>г. Омск, ул. Химиков, д. 6в</t>
  </si>
  <si>
    <t>с. Победитель, ул. Советская, д. 5</t>
  </si>
  <si>
    <t>с. Победитель, ул. Советская, д. 8</t>
  </si>
  <si>
    <t>с. Победитель, ул. Советская, д. 9</t>
  </si>
  <si>
    <t>с. Победитель, ул. Советская, д. 10</t>
  </si>
  <si>
    <t>р.п. Кормиловка, ул. 50 лет Октября, д. 13</t>
  </si>
  <si>
    <t>р.п. Кормиловка, ул. 50 лет Октября, д. 11А</t>
  </si>
  <si>
    <t>р.п. Кормиловка, ул. Маяковского, д. 3</t>
  </si>
  <si>
    <t>р.п. Кормиловка, ул. Маяковского, д. 1</t>
  </si>
  <si>
    <t>р.п. Кормиловка, ул. 50 лет Октября, д. 4</t>
  </si>
  <si>
    <t>с. Борки, ул. Береговая, д. 15</t>
  </si>
  <si>
    <t>с. Борки, ул. Береговая, д. 12</t>
  </si>
  <si>
    <t>г. Омск, ул. 10 лет Октября, д. 172а</t>
  </si>
  <si>
    <t>р.п. Москаленки, ул. Пролетарская, д. 16</t>
  </si>
  <si>
    <t>г. Омск, ул. Юбилейная, д. 5</t>
  </si>
  <si>
    <t>д.п. Чернолучинский, ул. Советская, д. 5</t>
  </si>
  <si>
    <t>г. Омск, ул. Ильинская, д. 17</t>
  </si>
  <si>
    <t>мкр. Входной, д. 21</t>
  </si>
  <si>
    <t>г. Омск, ул. Тварковского, д. 4а</t>
  </si>
  <si>
    <t>г. Омск, ул. 4-я Челюскинцев, д. 115</t>
  </si>
  <si>
    <t>г. Омск, ул. Энтузиастов, д. 13а</t>
  </si>
  <si>
    <t>г. Омск, ул. XX Партсъезда, д. 5</t>
  </si>
  <si>
    <t>г. Омск, ул. Карбышева, д. 40</t>
  </si>
  <si>
    <t>р.п. Москаленки, ул. Комсомольская, д. 104</t>
  </si>
  <si>
    <t>с. Звездино, ул. Комсомольская, д. 10</t>
  </si>
  <si>
    <t>р.п. Марьяновка, ул. Южная, д. 10</t>
  </si>
  <si>
    <t>р.п. Марьяновка, ул. Южная, д. 8</t>
  </si>
  <si>
    <t>г. Омск, ул. Нефтезаводская, д. 8</t>
  </si>
  <si>
    <t>г. Омск, ул. 5-я Рабочая, д. 70а</t>
  </si>
  <si>
    <t>р.п. Горьковское, ул. Маяковского, д. 35</t>
  </si>
  <si>
    <t>г. Омск, ул. 75 Гвардейской бригады, д. 7</t>
  </si>
  <si>
    <t>г. Омск, пер. Комбинатский, д. 1</t>
  </si>
  <si>
    <t>г. Омск, ул. 10 лет Октября, д. 138</t>
  </si>
  <si>
    <t>г. Омск, ул. Строителей, д. 2</t>
  </si>
  <si>
    <t>г. Омск, 17-й военный городок, д. 365</t>
  </si>
  <si>
    <t>г. Омск, ул. 50 лет Профсоюзов, д. 87</t>
  </si>
  <si>
    <t>г. Омск, пр. Мира, д. 36</t>
  </si>
  <si>
    <t>г. Омск, ул. Сурикова, д. 16</t>
  </si>
  <si>
    <t>г. Омск, ул. 3-я Железнодорожная, д. 22</t>
  </si>
  <si>
    <t>г. Омск, ул. Энергетиков, д. 31в</t>
  </si>
  <si>
    <t>г. Омск, ул. Карбышева, д. 10</t>
  </si>
  <si>
    <t>г. Омск, ул. Химиков, д. 29а</t>
  </si>
  <si>
    <t>р.п. Горьковское, ул. Ленина, д. 15</t>
  </si>
  <si>
    <t>р.п. Горьковское, ул. Маяковского, д. 27</t>
  </si>
  <si>
    <t>ООО Центр кровельных материалов "АСК"</t>
  </si>
  <si>
    <t>г. Омск, ул. Химиков, д. 4б</t>
  </si>
  <si>
    <t>г. Омск, ул. Челюскинцев, д. 91</t>
  </si>
  <si>
    <t>р.п. Полтавка, ул. Победы, д. 16</t>
  </si>
  <si>
    <t>р.п. Шербакуль, пл. Гуртьева, д. 4</t>
  </si>
  <si>
    <t>г. Омск, ул. Тварковского, д. 2</t>
  </si>
  <si>
    <t>г. Омск, пр. Карла Маркса, д. 52</t>
  </si>
  <si>
    <t>г. Омск, ул. 10 лет Октября, д. 203в</t>
  </si>
  <si>
    <t>г. Омск, ул. Блюхера, д. 14</t>
  </si>
  <si>
    <t>г. Омск, ул. Волочаевская, д. 17б</t>
  </si>
  <si>
    <t>г. Омск, ул. Ленина, д. 24</t>
  </si>
  <si>
    <t>г. Омск, 17-й военный городок, д. 361</t>
  </si>
  <si>
    <t>р.п. Полтавка, ул. Гуртьева, д. 27</t>
  </si>
  <si>
    <t>р.п. Шербакуль, ул. Свердлова, д. 61А</t>
  </si>
  <si>
    <t>с. Борисовское, ул. Советская, д. 1</t>
  </si>
  <si>
    <t>с. Борисовское, ул. Маркова, д. 1</t>
  </si>
  <si>
    <t>с. Борисовское, ул. Маркова, д. 2</t>
  </si>
  <si>
    <t>п. Москаленский, ул. Советская, д. 7</t>
  </si>
  <si>
    <t>г. Называевск, ул. Ленина, д. 37</t>
  </si>
  <si>
    <t>г. Называевск, ул. Кирова, д. 115</t>
  </si>
  <si>
    <t>г. Называевск, ул. Мичурина, д. 18А</t>
  </si>
  <si>
    <t>г. Называевск, ул. 1-я Железнодорожная, д. 21</t>
  </si>
  <si>
    <t>г. Называевск, ул. 1-я Железнодорожная, д. 27</t>
  </si>
  <si>
    <t>г. Называевск, ул. Мичурина, д. 1</t>
  </si>
  <si>
    <t>г. Называевск, ул. Мичурина, д. 2</t>
  </si>
  <si>
    <t>г. Называевск, ул. Красная, д. 93</t>
  </si>
  <si>
    <t>г. Называевск, ул. Депутатская, д. 65</t>
  </si>
  <si>
    <t>г. Называевск, ул. Мичурина, д. 29</t>
  </si>
  <si>
    <t>г. Называевск, ул. Электровозная, д. 54А</t>
  </si>
  <si>
    <t>с. Мангут, ул. Почтовая, д. 9</t>
  </si>
  <si>
    <t>г. Омск, ул. 20 лет РККА, д. 272а</t>
  </si>
  <si>
    <t>г. Омск, пр. Мира, д. 8б</t>
  </si>
  <si>
    <t>г. Омск, ул. Фурманова, д. 6</t>
  </si>
  <si>
    <t>г. Омск, ул. XX Партсъезда, д. 39</t>
  </si>
  <si>
    <t>г. Омск, ул. Магистральная, д. 40б</t>
  </si>
  <si>
    <t>г. Омск, ул. Петра Осминина, д. 17б</t>
  </si>
  <si>
    <t>г. Омск, ул. 75 Гвардейской бригады, д. 14а</t>
  </si>
  <si>
    <t>ООО "Санта-Бро"</t>
  </si>
  <si>
    <t>с. Солнечное, ул. Титова, д. 12</t>
  </si>
  <si>
    <t>с. Солнечное, ул. Титова, д. 20</t>
  </si>
  <si>
    <t>р.п. Русская Поляна, ул. Рассохина, д. 65</t>
  </si>
  <si>
    <t>р.п. Русская Поляна, пер. Гагарина, д. 21</t>
  </si>
  <si>
    <t>р.п. Русская Поляна, пер. Гагарина, д. 26</t>
  </si>
  <si>
    <t>ст. Русская Поляна, д. 2</t>
  </si>
  <si>
    <t>ст. Русская Поляна, д. 3</t>
  </si>
  <si>
    <t>ст. Русская Поляна, д. 4</t>
  </si>
  <si>
    <t>ст. Русская Поляна, д. 6</t>
  </si>
  <si>
    <t>ст. Русская Поляна, д. 8</t>
  </si>
  <si>
    <t>п. Новоомский, ул. Целинная, д. 9</t>
  </si>
  <si>
    <t>п. Новоомский, ул. 50 лет Октября, д. 24</t>
  </si>
  <si>
    <t>г. Омск, ул. Бархатовой, д. 1</t>
  </si>
  <si>
    <t>г. Омск, ул. 4-я Кордная, д. 55а</t>
  </si>
  <si>
    <t>г. Омск, ул. 75 Гвардейской бригады, д. 8</t>
  </si>
  <si>
    <t>г. Омск, ул. 1-я Поселковая, д. 1б</t>
  </si>
  <si>
    <t>г. Омск, ул. Малиновского, д. 11</t>
  </si>
  <si>
    <t>г. Омск, ул. Малиновского, д. 10б</t>
  </si>
  <si>
    <t>р.п. Таврическое, ул. Пролетарская, д. 102</t>
  </si>
  <si>
    <t>р.п. Таврическое, ул. Титова, д. 44</t>
  </si>
  <si>
    <t>г. Омск, ул. Кирпичный завод № 6, д. 9</t>
  </si>
  <si>
    <t>р.п. Саргатское, ул. Октябрьская, д. 27</t>
  </si>
  <si>
    <t>г. Омск, ул. Бородина, д. 40</t>
  </si>
  <si>
    <t>р.п. Саргатское, Кв. 19-й, д. 2</t>
  </si>
  <si>
    <t>г. Омск, ул. Волкова, д. 5</t>
  </si>
  <si>
    <t>р.п. Муромцево, ул. Юбилейная, д. 21</t>
  </si>
  <si>
    <t>р.п. Муромцево, ул. 40 лет Победы, д. 20</t>
  </si>
  <si>
    <t>р.п. Муромцево, ул. Юбилейная, д. 16</t>
  </si>
  <si>
    <t>с. Нижняя Омка, ул. 30 лет Победы, д. 10</t>
  </si>
  <si>
    <t>с. Нижняя Омка, ул. 30 лет Победы, д. 12</t>
  </si>
  <si>
    <t>с. Нижняя Омка, ул. Парковая, д. 6</t>
  </si>
  <si>
    <t>г. Омск, ул. 14-я Чередовая, д. 6</t>
  </si>
  <si>
    <t>г. Омск, ул. Ермолаева, д. 12</t>
  </si>
  <si>
    <t>г. Омск, ул. Кемеровская, д. 8</t>
  </si>
  <si>
    <t>г. Омск, ул. 3-я Кордная, д. 24</t>
  </si>
  <si>
    <t>г. Омск, пр. Менделеева, д. 25б</t>
  </si>
  <si>
    <t>г. Омск, ул. Заозерная, д. 13а</t>
  </si>
  <si>
    <t>г. Омск, ул. Энергетиков, д. 70</t>
  </si>
  <si>
    <t>г. Называевск, ул. Ленина, д. 47</t>
  </si>
  <si>
    <t>г. Исилькуль, ул. Луговая, д. 1</t>
  </si>
  <si>
    <t>д.п. Чернолучинский, тер. д/о Русский лес, д. 1</t>
  </si>
  <si>
    <t>г. Исилькуль, ул. Советская, д. 68</t>
  </si>
  <si>
    <t>г. Омск, ул. Магистральная, д. 48</t>
  </si>
  <si>
    <t>г. Омск, ул. Челюскинцев, д. 97</t>
  </si>
  <si>
    <t>п. Горячий Ключ, ул. Мира, д. 1</t>
  </si>
  <si>
    <t>с. Красноярка, ул. Гагарина, д. 11</t>
  </si>
  <si>
    <t>раз. Петрушенко, ул. Энергетиков, д. 4</t>
  </si>
  <si>
    <t>г. Исилькуль, ул. Советская, д. 34</t>
  </si>
  <si>
    <t>с. Морозовка, Кв. Б, д. 7</t>
  </si>
  <si>
    <t>г. Омск, ул. Грибоедова, д. 43</t>
  </si>
  <si>
    <t>с. Дружино, ул. 60 лет Октября, д. 2</t>
  </si>
  <si>
    <t>с. Морозовка, Кв. Б, д. 6</t>
  </si>
  <si>
    <t>г. Омск, пр. Мира, д. 23</t>
  </si>
  <si>
    <t>с. Медвежье, ул. Мира, д. 1</t>
  </si>
  <si>
    <t>г. Исилькуль, ул. Водников, д. 6</t>
  </si>
  <si>
    <t>р.п. Большеречье, ул. Красноармейская, д. 16</t>
  </si>
  <si>
    <t>р.п. Большеречье, ул. 50 лет ВЛКСМ, д. 55</t>
  </si>
  <si>
    <t>с. Заливино, ул. Юбилейная, д. 8</t>
  </si>
  <si>
    <t>п. Биофабрика, д. 21</t>
  </si>
  <si>
    <t>г. Омск, пр. Космический, д. 11</t>
  </si>
  <si>
    <t>г. Омск, ул. Заозерная, д. 11а</t>
  </si>
  <si>
    <t>г. Омск, ул. Зенькова, д. 2</t>
  </si>
  <si>
    <t>г. Омск, ул. Пономаренко, д. 4</t>
  </si>
  <si>
    <t>г. Омск, ул. 27-я Северная, д. 88</t>
  </si>
  <si>
    <t>г. Омск, ул. А.Маркова, д. 6</t>
  </si>
  <si>
    <t>г. Омск, ул. Андрианова, д. 6</t>
  </si>
  <si>
    <t>г. Омск, ул. 2-я Ленинградская, д. 22</t>
  </si>
  <si>
    <t>г. Омск, ул. 19-я Марьяновская, д. 41</t>
  </si>
  <si>
    <t>г. Омск, ул. 19-я Марьяновская, д. 42</t>
  </si>
  <si>
    <t>г. Омск, ул. 3-я Железнодорожная, д. 24</t>
  </si>
  <si>
    <t>г. Омск, ул. 10-я Ленинская, д. 4</t>
  </si>
  <si>
    <t>р.п. Тевриз, ул. Иртышная, д. 2</t>
  </si>
  <si>
    <t>р.п. Тевриз, ул. Почтовая, д. 6</t>
  </si>
  <si>
    <t>г. Омск, пр. Мира, д. 25а</t>
  </si>
  <si>
    <t>г. Омск, ул. 20 лет РККА, д. 19, корпус 5</t>
  </si>
  <si>
    <t>г. Омск, ул. 4-я Линия, д. 231</t>
  </si>
  <si>
    <t>с. Большие Уки, ул. Спортивная, д. 32</t>
  </si>
  <si>
    <t>г. Омск, ул. Бархатовой, д. 10</t>
  </si>
  <si>
    <t>г. Омск, ул. Южная, д. 103</t>
  </si>
  <si>
    <t>г. Омск, пр. Менделеева, д. 36</t>
  </si>
  <si>
    <t>п. Магистральный, ул. Молодежная, д. 15</t>
  </si>
  <si>
    <t>с. Морозовка, Кв. Б, д. 3</t>
  </si>
  <si>
    <t>п. Горячий Ключ, ул. Мира, д. 5</t>
  </si>
  <si>
    <t>г. Омск, ул. 2-я Затонская, д. 25</t>
  </si>
  <si>
    <t>г. Тюкалинск, ул. 30 лет Победы, д. 41</t>
  </si>
  <si>
    <t>г. Омск, ул. Бархатовой, д. 7</t>
  </si>
  <si>
    <t>г. Омск, ул. Краснознаменная, д. 2д</t>
  </si>
  <si>
    <t>г. Омск, ул. Стрельникова, д. 7</t>
  </si>
  <si>
    <t>г. Омск, ул. Магистральная, д. 55</t>
  </si>
  <si>
    <t>г. Омск, ул. Бородина, д. 39</t>
  </si>
  <si>
    <t>р.п. Москаленки, ул. Линейная, д. 43</t>
  </si>
  <si>
    <t>р.п. Москаленки, ул. Пролетарская, д. 24</t>
  </si>
  <si>
    <t>г. Исилькуль, ул. Ермолаева, д. 12</t>
  </si>
  <si>
    <t>р.п. Москаленки, ул. Спортивная, д. 13</t>
  </si>
  <si>
    <t>г. Омск, пр. Мира, д. 167, корпус 1</t>
  </si>
  <si>
    <t>мкр. Входной, д. 18</t>
  </si>
  <si>
    <t>г. Омск, ул. Андрианова, д. 26</t>
  </si>
  <si>
    <t>г. Омск, ул. Челюскинцев, д. 83а</t>
  </si>
  <si>
    <t>г. Омск, ул. В.Горячева, д. 6б</t>
  </si>
  <si>
    <t>г. Омск, ул. 33-я Северная, д. 144</t>
  </si>
  <si>
    <t>г. Омск, ул. 22 Апреля, д. 10б</t>
  </si>
  <si>
    <t>г. Омск, ул. Гуртьева, д. 21</t>
  </si>
  <si>
    <t>г. Исилькуль, ул. Энгельса, д. 36А</t>
  </si>
  <si>
    <t>г. Исилькуль, ул. Советская, д. 83</t>
  </si>
  <si>
    <t>г. Исилькуль, ул. Первомайская, д. 69А</t>
  </si>
  <si>
    <t>г. Исилькуль, ул. Советская, д. 72</t>
  </si>
  <si>
    <t>р.п. Москаленки, ул. Нефтяников, д. 19</t>
  </si>
  <si>
    <t>г. Исилькуль, ул. Первомайская, д. 1А</t>
  </si>
  <si>
    <t>г. Исилькуль, ул. Первомайская, д. 114</t>
  </si>
  <si>
    <t>г. Исилькуль, ул. Механизаторов, д. 3</t>
  </si>
  <si>
    <t>г. Исилькуль, ул. Водников, д. 2</t>
  </si>
  <si>
    <t>с. Пикетное, ул. Восточный поселок, д. 15</t>
  </si>
  <si>
    <t>п. Степной, ул. 40 лет Ракетных Войск, д. 7</t>
  </si>
  <si>
    <t>г. Омск, ул. Иртышская Набережная, д. 23</t>
  </si>
  <si>
    <t>г. Омск, ул. Молодогвардейская, д. 19</t>
  </si>
  <si>
    <t>с. Лузино, ул. Карбышева, д. 15</t>
  </si>
  <si>
    <t>г. Омск, ул. Новороссийская, д. 3а</t>
  </si>
  <si>
    <t>г. Омск, ул. 75 Гвардейской бригады, д. 3</t>
  </si>
  <si>
    <t>г. Омск, ул. Герцена, д. 42</t>
  </si>
  <si>
    <t>г. Омск, ул. 7-я Судоремонтная, д. 1</t>
  </si>
  <si>
    <t>р.п. Таврическое, пл. Победы, д. 7</t>
  </si>
  <si>
    <t>с. Троицкое, ул. Горная, д. 8</t>
  </si>
  <si>
    <t>с. Богословка, ул. Молодежная, д. 4</t>
  </si>
  <si>
    <t>р.п. Таврическое, пл. Победы, д. 8</t>
  </si>
  <si>
    <t>с. Сосновское, ул. Улыбина, д. 12</t>
  </si>
  <si>
    <t>с. Сосновское, ул. Улыбина, д. 10</t>
  </si>
  <si>
    <t>с. Сосновское, ул. Улыбина, д. 11</t>
  </si>
  <si>
    <t>р.п. Таврическое, ул. Ленина, д. 76</t>
  </si>
  <si>
    <t>р.п. Таврическое, ул. Ленина, д. 93</t>
  </si>
  <si>
    <t>с. Сосновское, ул. Советская, д. 1</t>
  </si>
  <si>
    <t>с. Сосновское, ул. Советская, д. 2</t>
  </si>
  <si>
    <t>п. Новоуральский, ул. Школьная, д. 7</t>
  </si>
  <si>
    <t>р.п. Павлоградка, ул. Коммунистическая, д. 8</t>
  </si>
  <si>
    <t>с. Лузино, ул. Комсомольская, д. 4</t>
  </si>
  <si>
    <t>р.п. Павлоградка, ул. Пролетарская, д. 38</t>
  </si>
  <si>
    <t>р.п. Павлоградка, ул. Украинская, д. 1А</t>
  </si>
  <si>
    <t>р.п. Павлоградка, ул. Ленина, д. 105</t>
  </si>
  <si>
    <t>р.п. Павлоградка, ул. Советская, д. 40</t>
  </si>
  <si>
    <t>г. Омск, пр. Космический, д. 77</t>
  </si>
  <si>
    <t>г. Омск, ул. 6-я Станционная, д. 33</t>
  </si>
  <si>
    <t>ООО "Концепт-Девелопмент"</t>
  </si>
  <si>
    <t>г. Омск, пр. Карла Маркса, д. 80</t>
  </si>
  <si>
    <t>г. Омск, ул. 27-я Северная, д. 94</t>
  </si>
  <si>
    <t>г. Омск, ул. Нефтебаза, д. 2</t>
  </si>
  <si>
    <t>г. Омск, ул. 22 Апреля, д. 12б</t>
  </si>
  <si>
    <t>г. Омск, ул. Сергея Тюленина, д. 5а</t>
  </si>
  <si>
    <t>г. Калачинск, ул. Вокзальная, д. 132</t>
  </si>
  <si>
    <t>г. Омск, ул. Крутогорская, д. 9</t>
  </si>
  <si>
    <t>г. Калачинск, ул. Красноармейская, д. 19</t>
  </si>
  <si>
    <t>г. Омск, ул. Молодогвардейская, д. 47/6</t>
  </si>
  <si>
    <t>г. Калачинск, ул. Заводская, д. 2</t>
  </si>
  <si>
    <t>г. Омск, ул. Успешная, д. 2</t>
  </si>
  <si>
    <t>г. Калачинск, ул. Черепова, д. 48</t>
  </si>
  <si>
    <t>г. Калачинск, ул. Бочкарева, д. 109</t>
  </si>
  <si>
    <t>г. Калачинск, ул. Гуляева, д. 1Б</t>
  </si>
  <si>
    <t>р.п. Кормиловка, ул. 50 лет Октября, д. 3</t>
  </si>
  <si>
    <t>р.п. Кормиловка, ул. 50 лет Октября, д. 7А</t>
  </si>
  <si>
    <t>г. Калачинск, ул. Вокзальная, д. 134</t>
  </si>
  <si>
    <t>г. Калачинск, ул. Заводская, д. 47</t>
  </si>
  <si>
    <t>р.п. Кормиловка, ул. 50 лет Октября, д. 9</t>
  </si>
  <si>
    <t>г. Омск, ул. Нефтезаводская, д. 25</t>
  </si>
  <si>
    <t>г. Омск, ул. Крутогорская, д. 5</t>
  </si>
  <si>
    <t>г. Омск, ул. 50 лет Профсоюзов, д. 55а</t>
  </si>
  <si>
    <t>г. Калачинск, ул. Заводская, д. 20</t>
  </si>
  <si>
    <t>р.п. Кормиловка, ул. Маяковского, д. 9</t>
  </si>
  <si>
    <t>г. Омск, ул. 3-я Транспортная, д. 7а</t>
  </si>
  <si>
    <t>г. Омск, ул. 6-я Станционная, д. 15</t>
  </si>
  <si>
    <t>с. Борисовское, ул. Советская, д. 2</t>
  </si>
  <si>
    <t>р.п. Полтавка, ул. Щорса, д. 41</t>
  </si>
  <si>
    <t>г. Омск, ул. Бородина, д. 46а</t>
  </si>
  <si>
    <t>г. Омск, ул. Заозерная, д. 18</t>
  </si>
  <si>
    <t>г. Омск, ул. Избышева, д. 4</t>
  </si>
  <si>
    <t>г. Омск, ул. 50 лет ВЛКСМ, д. 7а</t>
  </si>
  <si>
    <t>г. Омск, ул. Иртышская Набережная, д. 39</t>
  </si>
  <si>
    <t>г. Омск, ул. Российская, д. 17</t>
  </si>
  <si>
    <t>г. Омск, ул. Российская, д. 15</t>
  </si>
  <si>
    <t>г. Омск, ул. Ноябрьская, д. 11</t>
  </si>
  <si>
    <t>г. Омск, ул. Ноябрьская, д. 9</t>
  </si>
  <si>
    <t>г. Омск, ул. Д.Ф.Полтавцева, д. 2а</t>
  </si>
  <si>
    <t>г. Омск, ул. Осташковская, д. 4</t>
  </si>
  <si>
    <t>г. Омск, ул. 2-я Барнаульская, д. 11в</t>
  </si>
  <si>
    <t>мкр. Входной, д. 19</t>
  </si>
  <si>
    <t>г. Омск, ул. Светлая, д. 1, корпус 2</t>
  </si>
  <si>
    <t>г. Омск, ул. 24-я Северная, д. 165</t>
  </si>
  <si>
    <t>г. Омск, ул. Осташковская, д. 2</t>
  </si>
  <si>
    <t>г. Омск, ул. Моторостроителей, д. 18</t>
  </si>
  <si>
    <t>р.п. Шербакуль, ул. Советская, д. 79</t>
  </si>
  <si>
    <t>г. Омск, пр. Менделеева, д. 6</t>
  </si>
  <si>
    <t>г. Омск, ул. 10 лет Октября, д. 193</t>
  </si>
  <si>
    <t>р.п. Большегривское, ул. Гагарина, д. 6</t>
  </si>
  <si>
    <t>г. Омск, ул. Тварковского, д. 5</t>
  </si>
  <si>
    <t>г. Омск, проезд Спортивный, д. 3</t>
  </si>
  <si>
    <t>г. Омск, ул. 5-й Армии, д. 133</t>
  </si>
  <si>
    <t>г. Омск, ул. Блюхера, д. 10</t>
  </si>
  <si>
    <t>г. Омск, ул. Волгоградская, д. 4а</t>
  </si>
  <si>
    <t>г. Омск, ул. Волго-Донская, д. 8, корпус 3</t>
  </si>
  <si>
    <t>г. Омск, ул. Крутогорская, д. 11</t>
  </si>
  <si>
    <t>г. Омск, ул. П.Г.Косенкова, д. 16</t>
  </si>
  <si>
    <t>г. Омск, ул. Российская, д. 5</t>
  </si>
  <si>
    <t>г. Омск, ул. Фугенфирова, д. 7</t>
  </si>
  <si>
    <t>п. Омский, ул. Центральная, д. 11</t>
  </si>
  <si>
    <t>с. Богословка, ул. Молодежная, д. 5</t>
  </si>
  <si>
    <t>с. Калинино, ул. Лесная, д. 2</t>
  </si>
  <si>
    <t>п. Горячий Ключ, ул. Олимпиады 80, д. 4</t>
  </si>
  <si>
    <t>п. Ростовка, д. 6</t>
  </si>
  <si>
    <t>п. Ростовка, д. 9</t>
  </si>
  <si>
    <t>с. Морозовка, Кв. Б, д. 13</t>
  </si>
  <si>
    <t>01.112018</t>
  </si>
  <si>
    <t>г. Омск, ул. 5-я Рабочая, д. 70б</t>
  </si>
  <si>
    <t>с. Любимовка, ул. Центральная, д. 6</t>
  </si>
  <si>
    <t>с. Сыропятское, ул. Береговая, д. 28</t>
  </si>
  <si>
    <t>р.п. Кормиловка, ул. Маяковского, д. 34</t>
  </si>
  <si>
    <t>г. Омск, ул. Волочаевская, д. 17а</t>
  </si>
  <si>
    <t>д. Немировка, ул. Советская, д. 25</t>
  </si>
  <si>
    <t>г. Омск, ул. Яковлева, д. 8</t>
  </si>
  <si>
    <t>п. Козицкого, д. 7</t>
  </si>
  <si>
    <t>г. Омск, пр. Королева, д. 14б</t>
  </si>
  <si>
    <t>г. Омск, ул. Рощинская, д. 1</t>
  </si>
  <si>
    <t>г. Омск, ул. Осоавиахимовская, д. 187</t>
  </si>
  <si>
    <t>г. Омск, ул. 4-я Северная, д. 5</t>
  </si>
  <si>
    <t>г. Омск, пр. Королева, д. 12б</t>
  </si>
  <si>
    <t>с. Морозовка, Кв. Б, д. 12</t>
  </si>
  <si>
    <t>г. Омск, ул. Ватутина, д. 13б</t>
  </si>
  <si>
    <t>г. Омск, ул. 22 Апреля, д. 30а</t>
  </si>
  <si>
    <t>мкр. Входной, д. 12</t>
  </si>
  <si>
    <t>п. Большие Поля, ул. Комсомольская, д. 16</t>
  </si>
  <si>
    <t>г. Омск, ул. Лукашевича, д. 15г</t>
  </si>
  <si>
    <t>р.п. Любинский, ул. Буркенина, д. 8</t>
  </si>
  <si>
    <t>г. Омск, ул. Нефтезаводская, д. 30б</t>
  </si>
  <si>
    <t>г. Омск, ул. Ишимская, д. 14а</t>
  </si>
  <si>
    <t>г. Омск, ул. 5-я Северная, д. 199</t>
  </si>
  <si>
    <t>г. Омск, ул. Российская, д. 11</t>
  </si>
  <si>
    <t>п. Северо-Любинский, ул. Советская, д. 17</t>
  </si>
  <si>
    <t>г. Омск, ул. Моторостроителей, д. 22</t>
  </si>
  <si>
    <t>г. Омск, ул. Граничная, д. 126</t>
  </si>
  <si>
    <t>г. Омск, ул. Пушкина, д. 76</t>
  </si>
  <si>
    <t>г. Омск, пр. Культуры, д. 1</t>
  </si>
  <si>
    <t>г. Омск, ул. Энергетиков, д. 65</t>
  </si>
  <si>
    <t>2016/2018</t>
  </si>
  <si>
    <t>12..12.2018</t>
  </si>
  <si>
    <t>г. Омск, ул. Нефтебаза, д. 9</t>
  </si>
  <si>
    <t>г. Омск, ул. Нефтебаза, д. 1</t>
  </si>
  <si>
    <t>г. Омск, ул. Нефтебаза, д. 14</t>
  </si>
  <si>
    <t>г. Омск, ул. Вавилова, д. 236</t>
  </si>
  <si>
    <t>г. Омск, ул. Нефтезаводская, д. 31б</t>
  </si>
  <si>
    <t>с. Пришиб, ул. Центральная, д. 37</t>
  </si>
  <si>
    <t>с. Сосновка, пер. Молодежный, д. 10</t>
  </si>
  <si>
    <t>с. Сосновка, пер. Молодежный, д. 8</t>
  </si>
  <si>
    <t>с. Екатеринославка, ул. Конституции СССР, д. 7</t>
  </si>
  <si>
    <t>г. Омск, ул. Котовского, д. 10</t>
  </si>
  <si>
    <t>п. Горячий Ключ, ул. Магистральная, д. 10</t>
  </si>
  <si>
    <t>г. Омск, пр. Королева, д. 12</t>
  </si>
  <si>
    <t>г. Омск, пр. Космический, д. 41</t>
  </si>
  <si>
    <t>г. Омск, ул. Магистральная, д. 82а</t>
  </si>
  <si>
    <t>п. Ачаирский, ул. Центральная, д. 1</t>
  </si>
  <si>
    <t>г. Омск, ул. Батумская, д. 1, корпус 1</t>
  </si>
  <si>
    <t>р.п. Черлак, ул. 40 лет Октября, д. 102</t>
  </si>
  <si>
    <t>г. Омск, проезд Тимуровский, д. 5</t>
  </si>
  <si>
    <t>с. Лузино, ул. 30 лет Победы, д. 20</t>
  </si>
  <si>
    <t>г. Омск, ул. Волочаевская, д. 19</t>
  </si>
  <si>
    <t>п. Ачаирский, ул. Магистральная, д. 2А</t>
  </si>
  <si>
    <t>г. Омск, ул. Заозерная, д. 11в</t>
  </si>
  <si>
    <t>п. Ачаирский, ул. 1-я Ипподромная, д. 1</t>
  </si>
  <si>
    <t>п. Ачаирский, ул. Мира, д. 1</t>
  </si>
  <si>
    <t>п. Ачаирский, ул. Мира, д. 3</t>
  </si>
  <si>
    <t>п. Ачаирский, ул. Мира, д. 6</t>
  </si>
  <si>
    <t>п. Ачаирский, ул. Мира, д. 7</t>
  </si>
  <si>
    <t>п. Ачаирский, ул. Мира, д. 9</t>
  </si>
  <si>
    <t>с. Соляное, ул. Советская, д. 16</t>
  </si>
  <si>
    <t>с. Лузино, ул. 30 лет Победы, д. 15</t>
  </si>
  <si>
    <t>р.п. Черлак, ул. 1-я Северная, д. 1</t>
  </si>
  <si>
    <t>р.п. Черлак, ул. Береговая, д. 13</t>
  </si>
  <si>
    <t>с. Соляное, ул. Школьная, д. 8</t>
  </si>
  <si>
    <t>р.п. Черлак, ул. 2-я Восточная, д. 18</t>
  </si>
  <si>
    <t>г. Омск, ул. 5-я Рабочая, д. 70</t>
  </si>
  <si>
    <t>г. Омск, проезд Спортивный, д. 8</t>
  </si>
  <si>
    <t>г. Омск, ул. Гуртьева, д. 12а</t>
  </si>
  <si>
    <t>г. Омск, ул. 2-я Поселковая, д. 53</t>
  </si>
  <si>
    <t>р.п. Красный Яр, ул. Комсомольская, д. 14</t>
  </si>
  <si>
    <t>р.п. Красный Яр, ул. Комсомольская, д. 24</t>
  </si>
  <si>
    <t>р.п. Красный Яр, ул. Комсомольская, д. 28</t>
  </si>
  <si>
    <t>р.п. Красный Яр, ул. Комсомольская, д. 44</t>
  </si>
  <si>
    <t>р.п. Красный Яр, ул. Комсомольская, д. 48</t>
  </si>
  <si>
    <t>р.п. Красный Яр, ул. Школьная, д. 11</t>
  </si>
  <si>
    <t>р.п. Красный Яр, ул. Школьная, д. 4</t>
  </si>
  <si>
    <t>р.п. Красный Яр, ул. Школьная, д. 9</t>
  </si>
  <si>
    <t>с. Новокиевка, ул. Куйбышева, д. 62</t>
  </si>
  <si>
    <t>г. Омск, ул. 10-я Судоремонтная, д. 2</t>
  </si>
  <si>
    <t>г. Омск, ул. 22 Апреля, д. 5а</t>
  </si>
  <si>
    <t>г. Омск, пр. Космический, д. 23</t>
  </si>
  <si>
    <t>г. Омск, пр. Мира, д. 22</t>
  </si>
  <si>
    <t>г. Омск, ул. Химиков, д. 55</t>
  </si>
  <si>
    <t>п. Политотдел, ул. Ленина, д. 15</t>
  </si>
  <si>
    <t>п. Политотдел, ул. Ленина, д. 17</t>
  </si>
  <si>
    <t>мкр. Загородный, д. 2</t>
  </si>
  <si>
    <t>г. Омск, ул. В.А.Силина, д. 9</t>
  </si>
  <si>
    <t>г. Омск, ул. Энтузиастов, д. 13</t>
  </si>
  <si>
    <t>р.п. Большеречье, ул. Красноармейская, д. 10</t>
  </si>
  <si>
    <t>г. Омск, пр. Мира, д. 163б</t>
  </si>
  <si>
    <t>р.п. Муромцево, ул. Партизанская, д. 32А</t>
  </si>
  <si>
    <t>р.п. Муромцево, ул. Юбилейная, д. 18</t>
  </si>
  <si>
    <t>р.п. Большеречье, ул. Красноармейская, д. 38</t>
  </si>
  <si>
    <t>р.п. Большеречье, ул. Ленина, д. 4</t>
  </si>
  <si>
    <t>р.п. Большеречье, ул. Олега Бронского, д. 27</t>
  </si>
  <si>
    <t>с. Лузино, ул. Комсомольская, д. 1</t>
  </si>
  <si>
    <t>с. Лузино, ул. Комсомольская, д. 9</t>
  </si>
  <si>
    <t>г. Омск, ул. Труда, д. 33</t>
  </si>
  <si>
    <t>р.п. Муромцево, ул. Юбилейная, д. 25</t>
  </si>
  <si>
    <t>г. Омск, ул. Нефтебаза, д. 12</t>
  </si>
  <si>
    <t>г. Омск, ул. СибНИИСХоз, д. 3</t>
  </si>
  <si>
    <t>р.п. Большеречье, ул. 50 лет ВЛКСМ, д. 20</t>
  </si>
  <si>
    <t>р.п. Большеречье, ул. Ленина, д. 52</t>
  </si>
  <si>
    <t>р.п. Большеречье, ул. Пролетарская, д. 47</t>
  </si>
  <si>
    <t>г. Омск, ул. Красный Путь, д. 79</t>
  </si>
  <si>
    <t>р.п. Саргатское, Кв. 19-й, д. 12</t>
  </si>
  <si>
    <t>д. Верблюжье, ул. Центральная, д. 79</t>
  </si>
  <si>
    <t>р.п. Саргатское, Кв. 19-й, д. 19</t>
  </si>
  <si>
    <t>г. Омск, ул. Ивана Алексеева, д. 8</t>
  </si>
  <si>
    <t>г. Омск, пр. Мира, д. 42</t>
  </si>
  <si>
    <t>г. Омск, ул. Стачечная, д. 6</t>
  </si>
  <si>
    <t>с. Дружино, ул. Лаптева, д. 7</t>
  </si>
  <si>
    <t>р.п. Саргатское, Кв. 10-й, д. 9</t>
  </si>
  <si>
    <t>р.п. Саргатское, Кв. 19-й, д. 5</t>
  </si>
  <si>
    <t>г. Омск, пр. Мира, д. 96</t>
  </si>
  <si>
    <t>г. Называевск, ул. 35 лет Победы, д. 42</t>
  </si>
  <si>
    <t>г. Омск, пр. Менделеева, д. 32б</t>
  </si>
  <si>
    <t>г. Называевск, ул. 1-я Железнодорожная, д. 15</t>
  </si>
  <si>
    <t>г. Называевск, ул. Ленина, д. 55</t>
  </si>
  <si>
    <t>г. Омск, ул. Братская, д. 5</t>
  </si>
  <si>
    <t>г. Омск, ул. Ермолаева, д. 4</t>
  </si>
  <si>
    <t>г. Омск, ул. Ленина, д. 6</t>
  </si>
  <si>
    <t>г. Омск, ул. Косарева, д. 34</t>
  </si>
  <si>
    <t>г. Омск, ул. Светлая, д. 4, корпус 2</t>
  </si>
  <si>
    <t>г. Омск, тер. Теплично-парниковый комбинат, д. 15</t>
  </si>
  <si>
    <t>г. Омск, пр. Космический, д. 97а, корпус 1</t>
  </si>
  <si>
    <t>г. Омск, пр. Космический, д. 97а, корпус 2</t>
  </si>
  <si>
    <t>г. Омск, пр. Космический, д. 97а, корпус 3</t>
  </si>
  <si>
    <t>г. Омск, ул. Красный Путь, д. 28б</t>
  </si>
  <si>
    <t>г. Омск, бул. А.Петухова, д. 1</t>
  </si>
  <si>
    <t>г. Омск, пр. Мира, д. 30б</t>
  </si>
  <si>
    <t>г. Называевск, ул. 1-я Железнодорожная, д. 19</t>
  </si>
  <si>
    <t>г. Называевск, ул. Ленина, д. 52</t>
  </si>
  <si>
    <t>г. Называевск, ул. 2-я Железнодорожная, д. 10</t>
  </si>
  <si>
    <t>г. Называевск, ул. Кирова, д. 59</t>
  </si>
  <si>
    <t>г. Называевск, ул. Ленина, д. 43</t>
  </si>
  <si>
    <t>г. Называевск, ул. Мира, д. 11</t>
  </si>
  <si>
    <t>г. Омск, ул. 22 Апреля, д. 40</t>
  </si>
  <si>
    <t xml:space="preserve"> п. Новоомский, ул. 50 лет Октября, д. 31 </t>
  </si>
  <si>
    <t xml:space="preserve"> с. Морозовка, ул. 25 Партсъезда, д. 8</t>
  </si>
  <si>
    <t xml:space="preserve"> п. Иртышский, ул. Садовая, д. 2А</t>
  </si>
  <si>
    <t>п. Речной, ул. Центральная, д. 3</t>
  </si>
  <si>
    <t>р.п. Крутинка, ул. Ленина, д. 21</t>
  </si>
  <si>
    <t xml:space="preserve"> п. Иртышский, ул. Садовая, д. 2</t>
  </si>
  <si>
    <t>г. Омск, ул. Волкова, д. 1а</t>
  </si>
  <si>
    <t>р.п. Марьяновка, ул. Южная, д. 14</t>
  </si>
  <si>
    <t>р.п. Марьяновка, ул. Южная, д. 16</t>
  </si>
  <si>
    <t>г. Омск, пр. Карла Маркса, д. 54</t>
  </si>
  <si>
    <t>р.п. Москаленки, ул. Пролетарская, д. 14</t>
  </si>
  <si>
    <t>с. Новая Шараповка, ул. Молодежная, д. 15</t>
  </si>
  <si>
    <t>г. Омск, ул. Киевская, д. 4</t>
  </si>
  <si>
    <t>п. Степной, ул. 40 лет Ракетных Войск, д. 1</t>
  </si>
  <si>
    <t>с. Пикетное, ул. Восточный поселок, д. 14</t>
  </si>
  <si>
    <t>пу</t>
  </si>
  <si>
    <t>г. Омск, ул. 20-я Линия, д. 59б</t>
  </si>
  <si>
    <t>ООО "ИмпортЛифтСервис"</t>
  </si>
  <si>
    <t>ООО "СТК "СтройИнвест"</t>
  </si>
  <si>
    <t>вс,во</t>
  </si>
  <si>
    <t>во, эс</t>
  </si>
  <si>
    <t>г. Омск, ул. Звездова, д. 107</t>
  </si>
  <si>
    <t>г. Омск, ул. Заозерная, д. 16</t>
  </si>
  <si>
    <t>г. Омск, ул. Куйбышева, д. 144</t>
  </si>
  <si>
    <t>г. Омск, ул. Лермонтова, д. 138</t>
  </si>
  <si>
    <t>г. Омск, ул. Моторная, д. 1</t>
  </si>
  <si>
    <t>г. Омск, ул. 10 лет Октября, д. 177</t>
  </si>
  <si>
    <t>г. Омск, пр. Сибирский, д. 18</t>
  </si>
  <si>
    <t>ООО "ДОРСТРОЙ-55"</t>
  </si>
  <si>
    <t>г. Омск, бул. Победы, д. 10</t>
  </si>
  <si>
    <t>г. Омск, ул. Нефтезаводская, д. 15</t>
  </si>
  <si>
    <t>р.п. Большеречье, ул. Рабочая, д. 58</t>
  </si>
  <si>
    <t>р.п. Муромцево, ул. Красноармейская, д. 12</t>
  </si>
  <si>
    <t>с. Седельниково, ул. Калинина, д. 22</t>
  </si>
  <si>
    <t>г. Омск, ул. 10 лет Октября, д. 175</t>
  </si>
  <si>
    <t>г. Омск, ул. 27-я Северная, д. 3</t>
  </si>
  <si>
    <t>г. Омск, ул. 50 лет Профсоюзов, д. 95</t>
  </si>
  <si>
    <t>г. Омск, ул. Арсеньева, д. 2</t>
  </si>
  <si>
    <t>г. Омск, ул. Гуртьева, д. 11а</t>
  </si>
  <si>
    <t>г. Омск, ул. Магистральная, д. 82</t>
  </si>
  <si>
    <t>р.п. Большеречье, пер. Больничный, д. 2</t>
  </si>
  <si>
    <t>р.п. Большеречье, ул. 50 лет ВЛКСМ, д. 57</t>
  </si>
  <si>
    <t>р.п. Большеречье, ул. Пушкина, д. 27</t>
  </si>
  <si>
    <t>р.п. Большеречье, ул. Пушкина, д. 29</t>
  </si>
  <si>
    <t>р.п. Муромцево, ул. Юбилейная, д. 12</t>
  </si>
  <si>
    <t>р.п. Муромцево, ул. Юбилейная, д. 19</t>
  </si>
  <si>
    <t>с. Седельниково, ул. Тимирязева, д. 5</t>
  </si>
  <si>
    <t>с. Седельниково, ул. Тимирязева, д. 7</t>
  </si>
  <si>
    <t>г. Омск, пр. Мира, д. 49</t>
  </si>
  <si>
    <t>г. Омск, ул. XIX Партсъезда, д. 29</t>
  </si>
  <si>
    <t>с. Колосовка, Кв. 38-й, д. 5</t>
  </si>
  <si>
    <t>р.п. Муромцево, ул. Юбилейная, д. 7</t>
  </si>
  <si>
    <t>р.п. Саргатское, ул. Строителей, д. 1А</t>
  </si>
  <si>
    <t>с. Седельниково, ул. Калинина, д. 24</t>
  </si>
  <si>
    <t>с. Седельниково, ул. Советская, д. 20</t>
  </si>
  <si>
    <t>2019 г. -</t>
  </si>
  <si>
    <t>г. Омск, пр. Мира, д. 98</t>
  </si>
  <si>
    <t>г. Омск, ул. 15-я Рабочая, д. 102</t>
  </si>
  <si>
    <t>г. Омск, пр. Космический, д. 103</t>
  </si>
  <si>
    <t>г. Омск, ул. 11-я Амурская, д. 4</t>
  </si>
  <si>
    <t>г. Омск, ул. 22 Апреля, д. 40а</t>
  </si>
  <si>
    <t>р.п. Кормиловка, ул. 50 лет Октября, д. 2</t>
  </si>
  <si>
    <t>г. Тара, ул. Радищева, д. 16</t>
  </si>
  <si>
    <t>г. Тара, ул. Судоремонтная, д. 8</t>
  </si>
  <si>
    <t>р.п. Русская Поляна, пер. Ступникова, д. 44</t>
  </si>
  <si>
    <t>р.п. Любинский, ул. Буркенина, д. 14</t>
  </si>
  <si>
    <t>г. Омск, ул. 50 лет ВЛКСМ, д. 2в</t>
  </si>
  <si>
    <t>р.п. Таврическое, ул. Лермонтова, д. 45</t>
  </si>
  <si>
    <t>р.п. Таврическое, ул. Лермонтова, д. 49</t>
  </si>
  <si>
    <t>г. Омск, ул. 21-я Амурская, д. 6а</t>
  </si>
  <si>
    <t>г. Омск, ул. XX Партсъезда, д. 52</t>
  </si>
  <si>
    <t>р.п. Нововаршавка, ул. Красный Путь, д. 14</t>
  </si>
  <si>
    <t>р.п. Нововаршавка, ул. Красный Путь, д. 6</t>
  </si>
  <si>
    <t>г. Омск, ул. Вострецова, д. 2</t>
  </si>
  <si>
    <t>г. Омск, ул. Иртышская Набережная, д. 19</t>
  </si>
  <si>
    <t>г. Омск, ул. Иртышская Набережная, д. 25</t>
  </si>
  <si>
    <t>с. Сосновское, ул. Комарова, д. 1</t>
  </si>
  <si>
    <t>г. Омск, пр. Карла Маркса, д. 43а, корпус 1</t>
  </si>
  <si>
    <t>г. Омск, ул. XIX Партсъезда, д. 35а</t>
  </si>
  <si>
    <t>г. Омск, ул. Красный Путь, д. 151</t>
  </si>
  <si>
    <t>с. Колосовка, ул. Калинина, д. 20</t>
  </si>
  <si>
    <t>г. Тара, ул. 40 лет ВЛКСМ, д. 36</t>
  </si>
  <si>
    <t>г. Тара, ул. Александровская, д. 105</t>
  </si>
  <si>
    <t>г. Тара, ул. Васильева, д. 1А</t>
  </si>
  <si>
    <t>г. Тара, ул. Васильева, д. 3</t>
  </si>
  <si>
    <t>г. Тара, ул. Кузнечная, д. 98</t>
  </si>
  <si>
    <t>г. Тара, ул. Ленина, д. 100</t>
  </si>
  <si>
    <t>г. Тара, ул. Ленина, д. 118</t>
  </si>
  <si>
    <t>г. Тара, ул. Немчиновская, д. 86Б</t>
  </si>
  <si>
    <t>г. Тара, ул. Советская, д. 100</t>
  </si>
  <si>
    <t>г. Тара, ул. Советская, д. 102</t>
  </si>
  <si>
    <t>г. Тара, ул. Судоремонтная, д. 1</t>
  </si>
  <si>
    <t>г. Тара, ул. Судоремонтная, д. 12</t>
  </si>
  <si>
    <t>г. Тара, ул. Судоремонтная, д. 14</t>
  </si>
  <si>
    <t>с. Заливино, ул. Юбилейная, д. 7</t>
  </si>
  <si>
    <t>с. Колосовка, Кв. 37-й, д. 3</t>
  </si>
  <si>
    <t>с. Колосовка, ул. Кирова, д. 108</t>
  </si>
  <si>
    <t>г. Омск, ул. Полосухина, д. 394</t>
  </si>
  <si>
    <t>с. Колосовка, ул. Калинина, д. 13</t>
  </si>
  <si>
    <t>г. Омск, ул. 27-я Северная, д. 46</t>
  </si>
  <si>
    <t>г. Омск, городок Комсомольский, д. 16</t>
  </si>
  <si>
    <t>г. Тара, ул. Кузнечная, д. 110</t>
  </si>
  <si>
    <t>г. Тара, ул. Школьная, д. 69/1</t>
  </si>
  <si>
    <t>г. Омск, ул. Вавилова, д. 234</t>
  </si>
  <si>
    <t>с. Лузино, ул. Комсомольская, д. 16</t>
  </si>
  <si>
    <t>с. Лузино, ул. Комсомольская, д. 14</t>
  </si>
  <si>
    <t>п. Иртышский, ул. Садовая, д. 4</t>
  </si>
  <si>
    <t>с. Красноярка, ул. Рабочая, д. 2А</t>
  </si>
  <si>
    <t>с. Лузино, ул. 60 лет Октября, д. 6</t>
  </si>
  <si>
    <t>с. Морозовка, Кв. Б, д. 10</t>
  </si>
  <si>
    <t>с. Новотроицкое, ул. Центральная, д. 2</t>
  </si>
  <si>
    <t>г. Омск, ул. Энтузиастов, д. 16</t>
  </si>
  <si>
    <t>г. Омск, ул. 14-я Чередовая, д. 2</t>
  </si>
  <si>
    <t>г. Омск, пр. Мира, д. 60</t>
  </si>
  <si>
    <t>г. Омск, ул. 21-я Амурская, д. 6б</t>
  </si>
  <si>
    <t>вс</t>
  </si>
  <si>
    <t>г. Омск, ул. 50 лет Профсоюзов, д. 59в</t>
  </si>
  <si>
    <t>ООО "АкваЭнерджи"</t>
  </si>
  <si>
    <t>г. Омск, ул. 3-я Молодежная, д. 61</t>
  </si>
  <si>
    <t>г. Омск, ул. Красный Путь, д. 81</t>
  </si>
  <si>
    <t>г. Омск, ул. Лермонтова, д. 57</t>
  </si>
  <si>
    <t>г. Омск, ул. Рабиновича, д. 91</t>
  </si>
  <si>
    <t>г. Омск, пр. Космический, д. 18б</t>
  </si>
  <si>
    <t>г. Омск, пр. Менделеева, д. 27</t>
  </si>
  <si>
    <t>г. Омск, ул. 3-я Молодежная, д. 63</t>
  </si>
  <si>
    <t>г. Омск, ул. Волгоградская, д. 26</t>
  </si>
  <si>
    <t>г. Омск, ул. Заозерная, д. 9а</t>
  </si>
  <si>
    <t>г. Омск, ул. Иртышская Набережная, д. 33</t>
  </si>
  <si>
    <t>г. Омск, ул. Иртышская Набережная, д. 38</t>
  </si>
  <si>
    <t>г. Омск, ул. Карбышева, д. 38</t>
  </si>
  <si>
    <t>г. Омск, ул. Карбышева, д. 38а</t>
  </si>
  <si>
    <t>г. Омск, ул. Котельникова, д. 4</t>
  </si>
  <si>
    <t>г. Омск, ул. Красный Путь, д. 61</t>
  </si>
  <si>
    <t>г. Омск, ул. Крупской, д. 3</t>
  </si>
  <si>
    <t>г. Омск, ул. Крыловская, д. 21, корпус 2</t>
  </si>
  <si>
    <t>г. Омск, ул. Лаптева, д. 3</t>
  </si>
  <si>
    <t>г. Омск, ул. Сурикова, д. 8</t>
  </si>
  <si>
    <t>г. Омск, ул. Энергетиков, д. 66а</t>
  </si>
  <si>
    <t>г. Омск, ул. Бородина, д. 42</t>
  </si>
  <si>
    <t>г. Омск, ул. Блюхера, д. 22а</t>
  </si>
  <si>
    <t>г. Омск, ул. Володарского, д. 120</t>
  </si>
  <si>
    <t>г. Омск, ул. Добровольского, д. 9</t>
  </si>
  <si>
    <t>г. Омск, ул. Лукашевича, д. 23а</t>
  </si>
  <si>
    <t>г. Омск, пр. Менделеева, д. 10</t>
  </si>
  <si>
    <t>п. Ростовка, д. 13</t>
  </si>
  <si>
    <t>п. Ростовка, д. 14</t>
  </si>
  <si>
    <t>г. Омск, ул. Декабристов, д. 147</t>
  </si>
  <si>
    <t>г. Омск, ул. Кемеровская, д. 134</t>
  </si>
  <si>
    <t>г. Омск, ул. 20-я Линия, д. 49</t>
  </si>
  <si>
    <t>г. Омск, ул. 20-я Линия, д. 61</t>
  </si>
  <si>
    <t>г. Омск, ул. 4-я Марьяновская, д. 2</t>
  </si>
  <si>
    <t>г. Омск, ул. 4-я Марьяновская, д. 4</t>
  </si>
  <si>
    <t>г. Омск, ул. Богдана Хмельницкого, д. 42</t>
  </si>
  <si>
    <t>г. Омск, ул. Гашека, д. 1</t>
  </si>
  <si>
    <t>г. Омск, ул. Звездова, д. 132</t>
  </si>
  <si>
    <t>г. Омск, ул. Куйбышева, д. 142</t>
  </si>
  <si>
    <t>г. Омск, ул. Лермонтова, д. 127</t>
  </si>
  <si>
    <t>г. Омск, ул. Лукашевича, д. 10</t>
  </si>
  <si>
    <t>г. Омск, ул. Молодова, д. 10</t>
  </si>
  <si>
    <t>г. Омск, ул. Молодова, д. 6</t>
  </si>
  <si>
    <t>г. Омск, ул. Слободская, д. 25</t>
  </si>
  <si>
    <t>г. Омск, ул. 22 Апреля, д. 48</t>
  </si>
  <si>
    <t>г. Омск, ул. Блюхера, д. 18</t>
  </si>
  <si>
    <t>г. Омск, ул. Волкова, д. 15</t>
  </si>
  <si>
    <t>г. Омск, ул. Лаптева, д. 5</t>
  </si>
  <si>
    <t>г. Омск, ул. Лукашевича, д. 2б</t>
  </si>
  <si>
    <t>г. Омск, ул. Лукашевича, д. 8</t>
  </si>
  <si>
    <t>г. Омск, пр. Менделеева, д. 23</t>
  </si>
  <si>
    <t>г. Омск, ул. 50 лет Октября, д. 98</t>
  </si>
  <si>
    <t>г. Омск, ул. Степанца, д. 6</t>
  </si>
  <si>
    <t>г. Омск, ул. Туполева, д. 3, корпус 1</t>
  </si>
  <si>
    <t>г. Омск, ул. Туполева, д. 5б</t>
  </si>
  <si>
    <t>г. Омск, ул. Бульварная, д. 2</t>
  </si>
  <si>
    <t>г. Омск, ул. 4-я Транспортная, д. 32</t>
  </si>
  <si>
    <t>г. Омск, ул. Лукашевича, д. 5</t>
  </si>
  <si>
    <t>г. Омск, ул. 4-я Любинская, д. 40а</t>
  </si>
  <si>
    <t>г. Омск, ул. 4-я Транспортная, д. 44</t>
  </si>
  <si>
    <t>г. Омск, ул. 75 Гвардейской бригады, д. 1а</t>
  </si>
  <si>
    <t>г. Омск, ул. 75 Гвардейской бригады, д. 1б</t>
  </si>
  <si>
    <t>г. Омск, ул. Дмитриева, д. 15, корпус 6</t>
  </si>
  <si>
    <t>г. Омск, ул. Кирова, д. 3</t>
  </si>
  <si>
    <t>г. Омск, ул. Кирова, д. 5</t>
  </si>
  <si>
    <t>г. Омск, ул. Краснопресненская, д. 4</t>
  </si>
  <si>
    <t>г. Омск, ул. Краснопресненская, д. 5</t>
  </si>
  <si>
    <t>г. Омск, ул. Лермонтова, д. 128а</t>
  </si>
  <si>
    <t>г. Омск, ул. Лукашевича, д. 2а</t>
  </si>
  <si>
    <t>г. Омск, ул. Перелета, д. 6</t>
  </si>
  <si>
    <t>г. Омск, ул. Рокоссовского, д. 30</t>
  </si>
  <si>
    <t>г. Омск, ул. Свободы, д. 43</t>
  </si>
  <si>
    <t>г. Омск, ул. Кирова, д. 4</t>
  </si>
  <si>
    <t>г. Омск, ул. Ватутина, д. 4</t>
  </si>
  <si>
    <t>г. Омск, бул. Заречный, д. 2а</t>
  </si>
  <si>
    <t>г. Омск, ул. Заозерная, д. 1</t>
  </si>
  <si>
    <t>г. Омск, бул. Заречный, д. 2б</t>
  </si>
  <si>
    <t>г. Омск, бул. Зеленый, д. 9а</t>
  </si>
  <si>
    <t>г. Омск, ул. Лукашевича, д. 23</t>
  </si>
  <si>
    <t>г. Омск, ул. Лукашевича, д. 27а</t>
  </si>
  <si>
    <t>г. Омск, ул. Рокоссовского, д. 2</t>
  </si>
  <si>
    <t>г. Омск, ул. Рокоссовского, д. 6</t>
  </si>
  <si>
    <t>г. Омск, ул. Степанца, д. 12</t>
  </si>
  <si>
    <t>г. Омск, ул. Степанца, д. 14</t>
  </si>
  <si>
    <t>Год завершения доп. работ</t>
  </si>
  <si>
    <t>р.п. Муромцево, ул. 40 лет Победы, д. 22</t>
  </si>
  <si>
    <t>тс, гвс, хвс, эс, во</t>
  </si>
  <si>
    <t xml:space="preserve"> эс, тс, гвс, хвс, во</t>
  </si>
  <si>
    <t xml:space="preserve"> эс, тс, гвс, хвс,во</t>
  </si>
  <si>
    <t>эс,тс,гвс, хвс,во</t>
  </si>
  <si>
    <t>эс, гвс, хвс,тс,во</t>
  </si>
  <si>
    <t xml:space="preserve"> эс, гвс, хвс, тс, во</t>
  </si>
  <si>
    <t>тс, гвс, хвс, во, эс</t>
  </si>
  <si>
    <t xml:space="preserve"> эс, тс, гвс, хвс</t>
  </si>
  <si>
    <t>эс, тс, гвс, хвс, во</t>
  </si>
  <si>
    <t xml:space="preserve"> гвс, хвс,тс,во</t>
  </si>
  <si>
    <t>эс, тс,гвс, хвс, во</t>
  </si>
  <si>
    <t>гвс, хвс, тс</t>
  </si>
  <si>
    <t xml:space="preserve"> гвс, хвс,тс</t>
  </si>
  <si>
    <t>гвс, хвс, тс,  во</t>
  </si>
  <si>
    <t xml:space="preserve"> эс,гвс, хвс,тс,во</t>
  </si>
  <si>
    <t>эс,тс,гвс, хвс, во</t>
  </si>
  <si>
    <t>тс,гвс, хвс, во, эс</t>
  </si>
  <si>
    <t xml:space="preserve"> эс, гвс, хвс,тс,во</t>
  </si>
  <si>
    <t>эс, тс, гвс, хвс, во, пу</t>
  </si>
  <si>
    <t>тс,гвс, хвс, эс, пу</t>
  </si>
  <si>
    <t xml:space="preserve"> тс, гвс, хвс</t>
  </si>
  <si>
    <t>эс, тс,гвс, хвс, во, пу</t>
  </si>
  <si>
    <t xml:space="preserve"> эс, гвс, хвс,тс</t>
  </si>
  <si>
    <t>гвс, хвс, во</t>
  </si>
  <si>
    <t xml:space="preserve"> эс, гвс, хвс,во,тс</t>
  </si>
  <si>
    <t>эс, гвс, хвс,во</t>
  </si>
  <si>
    <t xml:space="preserve"> эс, гвс, хвс,во, тс</t>
  </si>
  <si>
    <t>гвс, хвс, во, тс, эс</t>
  </si>
  <si>
    <t xml:space="preserve"> гвс, хвс, во</t>
  </si>
  <si>
    <t>пу, тс, во, гвс, хвс</t>
  </si>
  <si>
    <t>тс, гвс, хвс, эс, во, пу</t>
  </si>
  <si>
    <t>эс, тс, гвс, хвс, во,пу</t>
  </si>
  <si>
    <t>эс, тс, во, гвс, хвс, пу</t>
  </si>
  <si>
    <t>тс,пу</t>
  </si>
  <si>
    <t>тс, хвс,гвс, эс, во</t>
  </si>
  <si>
    <t xml:space="preserve"> эс, тс, хвс, гвс, во</t>
  </si>
  <si>
    <t xml:space="preserve"> эс, хвс, гвс, во,тс</t>
  </si>
  <si>
    <t xml:space="preserve"> эс,хвс, гвс, тс,во</t>
  </si>
  <si>
    <t xml:space="preserve"> эс,тс, хвс, гвс, во</t>
  </si>
  <si>
    <t>ООО "ТриАлСтрой"</t>
  </si>
  <si>
    <t>эс, тс, хвс, гвс, во</t>
  </si>
  <si>
    <t>эс, тс, хвс, гвс, во, пу</t>
  </si>
  <si>
    <t>хвс, гвс, во, тс, эс, пу</t>
  </si>
  <si>
    <t>хвс, гвс, во, тс,эс, пу</t>
  </si>
  <si>
    <t>тс, хвс, гвс, во</t>
  </si>
  <si>
    <t>эс, тс, хвс, гвс, пу</t>
  </si>
  <si>
    <t>тс, хвс, гвс, во, пу</t>
  </si>
  <si>
    <t xml:space="preserve"> тс, хвс, гвс, во, пу</t>
  </si>
  <si>
    <t>крыша (мягкая)</t>
  </si>
  <si>
    <t xml:space="preserve"> фасад (сайдинг)</t>
  </si>
  <si>
    <t>ООО НПО "Глобал ГИС"</t>
  </si>
  <si>
    <t>ООО "Управляющая компания "ПремиумКом"</t>
  </si>
  <si>
    <t>ООО "Дорстрой-55"</t>
  </si>
  <si>
    <t>доп. работы-</t>
  </si>
  <si>
    <t>вс,во, тс</t>
  </si>
  <si>
    <t xml:space="preserve"> тс, хгвс, во, эс</t>
  </si>
  <si>
    <t xml:space="preserve"> тс, вс, во</t>
  </si>
  <si>
    <t xml:space="preserve"> тс, эс,во,хгвс</t>
  </si>
  <si>
    <t xml:space="preserve">  эс</t>
  </si>
  <si>
    <t>тс, во</t>
  </si>
  <si>
    <t xml:space="preserve"> во, хгвс,тс,эс</t>
  </si>
  <si>
    <t xml:space="preserve"> хгвс, эс, тс</t>
  </si>
  <si>
    <t xml:space="preserve"> хвс, эс, тс</t>
  </si>
  <si>
    <t>во, тс, эс</t>
  </si>
  <si>
    <t>хгвс, эс, тс</t>
  </si>
  <si>
    <t xml:space="preserve"> хгвс, эс, во</t>
  </si>
  <si>
    <t xml:space="preserve"> во, хгвс, эс, тс</t>
  </si>
  <si>
    <t>эс, крыша</t>
  </si>
  <si>
    <t>во,хгвс,тс</t>
  </si>
  <si>
    <t>хгвс, эс</t>
  </si>
  <si>
    <t>во, хгвс,тс, эс</t>
  </si>
  <si>
    <t>хгвс, тс</t>
  </si>
  <si>
    <t>гвс,тс</t>
  </si>
  <si>
    <t>хвс, тс</t>
  </si>
  <si>
    <t xml:space="preserve"> тс, во, хгвс,эс</t>
  </si>
  <si>
    <t>хвс, гвс, во, тс,эс</t>
  </si>
  <si>
    <t xml:space="preserve">                 21.05.2019</t>
  </si>
  <si>
    <t>г. Называевск, ул. 2-я Железнодорожная, д. 6</t>
  </si>
  <si>
    <t>г.Омск, ул. Арктическая, д.47</t>
  </si>
  <si>
    <t>ООО "Триумф"</t>
  </si>
  <si>
    <t>с. Красный Октябрь, ул. 8 Марта, д. 1</t>
  </si>
  <si>
    <t>ООО "Уральский лифтостроительный завод "Вертикаль"</t>
  </si>
  <si>
    <t>Фасад</t>
  </si>
  <si>
    <t>р.п. Крутинка, ул. Ленина, д. 46</t>
  </si>
  <si>
    <t>ООО "Консультационно-депозитарный центр"</t>
  </si>
  <si>
    <r>
      <t xml:space="preserve"> хгвс, тс, </t>
    </r>
    <r>
      <rPr>
        <sz val="11"/>
        <color rgb="FFFF0000"/>
        <rFont val="Times New Roman"/>
        <family val="1"/>
        <charset val="204"/>
      </rPr>
      <t>во</t>
    </r>
  </si>
  <si>
    <t>г. Омск, ул. Берко Цемента, д. 12</t>
  </si>
  <si>
    <t>г. Омск, ул. 21-я Амурская, д. 28д</t>
  </si>
  <si>
    <t>г. Омск, ул. Орджоникидзе, д. 85</t>
  </si>
  <si>
    <t>вс, во, эс, тс, ус</t>
  </si>
  <si>
    <t>вс, во, тс, ус</t>
  </si>
  <si>
    <t>вс, во, эс, тс</t>
  </si>
  <si>
    <t>эс, ус</t>
  </si>
  <si>
    <t>во, эс, тс, ус</t>
  </si>
  <si>
    <t>г. Омск, проезд Спортивный, д. 12</t>
  </si>
  <si>
    <t>тс, вс,во,ус</t>
  </si>
  <si>
    <t>ООО "АСТ Транс"</t>
  </si>
  <si>
    <t>г. Омск, ул. Химиков, д. 48б</t>
  </si>
  <si>
    <t>30.10.2018/09.08.2019</t>
  </si>
  <si>
    <t>08.08.2018/20.08.2019</t>
  </si>
  <si>
    <t>вс, эс, во, тс, ус</t>
  </si>
  <si>
    <t>2015/2019</t>
  </si>
  <si>
    <t>2016/2019</t>
  </si>
  <si>
    <t>2017/2019</t>
  </si>
  <si>
    <t>2017/2018</t>
  </si>
  <si>
    <t>2019/2020</t>
  </si>
  <si>
    <t>тс, пу, во</t>
  </si>
  <si>
    <t>г. Омск, пр. Карла Маркса, д. 89а</t>
  </si>
  <si>
    <t>20.12.2019; 31.12.2019</t>
  </si>
  <si>
    <t>г. Омск, ул. 2-я Солнечная, д. 301</t>
  </si>
  <si>
    <t>г. Омск, ул. Волгоградская, д. 4в</t>
  </si>
  <si>
    <t>г. Омск, ул. Волгоградская, д. 6</t>
  </si>
  <si>
    <t>г. Омск, ул. Звездная, д. 2</t>
  </si>
  <si>
    <t>Крыша</t>
  </si>
  <si>
    <t>г. Омск, ул. Лукашевича, д. 11а</t>
  </si>
  <si>
    <t>г. Омск, ул. Лукашевича, д. 19</t>
  </si>
  <si>
    <t>г. Омск, ул. Мельничная, д. 122</t>
  </si>
  <si>
    <t>г. Омск, ул. Москаленко, д. 135</t>
  </si>
  <si>
    <t>г. Омск, ул. Мостоотряд, д. 63а</t>
  </si>
  <si>
    <t>г. Омск, ул. Путилова, д. 10</t>
  </si>
  <si>
    <t>г. Омск, ул. Путилова, д. 11</t>
  </si>
  <si>
    <t>г. Омск, ул. Путилова, д. 3а</t>
  </si>
  <si>
    <t>г. Омск, ул. Путилова, д. 7</t>
  </si>
  <si>
    <t>г. Омск, ул. Путилова, д. 7а</t>
  </si>
  <si>
    <t>г. Омск, ул. Путилова, д. 7в</t>
  </si>
  <si>
    <t>г. Омск, ул. Седова, д. 69</t>
  </si>
  <si>
    <t>г. Омск, ул. Семиреченская, д. 134</t>
  </si>
  <si>
    <t>г. Омск, ул. Суровцева, д. 51</t>
  </si>
  <si>
    <t>г. Омск, ул. Фугенфирова, д. 1</t>
  </si>
  <si>
    <t>г. Омск, ул. Южная, д. 101в</t>
  </si>
  <si>
    <t>г. Омск, пер. Камерный, д. 38б</t>
  </si>
  <si>
    <t>г. Омск, пр. Космический, д. 35</t>
  </si>
  <si>
    <t>г. Омск, ул. 50 лет ВЛКСМ, д. 17</t>
  </si>
  <si>
    <t>г. Омск, ул. 75 Гвардейской бригады, д. 10б</t>
  </si>
  <si>
    <t>г. Омск, ул. 75 Гвардейской бригады, д. 20</t>
  </si>
  <si>
    <t>г. Омск, ул. Берко Цемента, д. 8</t>
  </si>
  <si>
    <t>г. Омск, ул. Ермолаева, д. 10</t>
  </si>
  <si>
    <t>г. Омск, ул. Ермолаева, д. 11</t>
  </si>
  <si>
    <t>г. Омск, ул. Запорожская, д. 8</t>
  </si>
  <si>
    <t>г. Омск, ул. Петра Осминина, д. 11</t>
  </si>
  <si>
    <t>г. Омск, ул. Петра Осминина, д. 14</t>
  </si>
  <si>
    <t>г. Омск, ул. Петра Осминина, д. 2</t>
  </si>
  <si>
    <t>г. Омск, ул. Петра Осминина, д. 28</t>
  </si>
  <si>
    <t>г. Омск, ул. Петра Осминина, д. 7</t>
  </si>
  <si>
    <t>г. Омск, ул. Петра Осминина, д. 8</t>
  </si>
  <si>
    <t>г. Омск, ул. Романенко, д. 7а</t>
  </si>
  <si>
    <t>г. Омск, ул. Товстухо, д. 5</t>
  </si>
  <si>
    <t>г. Омск, бул. А.Петухова, д. 5</t>
  </si>
  <si>
    <t>г. Омск, пер. Котельный, д. 5</t>
  </si>
  <si>
    <t>г. Омск, пр. Комсомольский, д. 4</t>
  </si>
  <si>
    <t>г. Омск, пр. Культуры, д. 1, корпус 1</t>
  </si>
  <si>
    <t>г. Омск, пр. Менделеева, д. 12</t>
  </si>
  <si>
    <t>г. Омск, пр. Менделеева, д. 25а</t>
  </si>
  <si>
    <t>г. Омск, пр. Мира, д. 100б</t>
  </si>
  <si>
    <t>г. Омск, пр. Мира, д. 18а</t>
  </si>
  <si>
    <t>г. Омск, пр. Мира, д. 28а</t>
  </si>
  <si>
    <t>г. Омск, ул. 2-я Осенняя, д. 2а</t>
  </si>
  <si>
    <t>г. Омск, ул. 50 лет Профсоюзов, д. 107</t>
  </si>
  <si>
    <t>г. Омск, ул. XIX Партсъезда, д. 25</t>
  </si>
  <si>
    <t>г. Омск, ул. XIX Партсъезда, д. 28</t>
  </si>
  <si>
    <t>г. Омск, ул. XIX Партсъезда, д. 35в</t>
  </si>
  <si>
    <t>г. Омск, ул. XX Партсъезда, д. 50</t>
  </si>
  <si>
    <t>г. Омск, ул. Бархатовой, д. 4б</t>
  </si>
  <si>
    <t>г. Омск, ул. Бархатовой, д. 6б</t>
  </si>
  <si>
    <t>г. Омск, ул. Бородина, д. 46</t>
  </si>
  <si>
    <t>г. Омск, ул. Волкова, д. 7а</t>
  </si>
  <si>
    <t>г. Омск, ул. Иртышская, д. 13</t>
  </si>
  <si>
    <t>г. Омск, ул. Красный Путь, д. 70</t>
  </si>
  <si>
    <t>г. Омск, ул. Малая Ивановская, д. 60</t>
  </si>
  <si>
    <t>Подвал</t>
  </si>
  <si>
    <t>Фундамент</t>
  </si>
  <si>
    <t>с. Большие Уки, ул. Гагарина, д. 10</t>
  </si>
  <si>
    <t>с. Большие Уки, ул. Гагарина, д. 12</t>
  </si>
  <si>
    <t>с. Большие Уки, ул. Гагарина, д. 13</t>
  </si>
  <si>
    <t>с. Знаменское, ул. 40 лет Победы, д. 57</t>
  </si>
  <si>
    <t>с. Знаменское, ул. 40 лет Победы, д. 59</t>
  </si>
  <si>
    <t>с. Знаменское, ул. 50 лет ВЛКСМ, д. 3</t>
  </si>
  <si>
    <t>с. Знаменское, ул. Ленина, д. 87</t>
  </si>
  <si>
    <t>с. Знаменское, ул. Октябрьская, д. 12</t>
  </si>
  <si>
    <t>с. Знаменское, ул. Пролетарская, д. 1</t>
  </si>
  <si>
    <t>с. Усть-Ишим, ул. Комсомольская, д. 2</t>
  </si>
  <si>
    <t>г. Омск, 14-й военный городок, д. 33</t>
  </si>
  <si>
    <t>г. Омск, ул. 14-я Чередовая, д. 4</t>
  </si>
  <si>
    <t>г. Омск, ул. Академика Павлова, д. 31</t>
  </si>
  <si>
    <t>г. Омск, ул. Батумская, д. 1, корпус 2</t>
  </si>
  <si>
    <t>г. Омск, ул. Волго-Донская, д. 8, корпус 1</t>
  </si>
  <si>
    <t>г. Омск, ул. Всеволода Иванова, д. 14</t>
  </si>
  <si>
    <t>г. Омск, ул. Пархоменко, д. 1</t>
  </si>
  <si>
    <t>г. Омск, ул. Юбилейная, д. 1</t>
  </si>
  <si>
    <t>г. Омск, ул. Крутогорская, д. 17</t>
  </si>
  <si>
    <t>г. Омск, ул. Крутогорская, д. 19</t>
  </si>
  <si>
    <t>г. Омск, ул. Моторостроителей, д. 26</t>
  </si>
  <si>
    <t>г. Омск, ул. Российская, д. 13</t>
  </si>
  <si>
    <t>г. Омск, ул. В.А.Силина, д. 7</t>
  </si>
  <si>
    <t>д.п. Чернолучинский, тер. д/о Русский лес, д. 4</t>
  </si>
  <si>
    <t>п. Новоомский, ул. Николаева, д. 1</t>
  </si>
  <si>
    <t>п. Омский, ул. Механизаторская, д. 7</t>
  </si>
  <si>
    <t>п. Речной, ул. Центральная, д. 5</t>
  </si>
  <si>
    <t>п. Хвойный, ул. Хвойная, д. 1</t>
  </si>
  <si>
    <t>с. Лузино, ул. Комсомольская, д. 11</t>
  </si>
  <si>
    <t>с. Лузино, ул. Комсомольская, д. 12</t>
  </si>
  <si>
    <t>с. Лузино, ул. Комсомольская, д. 17</t>
  </si>
  <si>
    <t>с. Лузино, ул. Комсомольская, д. 18</t>
  </si>
  <si>
    <t>с. Лузино, ул. Комсомольская, д. 5</t>
  </si>
  <si>
    <t>с. Лузино, ул. Комсомольская, д. 7</t>
  </si>
  <si>
    <t>с. Морозовка, ул. 25 Партсъезда, д. 1А</t>
  </si>
  <si>
    <t>с. Пушкино, ул. Ленина, д. 70</t>
  </si>
  <si>
    <t>с. Пушкино, ул. Ленина, д. 72</t>
  </si>
  <si>
    <t>с. Троицкое, ул. 60 лет СССР, д. 10</t>
  </si>
  <si>
    <t>с. Ульяновка, ул. Лесная, д. 10</t>
  </si>
  <si>
    <t>ст. Фадино, д. 1, корпус 1</t>
  </si>
  <si>
    <t>ст. Фадино, д. 1, корпус 2</t>
  </si>
  <si>
    <t>р.п. Таврическое, ул. Лермонтова, д. 51</t>
  </si>
  <si>
    <t>р.п. Черлак, ул. Ленина, д. 99</t>
  </si>
  <si>
    <t>р.п. Черлак, ул. А.Буя, д. 62</t>
  </si>
  <si>
    <t>р.п. Павлоградка, ул. Ленина, д. 76</t>
  </si>
  <si>
    <t>р.п. Горьковское, ул. Мичурина, д. 12</t>
  </si>
  <si>
    <t>г. Калачинск, пер. Орловский, д. 40</t>
  </si>
  <si>
    <t>г. Калачинск, ул. Калнина, д. 25</t>
  </si>
  <si>
    <t>р.п. Кормиловка, ул. 50 лет Октября, д. 7</t>
  </si>
  <si>
    <t>р.п. Кормиловка, ул. Ленина, д. 117</t>
  </si>
  <si>
    <t>с. Сыропятское, ул. Береговая, д. 30</t>
  </si>
  <si>
    <t>р.п. Оконешниково, ул. Садовая, д. 29</t>
  </si>
  <si>
    <t>г. Омск, ул. 3-я Молодежная, д. 54</t>
  </si>
  <si>
    <t>г. Омск, ул. 3-я Молодежная, д. 56</t>
  </si>
  <si>
    <t>г. Омск, ул. 5-я Кордная, д. 67а</t>
  </si>
  <si>
    <t>г. Омск, ул. 6-я Шинная, д. 15а</t>
  </si>
  <si>
    <t>г. Омск, ул. Лазо, д. 155</t>
  </si>
  <si>
    <t>г. Омск, ул. Пархоменко, д. 14</t>
  </si>
  <si>
    <t>г. Омск, ул. Пархоменко, д. 16</t>
  </si>
  <si>
    <t>г. Омск, бул. Победы, д. 5</t>
  </si>
  <si>
    <t>г. Омск, проезд Спортивный, д. 1</t>
  </si>
  <si>
    <t>г. Омск, проезд Спортивный, д. 11</t>
  </si>
  <si>
    <t>г. Омск, проезд Спортивный, д. 2</t>
  </si>
  <si>
    <t>г. Омск, проезд Тимуровский, д. 4</t>
  </si>
  <si>
    <t>г. Омск, проезд Тимуровский, д. 6</t>
  </si>
  <si>
    <t>г. Омск, ул. 20 лет РККА, д. 19, корпус 2</t>
  </si>
  <si>
    <t>г. Омск, ул. 20 лет РККА, д. 19, корпус 4</t>
  </si>
  <si>
    <t>г. Омск, ул. 20 лет РККА, д. 19, корпус 6</t>
  </si>
  <si>
    <t>г. Омск, ул. 27-я Северная, д. 59</t>
  </si>
  <si>
    <t>г. Омск, ул. 27-я Северная, д. 61</t>
  </si>
  <si>
    <t>г. Омск, ул. 27-я Северная, д. 82</t>
  </si>
  <si>
    <t>г. Омск, ул. 35-я Северная, д. 3а</t>
  </si>
  <si>
    <t>г. Омск, ул. 5-й Армии, д. 135</t>
  </si>
  <si>
    <t>г. Омск, ул. 8-я Ремесленная, д. 17а</t>
  </si>
  <si>
    <t>г. Омск, ул. XXII Партсъезда, д. 15</t>
  </si>
  <si>
    <t>г. Исилькуль, ул. Советская, д. 77</t>
  </si>
  <si>
    <t>пос. Новгородцево, д. 1</t>
  </si>
  <si>
    <t>пос. Новгородцево, д. 3</t>
  </si>
  <si>
    <t>пос. Новгородцево, д. 7</t>
  </si>
  <si>
    <t>пос. Новгородцево, д. 8</t>
  </si>
  <si>
    <t>р.п. Крутинка, ул. Красная Заря, д. 14</t>
  </si>
  <si>
    <t>р.п. Крутинка, ул. Красная Заря, д. 14А</t>
  </si>
  <si>
    <t>р.п. Крутинка, ул. Красная Заря, д. 25</t>
  </si>
  <si>
    <t>р.п. Крутинка, ул. Красная Заря, д. 52</t>
  </si>
  <si>
    <t>р.п. Красный Яр, ул. Школьная, д. 6</t>
  </si>
  <si>
    <t>р.п. Любинский, ул. Буркенина, д. 10</t>
  </si>
  <si>
    <t>р.п. Полтавка, ул. Гуртьева, д. 19</t>
  </si>
  <si>
    <t>р.п. Полтавка, ул. Победы, д. 9</t>
  </si>
  <si>
    <t>р.п. Полтавка, ул. Щорса, д. 45</t>
  </si>
  <si>
    <t>г. Тюкалинск, ул. Комсомольская, д. 4</t>
  </si>
  <si>
    <t>г. Тюкалинск, ул. Ленина, д. 46</t>
  </si>
  <si>
    <t>г. Тюкалинск, ул. Октябрьская, д. 51</t>
  </si>
  <si>
    <t>р.п. Любинский, ул. МОПРА, д. 98</t>
  </si>
  <si>
    <t>г. Омск, ул. Авангардная, д. 5</t>
  </si>
  <si>
    <t>г. Омск, ул. Багратиона, д. 21</t>
  </si>
  <si>
    <t>г. Омск, ул. Багратиона, д. 4</t>
  </si>
  <si>
    <t>г. Омск, ул. Багратиона, д. 80</t>
  </si>
  <si>
    <t>г. Омск, ул. Иртышская Набережная, д. 24</t>
  </si>
  <si>
    <t>г. Омск, ул. Каховская, д. 5</t>
  </si>
  <si>
    <t>г. Омск, ул. Кирпичный завод № 7, д. 16</t>
  </si>
  <si>
    <t>г. Омск, ул. Полковая, д. 37</t>
  </si>
  <si>
    <t>г. Омск, ул. Сибмисовская, д. 12</t>
  </si>
  <si>
    <t>г. Омск, ул. Успешная, д. 3</t>
  </si>
  <si>
    <t>г. Омск, ул. Гуртьева, д. 27</t>
  </si>
  <si>
    <t>г. Омск, ул. Ишимская, д. 2</t>
  </si>
  <si>
    <t>г. Омск, ул. Ишимская, д. 24</t>
  </si>
  <si>
    <t>г. Омск, ул. Киевская, д. 2</t>
  </si>
  <si>
    <t>г. Омск, ул. Киевская, д. 8</t>
  </si>
  <si>
    <t>г. Омск, ул. Петра Ильичева, д. 2</t>
  </si>
  <si>
    <t>г. Омск, ул. Петра Ильичева, д. 4</t>
  </si>
  <si>
    <t>г. Омск, ул. Труда, д. 9а</t>
  </si>
  <si>
    <t>г. Омск, ул. Федора Крылова, д. 6</t>
  </si>
  <si>
    <t>г. Омск, ул. Чайковского, д. 12</t>
  </si>
  <si>
    <t>г. Омск, ул. Малиновского, д. 13</t>
  </si>
  <si>
    <t>г. Омск, ул. Малунцева, д. 5а</t>
  </si>
  <si>
    <t>г. Омск, ул. Нефтезаводская, д. 19</t>
  </si>
  <si>
    <t>г. Омск, ул. Нефтезаводская, д. 23</t>
  </si>
  <si>
    <t>г. Омск, ул. Нефтезаводская, д. 36</t>
  </si>
  <si>
    <t>г. Омск, ул. П.Г.Косенкова, д. 24</t>
  </si>
  <si>
    <t>г. Омск, ул. Попова, д. 5</t>
  </si>
  <si>
    <t>г. Омск, ул. Пролетарская, д. 10</t>
  </si>
  <si>
    <t>г. Омск, ул. Тварковского, д. 4</t>
  </si>
  <si>
    <t>г. Омск, ул. Химиков, д. 63</t>
  </si>
  <si>
    <t>г. Омск, ул. Школьная, д. 1</t>
  </si>
  <si>
    <t>г. Омск, ул. Школьная, д. 3</t>
  </si>
  <si>
    <t>г. Омск, ул. Энергетиков, д. 29</t>
  </si>
  <si>
    <t>г. Омск, ул. Энергетиков, д. 63в</t>
  </si>
  <si>
    <t>г. Омск, ул. Энтузиастов, д. 45</t>
  </si>
  <si>
    <t>г. Омск, ул. Яковлева, д. 16</t>
  </si>
  <si>
    <t>п. Козицкого, д. 1</t>
  </si>
  <si>
    <t>п. Козицкого, д. 2</t>
  </si>
  <si>
    <t>п. Степной, ул. 40 лет Ракетных Войск, д. 2</t>
  </si>
  <si>
    <t>п. Волжский, д. 3</t>
  </si>
  <si>
    <t>п. Волжский, д. 4</t>
  </si>
  <si>
    <t>п. Волжский, д. 7</t>
  </si>
  <si>
    <t>г. Омск, пр. Мира, д. 51а</t>
  </si>
  <si>
    <t>п. Новостройка, д. 38</t>
  </si>
  <si>
    <t>п. Новостройка, д. 39</t>
  </si>
  <si>
    <t>п. Новостройка, д. 40</t>
  </si>
  <si>
    <t>мкр. Входной, д. 16</t>
  </si>
  <si>
    <t>мкр. Входной, д. 1а</t>
  </si>
  <si>
    <t>мкр. Входной, д. 2, корпус 1</t>
  </si>
  <si>
    <t>мкр. Входной, д. 2а</t>
  </si>
  <si>
    <t>мкр. Входной, д. 3а</t>
  </si>
  <si>
    <t>мкр. Входной, д. 4б</t>
  </si>
  <si>
    <t>мкр. Входной, д. 7</t>
  </si>
  <si>
    <t>мкр. Входной, д. 9</t>
  </si>
  <si>
    <t>п. Дальний, д. 14</t>
  </si>
  <si>
    <t>п. Дальний, д. 15</t>
  </si>
  <si>
    <t>п. Птицефабрика, д. 34</t>
  </si>
  <si>
    <t>2020 г.</t>
  </si>
  <si>
    <t>2018/2020</t>
  </si>
  <si>
    <t>вс, во, тс</t>
  </si>
  <si>
    <t>эс, тс, ус</t>
  </si>
  <si>
    <t xml:space="preserve">ООО "Аспект" </t>
  </si>
  <si>
    <t>31.12.2019 ; 10.02.2020</t>
  </si>
  <si>
    <t>вс, тс</t>
  </si>
  <si>
    <t xml:space="preserve">вс, во, эс, тс, ус </t>
  </si>
  <si>
    <t>вс, тс, ус</t>
  </si>
  <si>
    <t xml:space="preserve">вс, эс, ус </t>
  </si>
  <si>
    <t>Сумма обязательств по договорам (СМР+ПСД+СК)</t>
  </si>
  <si>
    <t>СК</t>
  </si>
  <si>
    <t xml:space="preserve">во, эс </t>
  </si>
  <si>
    <t xml:space="preserve">вс, во, эс, тс </t>
  </si>
  <si>
    <t xml:space="preserve">вс, во, эс, тс, ус  </t>
  </si>
  <si>
    <t xml:space="preserve">ус </t>
  </si>
  <si>
    <t xml:space="preserve">тс, ус </t>
  </si>
  <si>
    <t xml:space="preserve">во, тс, ус </t>
  </si>
  <si>
    <t xml:space="preserve"> эс, тс, во</t>
  </si>
  <si>
    <t xml:space="preserve">вс, тс, ус </t>
  </si>
  <si>
    <t>ООО "СК Ника-Групп"</t>
  </si>
  <si>
    <t xml:space="preserve">вс, во, тс </t>
  </si>
  <si>
    <t xml:space="preserve">вс, во, эс </t>
  </si>
  <si>
    <t>вс, во, эс</t>
  </si>
  <si>
    <t>ООО "НПО Глобал Гис"</t>
  </si>
  <si>
    <t>2018/2019</t>
  </si>
  <si>
    <t>ООО "Инвест-Групп"</t>
  </si>
  <si>
    <t>ООО «Любиноагрострой»</t>
  </si>
  <si>
    <t>во, тс, ус</t>
  </si>
  <si>
    <t>31.12.2019, 16.03.2020</t>
  </si>
  <si>
    <t>ООО "Мега-Строй"</t>
  </si>
  <si>
    <t>г. Омск, ул. Менжинского, д. 1б</t>
  </si>
  <si>
    <t>г. Омск, ул. Химиков, д. 6б</t>
  </si>
  <si>
    <t>г. Омск, ул. Гашека, д. 2</t>
  </si>
  <si>
    <t>г. Омск, бул. Архитекторов, д. 3, корпус 8</t>
  </si>
  <si>
    <t>г. Омск, бул. Заречный, д. 10</t>
  </si>
  <si>
    <t>г. Омск, бул. Зеленый, д. 10, корпус 1</t>
  </si>
  <si>
    <t>г. Омск, бул. Зеленый, д. 10, корпус 2</t>
  </si>
  <si>
    <t>г. Омск, бул. Зеленый, д. 6</t>
  </si>
  <si>
    <t>г. Омск, бул. Зеленый, д. 8</t>
  </si>
  <si>
    <t>г. Омск, наб. Тухачевского, д. 18</t>
  </si>
  <si>
    <t>г. Омск, пр. Космический, д. 32</t>
  </si>
  <si>
    <t>г. Омск, пр. Менделеева, д. 17</t>
  </si>
  <si>
    <t>г. Омск, пр. Менделеева, д. 19, корпус 2</t>
  </si>
  <si>
    <t>г. Омск, пр. Менделеева, д. 21, корпус 1</t>
  </si>
  <si>
    <t>г. Омск, пр. Сибирский, д. 20, корпус 2</t>
  </si>
  <si>
    <t>г. Омск, ул. 10 лет Октября, д. 115</t>
  </si>
  <si>
    <t>г. Омск, ул. 11-я Чередовая, д. 5</t>
  </si>
  <si>
    <t>г. Омск, ул. 11-я Чередовая, д. 5а</t>
  </si>
  <si>
    <t>г. Омск, ул. 20 лет РККА, д. 2</t>
  </si>
  <si>
    <t>г. Омск, ул. 2-я Железнодорожная, д. 3</t>
  </si>
  <si>
    <t>г. Омск, ул. 2-я Железнодорожная, д. 5</t>
  </si>
  <si>
    <t>г. Омск, ул. 8-я Линия, д. 78</t>
  </si>
  <si>
    <t>г. Омск, ул. Берко Цемента, д. 6а</t>
  </si>
  <si>
    <t>г. Омск, ул. Бородина, д. 4, корпус 1</t>
  </si>
  <si>
    <t>г. Омск, ул. Взлетная, д. 7а</t>
  </si>
  <si>
    <t>г. Омск, ул. Гашека, д. 11, корпус 2</t>
  </si>
  <si>
    <t>г. Омск, ул. Гашека, д. 13, корпус 1</t>
  </si>
  <si>
    <t>г. Омск, ул. Гашека, д. 13, корпус 2</t>
  </si>
  <si>
    <t>г. Омск, ул. Гашека, д. 22</t>
  </si>
  <si>
    <t>г. Омск, ул. Гашека, д. 3/2</t>
  </si>
  <si>
    <t>г. Омск, ул. Гашека, д. 9</t>
  </si>
  <si>
    <t>г. Омск, ул. Демьяна Бедного, д. 73</t>
  </si>
  <si>
    <t>г. Омск, ул. Дианова, д. 4</t>
  </si>
  <si>
    <t>г. Омск, ул. Жуковского, д. 31/1</t>
  </si>
  <si>
    <t>г. Омск, ул. Жуковского, д. 31, корпус 2</t>
  </si>
  <si>
    <t>г. Омск, ул. Жуковского, д. 31, корпус 3</t>
  </si>
  <si>
    <t>г. Омск, ул. Заозерная, д. 22, корпус 2</t>
  </si>
  <si>
    <t>г. Омск, ул. Звездова, д. 101</t>
  </si>
  <si>
    <t>г. Омск, ул. Иркутская, д. 70</t>
  </si>
  <si>
    <t>г. Омск, ул. Иркутская, д. 74</t>
  </si>
  <si>
    <t>г. Омск, ул. Кирова, д. 10</t>
  </si>
  <si>
    <t>г. Омск, ул. Кирова, д. 14</t>
  </si>
  <si>
    <t>г. Омск, ул. Кирова, д. 14, корпус 2</t>
  </si>
  <si>
    <t>г. Омск, ул. Крупской, д. 17</t>
  </si>
  <si>
    <t>г. Омск, ул. Крупской, д. 17, корпус 2</t>
  </si>
  <si>
    <t>г. Омск, ул. Крупской, д. 7</t>
  </si>
  <si>
    <t>г. Омск, ул. Крупской, д. 9, корпус 1</t>
  </si>
  <si>
    <t>г. Омск, ул. Крупской, д. 9, корпус 2</t>
  </si>
  <si>
    <t>г. Омск, ул. Лукашевича, д. 12</t>
  </si>
  <si>
    <t>г. Омск, ул. Лукашевича, д. 21</t>
  </si>
  <si>
    <t>г. Омск, ул. Лукашевича, д. 27</t>
  </si>
  <si>
    <t>г. Омск, ул. Лукашевича, д. 6, корпус 1</t>
  </si>
  <si>
    <t>г. Омск, ул. Магистральная, д. 6а</t>
  </si>
  <si>
    <t>г. Омск, ул. Молодова, д. 20</t>
  </si>
  <si>
    <t>г. Омск, ул. Моторная, д. 8</t>
  </si>
  <si>
    <t>г. Омск, ул. Омская, д. 110</t>
  </si>
  <si>
    <t>г. Омск, ул. Полторацкого, д. 47</t>
  </si>
  <si>
    <t>г. Омск, ул. Полторацкого, д. 47, корпус 1</t>
  </si>
  <si>
    <t>г. Омск, ул. Полторацкого, д. 49/1</t>
  </si>
  <si>
    <t>г. Омск, ул. Рокоссовского, д. 10</t>
  </si>
  <si>
    <t>г. Омск, ул. Рокоссовского, д. 10, корпус 1</t>
  </si>
  <si>
    <t>г. Омск, ул. Свободы, д. 45</t>
  </si>
  <si>
    <t>г. Омск, ул. Степанца, д. 10</t>
  </si>
  <si>
    <t>г. Омск, ул. Степанца, д. 10, корпус 2</t>
  </si>
  <si>
    <t>г. Омск, ул. Степанца, д. 10, корпус 3</t>
  </si>
  <si>
    <t>г. Омск, ул. Фугенфирова, д. 12</t>
  </si>
  <si>
    <t>г. Омск, ул. Харьковская, д. 11</t>
  </si>
  <si>
    <t>г. Омск, ул. Харьковская, д. 11, корпус 2</t>
  </si>
  <si>
    <t>г. Омск, ул. Харьковская, д. 9</t>
  </si>
  <si>
    <t>г. Омск, ул. Химиков, д. 12</t>
  </si>
  <si>
    <t>г. Омск, ул. Челюскинцев, д. 90</t>
  </si>
  <si>
    <t>г. Омск, ул. Яковлева, д. 9</t>
  </si>
  <si>
    <t>"АСТ Транс"</t>
  </si>
  <si>
    <t>ООО  «Строительная компания «РОСТВЕРК»</t>
  </si>
  <si>
    <t>ус, тс</t>
  </si>
  <si>
    <t>тс, гвс, хвс, во</t>
  </si>
  <si>
    <t>фасад, подвал</t>
  </si>
  <si>
    <t xml:space="preserve">вс, во, тс, эс, ус </t>
  </si>
  <si>
    <t xml:space="preserve">ООО «Тарастроймонтаж» </t>
  </si>
  <si>
    <t>Фасад, Подвал</t>
  </si>
  <si>
    <t xml:space="preserve">ООО «ЛЮКСОР ТАЙМ» </t>
  </si>
  <si>
    <t>доп. раб. Крыша (утепление чердачного перекрытия)</t>
  </si>
  <si>
    <t>г.Омск, ул. 22 Партсъезда, д. 7</t>
  </si>
  <si>
    <t xml:space="preserve">вс, тс, эс, ус </t>
  </si>
  <si>
    <t xml:space="preserve">вс, во, тс, эс </t>
  </si>
  <si>
    <t xml:space="preserve">во, тс, эс, ус </t>
  </si>
  <si>
    <t>вс, во, тс, ус, эс</t>
  </si>
  <si>
    <t>31.12.2019; 23.06.2020</t>
  </si>
  <si>
    <t xml:space="preserve">вс, тс, во </t>
  </si>
  <si>
    <t>31.12.2019; 28.05.2020</t>
  </si>
  <si>
    <t>05.12.2017; 16.01.2020</t>
  </si>
  <si>
    <t>09.02.2018; 16.01.2020</t>
  </si>
  <si>
    <t>Крыша (плоская)</t>
  </si>
  <si>
    <t>Крыша (скатная)</t>
  </si>
  <si>
    <t>Фасад, подвал</t>
  </si>
  <si>
    <t>ООО "ТАНЗАНИТ"</t>
  </si>
  <si>
    <t xml:space="preserve">вс, тс, во, эс, ус </t>
  </si>
  <si>
    <t>ООО "АЛЬФАСТРОЙ"</t>
  </si>
  <si>
    <t xml:space="preserve">тс, вс, во, эс, ус </t>
  </si>
  <si>
    <t>вс,во- 31.12.2019; тс,ус,эс-23.06.2020</t>
  </si>
  <si>
    <t>ИП Кужбанова Динара Саматовна</t>
  </si>
  <si>
    <t>ООО "Регионстрой"</t>
  </si>
  <si>
    <t>ООО "ИНТЕРСТРОЙ"</t>
  </si>
  <si>
    <t>г. Омск, ул. Бородина, д. 37А</t>
  </si>
  <si>
    <t>р.п. Шербакуль, ул. Рабочий Поселок, д. 4</t>
  </si>
  <si>
    <t>г. Омск, ул. 21-я Амурская, д. 21Б</t>
  </si>
  <si>
    <t>г. Омск, ул. 21-я Амурская, д. 21В</t>
  </si>
  <si>
    <t>г. Калачинск, ул. Ленина, д. 52а</t>
  </si>
  <si>
    <t>г. Омск, 18-й Военный городок, д. 175</t>
  </si>
  <si>
    <t>с. Алексеевка, ул. поселок Юбилейный, д. 6</t>
  </si>
  <si>
    <t>ООО "АНГКОР"</t>
  </si>
  <si>
    <t>г. Омск, ул. XIX Партсъезда, д. 32а</t>
  </si>
  <si>
    <t xml:space="preserve">Фасад, подвал </t>
  </si>
  <si>
    <t xml:space="preserve">во, эс, тс, ус </t>
  </si>
  <si>
    <t>г. Омск, ул. Волгоградская, д. 4Б</t>
  </si>
  <si>
    <t>30.12.2019; 14.07.2020</t>
  </si>
  <si>
    <t>г. Омск, ул. Южная, д. 97</t>
  </si>
  <si>
    <t>ООО «Мосрегионлифт»</t>
  </si>
  <si>
    <t>Лифт</t>
  </si>
  <si>
    <t>г. Омск, наб. Тухачевского, д. 20</t>
  </si>
  <si>
    <t>г. Омск, наб. Тухачевского, д. 22</t>
  </si>
  <si>
    <t>31.12.2019; 14.07.2020</t>
  </si>
  <si>
    <t>Акционерное общество «Щербинский лифтостроительный завод»</t>
  </si>
  <si>
    <t>ООО "Курс"</t>
  </si>
  <si>
    <t>Общество с ограниченной ответственностью Производственное объединение "Евролифтмаш"</t>
  </si>
  <si>
    <t>30.12.2019; 06.08.2020</t>
  </si>
  <si>
    <t>27.12.2019; тс-06.08.2020</t>
  </si>
  <si>
    <t>27.12.2019; эс-03.08.2020</t>
  </si>
  <si>
    <t>фасад (в т.ч. подвал)</t>
  </si>
  <si>
    <t>31.12.2019, 18.08.2020</t>
  </si>
  <si>
    <t>Крыша(плоская)</t>
  </si>
  <si>
    <t>фасад (т.ч. подвал)</t>
  </si>
  <si>
    <t xml:space="preserve"> фасад (в т.ч. подвал)</t>
  </si>
  <si>
    <t>во, вс, эс, тс, ус</t>
  </si>
  <si>
    <t>эс, во (выгребная яма)</t>
  </si>
  <si>
    <t>г. Омск, ул. 50 лет Профсоюзов, д. 97А</t>
  </si>
  <si>
    <t>р.п. Саргатское, ул. Строителей, д. 1б</t>
  </si>
  <si>
    <t>п. Иртышский, ул. Садовая, д. 6а</t>
  </si>
  <si>
    <t>г. Тара, ул. Радищева, д. 16в</t>
  </si>
  <si>
    <t>п. Иртышский, ул. Садовая, д. 8а</t>
  </si>
  <si>
    <t>04.09.2020; 18.09.2020</t>
  </si>
  <si>
    <t>г. Омск, ул. 2-я Поселковая, д. 53А</t>
  </si>
  <si>
    <t>во, вс, эс</t>
  </si>
  <si>
    <t>во, вс, эс, тс</t>
  </si>
  <si>
    <t>вс, эс</t>
  </si>
  <si>
    <t>во, вс, тс, эс</t>
  </si>
  <si>
    <t>ООО «СГЭС»</t>
  </si>
  <si>
    <t>вс,во,эс-31.12.2019; тс-21.09.2020</t>
  </si>
  <si>
    <t>г. Омск, ул. 21-я Амурская, д. 30А</t>
  </si>
  <si>
    <t>вс, тс, эс</t>
  </si>
  <si>
    <t>г. Омск, ул. Сергея Тюленина, д. 1А</t>
  </si>
  <si>
    <t>ООО «Омспецоборудование»</t>
  </si>
  <si>
    <t>доп. работа по суду  Крыша (скатная)</t>
  </si>
  <si>
    <t>доп. работа по суду Крыша (скатная)</t>
  </si>
  <si>
    <t>г. Омск, пр. Мира, д. 26б</t>
  </si>
  <si>
    <t>доп. раб. Подвал (к рфс)</t>
  </si>
  <si>
    <t>06.08.2020; 30.12.2019</t>
  </si>
  <si>
    <t>30.10.2020; 08.12.2020</t>
  </si>
  <si>
    <t>30.10.2020; 14.12.2020</t>
  </si>
  <si>
    <t>23.10.2020; 07.12.2020</t>
  </si>
  <si>
    <t>06.11.2020, 30.12.2020</t>
  </si>
  <si>
    <t>2019/2021</t>
  </si>
  <si>
    <t>Крыша (плоская), УНК (за счет субсидии)</t>
  </si>
  <si>
    <t>г. Омск, ул. Волгоградская, д. 2Б</t>
  </si>
  <si>
    <t>г. Омск, пр. Менделеева, д. 3а</t>
  </si>
  <si>
    <t>доп раб. Крыша (скатная)</t>
  </si>
  <si>
    <t>вс, во, тс, эс , ус</t>
  </si>
  <si>
    <t>669-9</t>
  </si>
  <si>
    <t>вс, эс, тс, ус , во</t>
  </si>
  <si>
    <t>ООО «СК НИКА-ГРУПП»</t>
  </si>
  <si>
    <t>во, вс, тс</t>
  </si>
  <si>
    <t xml:space="preserve"> ООО «Мегаполис» </t>
  </si>
  <si>
    <t>г. Омск, ул. 9-я Линия, д. 44</t>
  </si>
  <si>
    <t>г. Омск, ул. Звездова, д. 98</t>
  </si>
  <si>
    <t>г. Омск, ул. Омская, д. 108</t>
  </si>
  <si>
    <t>г. Омск, пр. Карла Маркса, д. 36, корпус 1</t>
  </si>
  <si>
    <t>г. Омск, ул. 20 лет РККА, д. 206</t>
  </si>
  <si>
    <t>г. Омск, ул. Багратиона, д. 19</t>
  </si>
  <si>
    <t>г. Омск, ул. Лермонтова, д. 4б</t>
  </si>
  <si>
    <t>г. Омск, ул. Омская, д. 156</t>
  </si>
  <si>
    <t>г. Омск, ул. Омская, д. 209</t>
  </si>
  <si>
    <t xml:space="preserve">лифт </t>
  </si>
  <si>
    <t>г. Омск, ул. 3-я Молодежная, д. 51</t>
  </si>
  <si>
    <t>г. Омск, ул. 3-я Молодежная, д. 73</t>
  </si>
  <si>
    <t>г. Омск, ул. 3-я Молодежная, д. 75</t>
  </si>
  <si>
    <t>г. Омск, ул. Кирова, д. 8</t>
  </si>
  <si>
    <t>г. Омск, ул. Кирова, д. 10, корпус 2</t>
  </si>
  <si>
    <t>г. Омск, ул. Берко Цемента, д. 6в</t>
  </si>
  <si>
    <t>г. Омск, пр. Космический, д. 101, корпус 1</t>
  </si>
  <si>
    <t>г. Омск, ул. 75 Гвардейской бригады, д. 22</t>
  </si>
  <si>
    <t>г. Омск, ул. Заозерная, д. 22, корпус 1</t>
  </si>
  <si>
    <t>г. Омск, пр. Менделеева, д. 38</t>
  </si>
  <si>
    <t>г. Омск, ул. Лаптева, д. 1</t>
  </si>
  <si>
    <t>г. Омск, пр. Королева, д. 10а</t>
  </si>
  <si>
    <t>г. Омск, ул. Жуковского, д. 31</t>
  </si>
  <si>
    <t>г. Омск, ул. Крыловская, д. 23, корпус 1</t>
  </si>
  <si>
    <t>г. Омск, ул. Комкова, д. 2</t>
  </si>
  <si>
    <t>г. Омск, ул. 2-я Любинская, д. 11а</t>
  </si>
  <si>
    <t>г. Омск, ул. 24-я Северная, д. 172Б</t>
  </si>
  <si>
    <t>г. Омск, ул. 33-я Северная, д. 27</t>
  </si>
  <si>
    <t>г. Омск, ул. Омская, д. 154</t>
  </si>
  <si>
    <t>г. Омск, ул. Иркутская, д. 68</t>
  </si>
  <si>
    <t>г. Омск, ул. Челюскинцев, д. 102, корпус 1</t>
  </si>
  <si>
    <t>г. Омск, ул. 5-я Северная, д. 193, корпус 1</t>
  </si>
  <si>
    <t>г. Омск, ул. Крупской, д. 17, корпус 1</t>
  </si>
  <si>
    <t>г. Омск, ул. Крупской, д. 17, корпус 3</t>
  </si>
  <si>
    <t>г. Омск, ул. Крупской, д. 19, корпус 1</t>
  </si>
  <si>
    <t>г. Омск, бул. Архитекторов, д. 7, корпус 2</t>
  </si>
  <si>
    <t>г. Омск, бул. Архитекторов, д. 1, корпус 2</t>
  </si>
  <si>
    <t>г. Омск, ул. Конева, д. 24</t>
  </si>
  <si>
    <t>г. Омск, ул. Рокоссовского, д. 16</t>
  </si>
  <si>
    <t>г. Омск, ул. Дмитриева, д. 2, корпус 4</t>
  </si>
  <si>
    <t>г. Омск, бул. Архитекторов, д. 3, корпус 1</t>
  </si>
  <si>
    <t>г. Омск, ул. Крупской, д. 19, корпус 3</t>
  </si>
  <si>
    <t>г. Омск, ул. Дмитриева, д. 2, корпус 1</t>
  </si>
  <si>
    <t>г. Омск, ул. Дианова, д. 2, корпус 1</t>
  </si>
  <si>
    <t xml:space="preserve">ООО «СК "ФОРТ-ИНВЕСТ"  </t>
  </si>
  <si>
    <t>30.12.2020 (ус); 01.04.2021 (тс,вс,эс,во)</t>
  </si>
  <si>
    <t>вс, во, тс (ЭС приняли, но кс 2 нет еще)</t>
  </si>
  <si>
    <t>г. Омск, пр. Мира, д. 173а</t>
  </si>
  <si>
    <t>г. Омск, ул. 22 Апреля, д. 4б</t>
  </si>
  <si>
    <t>30.12.2019(тс), 19.05.2021(вс,во,эс)</t>
  </si>
  <si>
    <t>доп. работа Крыша (плоская)</t>
  </si>
  <si>
    <t>доп. раб.  фасад (в т.ч. подвал)</t>
  </si>
  <si>
    <t>2016/2021</t>
  </si>
  <si>
    <t>крыша; доп. раб. Крыша (скатная)</t>
  </si>
  <si>
    <t>крыша, доп раб. Крыша (скатная)</t>
  </si>
  <si>
    <t>01.04.2021; 29.04.2021</t>
  </si>
  <si>
    <t xml:space="preserve">ус, вс, во, эс, тс </t>
  </si>
  <si>
    <t>вс,тс,во,ус</t>
  </si>
  <si>
    <t>ООО «СибГидроЭлектроСтрой»</t>
  </si>
  <si>
    <t>ООО «РОСТВЕРК»</t>
  </si>
  <si>
    <t>15.09.2016, 14.07.2021</t>
  </si>
  <si>
    <t>г. Омск, ул. XX Партсъезда, д. 36</t>
  </si>
  <si>
    <t>р.п. Полтавка, ул. Щорса, д. 32</t>
  </si>
  <si>
    <t>тс, вс, эс</t>
  </si>
  <si>
    <t>доп. раб. Крыша</t>
  </si>
  <si>
    <t>доп. работа Крыша (скатная)</t>
  </si>
  <si>
    <t>ООО «Универсальная строительная компания»</t>
  </si>
  <si>
    <t>вс,во,эс,тс,ус</t>
  </si>
  <si>
    <t>тс - 07.10.2021; во,вс,эс - 12.11.2021</t>
  </si>
  <si>
    <t>08.09.2021; 17.11.2021</t>
  </si>
  <si>
    <t>ООО  Многопрофильная фирма "Сфера"</t>
  </si>
  <si>
    <t xml:space="preserve"> крыша; доп. работа Крыша (скатная) водост.</t>
  </si>
  <si>
    <t>02.11.2021 (дата решения Арбитражного суда)</t>
  </si>
  <si>
    <t>ООО  «Строительная компания «Ростверк»</t>
  </si>
  <si>
    <t>ООО "Ремстройтэкс"</t>
  </si>
  <si>
    <t>доп. раб. крыша (по суду)</t>
  </si>
  <si>
    <t>04.04.2022; 28.03.2022(8,9,10 подъезд делал Глобал Гис)</t>
  </si>
  <si>
    <t>вс, во, эс; доп. раб. вс (по суду)</t>
  </si>
  <si>
    <t>ИП Абишева Куралай Кайсарбековна</t>
  </si>
  <si>
    <t>вс, тс, эс, во; доп. работа вс</t>
  </si>
  <si>
    <t>г. Омск, ул. Нефтезаводская, д. 36А</t>
  </si>
  <si>
    <t>доп. работы Крыша (скатная)</t>
  </si>
  <si>
    <t>ООО  "АСТ Транс"</t>
  </si>
  <si>
    <t>доп. работа фасад (по суду)</t>
  </si>
  <si>
    <t>крыша; доп. раб. крыша (по суду)</t>
  </si>
  <si>
    <t>2017/2022</t>
  </si>
  <si>
    <t xml:space="preserve">крыша; доп. работа крыша </t>
  </si>
  <si>
    <t>2019/2022</t>
  </si>
  <si>
    <t>доп работа крыша</t>
  </si>
  <si>
    <t xml:space="preserve"> во, хгвс, тс, эс, пу, гвс</t>
  </si>
  <si>
    <t>доп. работа Крыша</t>
  </si>
  <si>
    <t>14.04.2021; 29.08.2022</t>
  </si>
  <si>
    <t>г. Омск, ул. Волгоградская, д. 28</t>
  </si>
  <si>
    <t>г. Омск, ул. Крупской, д. 1</t>
  </si>
  <si>
    <t>г. Омск, ул. Крупской, д. 5</t>
  </si>
  <si>
    <t>г. Омск, ул. Маяковского, д. 46, корпус 1</t>
  </si>
  <si>
    <t xml:space="preserve">ООО «Импорт-Лифт»   </t>
  </si>
  <si>
    <t>Доп. работа Фасад</t>
  </si>
  <si>
    <t>31.12.2019; 14.09.2022; 23.09.2022</t>
  </si>
  <si>
    <t xml:space="preserve"> доп. работа Крыша</t>
  </si>
  <si>
    <t>05.07.2022 (дата решения Арбитражного суда)</t>
  </si>
  <si>
    <t xml:space="preserve">ООО «КРОСТ» </t>
  </si>
  <si>
    <t>02.11.2022 (дата решения Арбитражного суда)</t>
  </si>
  <si>
    <t>2016/2022</t>
  </si>
  <si>
    <t>доп. работа фасад, подвал</t>
  </si>
  <si>
    <t xml:space="preserve"> 20.12.2022</t>
  </si>
  <si>
    <t>26.01.2023 (дата решения суда)</t>
  </si>
  <si>
    <t>11.11.2022-рфс; 14.11.2022-рп</t>
  </si>
  <si>
    <t>Дата Акта приемочной комиссии доп. работ</t>
  </si>
  <si>
    <t>Дата составления КС-2,3 доп. работ</t>
  </si>
  <si>
    <t>п. Иртышский, ул. Садовая, д. 4а</t>
  </si>
  <si>
    <t>с. Евгащино, ул. Октябрьская, д. 8Б</t>
  </si>
  <si>
    <t>п. Новоуральский, ул. Школьная, д. 11</t>
  </si>
  <si>
    <t>р.п. Павлоградка, ул. Целинная, д. 2</t>
  </si>
  <si>
    <t>р.п. Любинский, ул. 70 лет Октября, д. 15</t>
  </si>
  <si>
    <t>р.п. Оконешниково, ул. Пролетарская, д. 56</t>
  </si>
  <si>
    <t>р.п. Оконешниково, ул. Пролетарская, д. 62</t>
  </si>
  <si>
    <t>р.п. Оконешниково, ул. Пролетарская, д. 69</t>
  </si>
  <si>
    <t>г. Тара, ул. Транспортная, д. 13В</t>
  </si>
  <si>
    <t>с. Дружино, ул. Лаптева, д. 5</t>
  </si>
  <si>
    <t>р.п. Оконешниково, ул. Пролетарская, д. 43</t>
  </si>
  <si>
    <t>г. Тара, ул. Красноармейская, д. 65</t>
  </si>
  <si>
    <t>р.п. Шербакуль, ул. Ворошилова, д. 28</t>
  </si>
  <si>
    <t>р.п. Шербакуль, ул. Ворошилова, д. 30</t>
  </si>
  <si>
    <t>р.п. Шербакуль, ул. Ворошилова, д. 32</t>
  </si>
  <si>
    <t>р.п. Оконешниково, ул. Пролетарская, д. 45</t>
  </si>
  <si>
    <t>р.п. Оконешниково, ул. Трудовые Резервы, д. 1</t>
  </si>
  <si>
    <t>р.п. Оконешниково, ул. Октябрьская, д. 56А</t>
  </si>
  <si>
    <t>р.п. Павлоградка, ул. Космонавтов, д. 4</t>
  </si>
  <si>
    <t>п. Новоомский, ул. Целинная, д. 14</t>
  </si>
  <si>
    <t>с. Дружино, ул. 60 лет Октября, д. 1</t>
  </si>
  <si>
    <t>с. Троицкое, ул. 60 лет СССР, д. 14</t>
  </si>
  <si>
    <t>с. Троицкое, ул. Горная, д. 11</t>
  </si>
  <si>
    <t>с. Троицкое, ул. Горная, д. 10</t>
  </si>
  <si>
    <t>г. Называевск, ул. Кирова, д. 12</t>
  </si>
  <si>
    <t>р.п. Черлак, ул. 40 лет Октября, д. 68</t>
  </si>
  <si>
    <t>с. Элита, ул. Школьная, д. 13</t>
  </si>
  <si>
    <t>ООО "Компания АС"</t>
  </si>
  <si>
    <t>г. Тара, ул. 40 лет ВЛКСМ, д. 38</t>
  </si>
  <si>
    <t>г. Исилькуль, ул. Первомайская, д. 60</t>
  </si>
  <si>
    <t>р.п. Полтавка, ул. Комсомольская, д. 28</t>
  </si>
  <si>
    <t>р.п. Полтавка, ул. Чапаева, д. 19</t>
  </si>
  <si>
    <t>р.п. Полтавка, ул. Комсомольская, д. 32</t>
  </si>
  <si>
    <t>с. Троицкое, ул. 60 лет СССР, д. 6</t>
  </si>
  <si>
    <t>р.п. Нововаршавка, ул. Красный Путь, д. 18</t>
  </si>
  <si>
    <t>ООО "Алмаз"</t>
  </si>
  <si>
    <t>с. Калинино, ул. Лесная, д. 1</t>
  </si>
  <si>
    <t>ООО "СК" Артейл"</t>
  </si>
  <si>
    <t>с. Калинино, ул. Лесная, д. 3</t>
  </si>
  <si>
    <t>с. Калинино, ул. Лесная, д. 4</t>
  </si>
  <si>
    <t>с. Мангут, ул. Почтовая, д. 11</t>
  </si>
  <si>
    <t>ООО "Люксор-Тайм"</t>
  </si>
  <si>
    <t>р.п. Москаленки, ул. Дымовой, д. 6</t>
  </si>
  <si>
    <t>п. Новоомский, ул. 50 лет Октября, д. 29</t>
  </si>
  <si>
    <t>с. Элита, ул. Ленина, д. 3</t>
  </si>
  <si>
    <t>с. Пушкино, ул. Ленина, д. 60</t>
  </si>
  <si>
    <t>р.п. Таврическое, ул. Ленина, д. 107</t>
  </si>
  <si>
    <t>р.п. Таврическое, ул. Ленина, д. 74</t>
  </si>
  <si>
    <t>р.п. Черлак, ул. 2-я Восточная, д. 20</t>
  </si>
  <si>
    <t>п. Боевой, ул. Школьная, д. 28</t>
  </si>
  <si>
    <t>г. Исилькуль, ул. Водников, д. 8</t>
  </si>
  <si>
    <t>р.п. Таврическое, ул. Ленина, д. 111</t>
  </si>
  <si>
    <t>с. Сосновка, пер. Молодежный, д. 3</t>
  </si>
  <si>
    <t>р.п. Москаленки, ул. Нефтяников, д. 17</t>
  </si>
  <si>
    <t>р.п. Полтавка, ул. Победы, д. 1</t>
  </si>
  <si>
    <t>п. Омский, ул. Ленина, д. 18</t>
  </si>
  <si>
    <t>п. Оброскино, ул. Площадь, д. 8</t>
  </si>
  <si>
    <t>с. Сорочино, ул. Центральная, д. 5</t>
  </si>
  <si>
    <t>с. Сорочино, ул. Центральная, д. 6</t>
  </si>
  <si>
    <t>с. Евгащино, ул. Октябрьская, д. 8А</t>
  </si>
  <si>
    <t>г. Калачинск, ул. Заводская, д. 43</t>
  </si>
  <si>
    <t>г. Калачинск, ул. Пролетарская, д. 137</t>
  </si>
  <si>
    <t>г. Калачинск, ул. Ленина, д. 19</t>
  </si>
  <si>
    <t>п. Горячий Ключ, ул. Молодежная, д. 6</t>
  </si>
  <si>
    <t>ООО "Стройинэк"</t>
  </si>
  <si>
    <t>п. Горячий Ключ, ул. Молодежная, д. 12</t>
  </si>
  <si>
    <t>р.п. Москаленки, ул. 3-я Северная, д. 67</t>
  </si>
  <si>
    <t>п. Новоомский, ул. Целинная, д. 6</t>
  </si>
  <si>
    <t>ООО "Люксор Тайм"</t>
  </si>
  <si>
    <t>п. Оброскино, ул. Центральная, д. 9</t>
  </si>
  <si>
    <t>р.п. Марьяновка, ул. Больничная, д. 27</t>
  </si>
  <si>
    <t>п. Новоомский, ул. 50 лет Октября, д. 28</t>
  </si>
  <si>
    <t>р.п. Москаленки, ул. Механизаторов, д. 12</t>
  </si>
  <si>
    <t>р.п. Черлак, ул. 2-я Восточная, д. 17</t>
  </si>
  <si>
    <t>с. Завьялово, ул. Школьная, д. 1</t>
  </si>
  <si>
    <t>г. Тара, ул. Кирова, д. 43</t>
  </si>
  <si>
    <t>г. Калачинск, ул. Вокзальная, д. 104</t>
  </si>
  <si>
    <t>г. Калачинск, ул. Калнина, д. 23</t>
  </si>
  <si>
    <t>п. Новоомский, ул. Целинная, д. 4</t>
  </si>
  <si>
    <t>с. Большие Уки, ул. Избышева, д. 11</t>
  </si>
  <si>
    <t>с. Сосновка, пер. Молодежный, д. 7</t>
  </si>
  <si>
    <t>р.п. Муромцево, ул. Юбилейная, д. 5</t>
  </si>
  <si>
    <t>с. Георгиевка, ул. Ленина, д. 1</t>
  </si>
  <si>
    <t>ООО "Берея"</t>
  </si>
  <si>
    <t>г. Исилькуль, ул. Советская, д. 75</t>
  </si>
  <si>
    <t>п. Омский, ул. Ленина, д. 10</t>
  </si>
  <si>
    <t>с. Андреевка, ул. Юбилейная, д. 5а</t>
  </si>
  <si>
    <t>с. Троицкое, ул. Тюменская, д. 9</t>
  </si>
  <si>
    <t>с. Троицкое, ул. Горная, д. 9</t>
  </si>
  <si>
    <t>с. Лузино, ул. 30 лет Победы, д. 17</t>
  </si>
  <si>
    <t>ООО "Мегаполис"</t>
  </si>
  <si>
    <t>с. Лузино, ул. 30 лет Победы, д. 22</t>
  </si>
  <si>
    <t>г. Калачинск, ул. Черепова, д. 60</t>
  </si>
  <si>
    <t>г. Калачинск, ул. Омская, д. 36А</t>
  </si>
  <si>
    <t>г. Калачинск, ул. Калнина, д. 11</t>
  </si>
  <si>
    <t>пос. Новгородцево, д. 5</t>
  </si>
  <si>
    <t>р.п. Большеречье, ул. Ленина, д. 13</t>
  </si>
  <si>
    <t>р.п. Кормиловка, ул. Советская, д. 119</t>
  </si>
  <si>
    <t>с. Воскресенка, ул. Совхозная, д. 1</t>
  </si>
  <si>
    <t>п. Магистральный, ул. Молодежная, д. 15А</t>
  </si>
  <si>
    <t>р.п. Красный Яр, ул. Октябрьская, д. 4</t>
  </si>
  <si>
    <t>г. Тюкалинск, ул. Комсомольская, д. 8</t>
  </si>
  <si>
    <t>р.п. Марьяновка, ул. Ленина, д. 14</t>
  </si>
  <si>
    <t>р.п. Нововаршавка, ул. Красный Путь, д. 5</t>
  </si>
  <si>
    <t>р.п. Нововаршавка, ул. Красный Путь, д. 11</t>
  </si>
  <si>
    <t>р.п. Нововаршавка, ул. Красный Путь, д. 12</t>
  </si>
  <si>
    <t>р.п. Нововаршавка, ул. Красный Путь, д. 13</t>
  </si>
  <si>
    <t>г. Калачинск, ул. 15 Съезда ВЛКСМ, д. 1</t>
  </si>
  <si>
    <t>г. Тара, ул. Лихачева, д. 18</t>
  </si>
  <si>
    <t>с. Солнечное, ул. Титова, д. 10</t>
  </si>
  <si>
    <t>п. Боевой, ул. Школьная, д. 8</t>
  </si>
  <si>
    <t>п. Боевой, ул. Школьная, д. 11</t>
  </si>
  <si>
    <t>п. Боевой, ул. Школьная, д. 12</t>
  </si>
  <si>
    <t>г. Калачинск, ул. Калнина, д. 37</t>
  </si>
  <si>
    <t>г. Калачинск, ул. Омская, д. 71Б</t>
  </si>
  <si>
    <t>д. Стародубка, ул. Школьная, д. 8</t>
  </si>
  <si>
    <t>р.п. Кормиловка, ул. Фрунзе, д. 125А</t>
  </si>
  <si>
    <t>с. Усть-Ишим, ул. Новая, д. 15</t>
  </si>
  <si>
    <t>23.11.2023 (фасад)</t>
  </si>
  <si>
    <t>15.12.2023 (подвал), 16.01.2024 (фасад) входная группа</t>
  </si>
  <si>
    <t>ВО</t>
  </si>
  <si>
    <t>ТС</t>
  </si>
  <si>
    <t>Фасад, подвал, крыша (скатная)</t>
  </si>
  <si>
    <t>г. Омск, ул. В.Ф.Маргелова, д. 207</t>
  </si>
  <si>
    <t>г. Омск, пр. Культуры, д. 2</t>
  </si>
  <si>
    <t>г. Омск, ул. 1-я Самарская, д. 3</t>
  </si>
  <si>
    <t>г. Омск, бул. Победы, д. 6</t>
  </si>
  <si>
    <t>г. Омск, ул. 3-я Молодежная, д. 52</t>
  </si>
  <si>
    <t>г. Омск, ул. Куйбышева, д. 150</t>
  </si>
  <si>
    <t>г. Омск, ул. 3-я Кордная, д. 20</t>
  </si>
  <si>
    <t>г. Омск, ул. 24-я Северная, д. 214</t>
  </si>
  <si>
    <t>г. Омск, ул. Челюскинцев, д. 98</t>
  </si>
  <si>
    <t>г. Омск, ул. Бархатовой, д. 4а</t>
  </si>
  <si>
    <t>г. Омск, ул. Бородина, д. 10, корпус 5</t>
  </si>
  <si>
    <t>г. Омск, ул. 7-я Линия, д. 180</t>
  </si>
  <si>
    <t>г. Омск, ул. Бархатовой, д. 9</t>
  </si>
  <si>
    <t>г. Омск, ул. Крутогорская, д. 3</t>
  </si>
  <si>
    <t>мкр. Входной, д. 4а</t>
  </si>
  <si>
    <t>г. Омск, ул. Фугенфирова, д. 11</t>
  </si>
  <si>
    <t>г. Омск, ул. Лукашевича, д. 10а</t>
  </si>
  <si>
    <t>г. Омск, ул. 3-я Енисейская, д. 19б</t>
  </si>
  <si>
    <t>г. Омск, ул. 50 лет ВЛКСМ, д. 4</t>
  </si>
  <si>
    <t>г. Омск, ул. Волгоградская, д. 12</t>
  </si>
  <si>
    <t>г. Омск, ул. Моторостроителей, д. 20</t>
  </si>
  <si>
    <t>г. Омск, пр. Менделеева, д. 19, корпус 3</t>
  </si>
  <si>
    <t>г. Омск, ул. 22 Апреля, д. 8в</t>
  </si>
  <si>
    <t>г. Омск, ул. Энергетиков, д. 63а</t>
  </si>
  <si>
    <t>г. Омск, ул. Добровольского, д. 4</t>
  </si>
  <si>
    <t>г. Омск, ул. Андрианова, д. 14, корпус 1</t>
  </si>
  <si>
    <t>г. Омск, пр. Менделеева, д. 19, корпус 4</t>
  </si>
  <si>
    <t>г. Омск, пр. Менделеева, д. 17, корпус 5</t>
  </si>
  <si>
    <t>г. Омск, пр. Менделеева, д. 19, корпус 6</t>
  </si>
  <si>
    <t>г. Омск, пр. Мира, д. 100в</t>
  </si>
  <si>
    <t>г. Омск, ул. 50 лет ВЛКСМ, д. 13</t>
  </si>
  <si>
    <t>г. Омск, ул. Герцена, д. 17</t>
  </si>
  <si>
    <t>г. Омск, 16-й военный городок, д. 408</t>
  </si>
  <si>
    <t>г. Омск, ул. Российская, д. 3</t>
  </si>
  <si>
    <t>г. Омск, ул. Декабристов, д. 61</t>
  </si>
  <si>
    <t>г. Омск, ул. Товстухо, д. 3</t>
  </si>
  <si>
    <t xml:space="preserve">ООО «Ремстройтэкс»  </t>
  </si>
  <si>
    <t>г. Омск, ул. Пархоменко, д. 5</t>
  </si>
  <si>
    <t>г. Омск, ул. Ермолаева, д. 3</t>
  </si>
  <si>
    <t>г. Омск, пр. Менделеева, д. 25в</t>
  </si>
  <si>
    <t>г. Омск, ул. Декабристов, д. 71</t>
  </si>
  <si>
    <t>г. Омск, ул. Рощинская, д. 2</t>
  </si>
  <si>
    <t>г. Омск, ул. Мельничная, д. 89б</t>
  </si>
  <si>
    <t>г. Омск, ул. 3-я Молодежная, д. 58</t>
  </si>
  <si>
    <t>г. Омск, пр. Мира, д. 165</t>
  </si>
  <si>
    <t>г. Омск, ул. Волгоградская, д. 30а</t>
  </si>
  <si>
    <t>г. Омск, ул. 12 Декабря, д. 109а</t>
  </si>
  <si>
    <t>г. Омск, ул. 2-я Барнаульская, д. 11г</t>
  </si>
  <si>
    <t>г. Омск, пр. Менделеева, д. 19, корпус 1</t>
  </si>
  <si>
    <t>г. Омск, ул. 75 Гвардейской бригады, д. 5</t>
  </si>
  <si>
    <t>г. Омск, проезд 1-й Челюскинцев, д. 1</t>
  </si>
  <si>
    <t>мкр. Входной, д. 13</t>
  </si>
  <si>
    <t>г. Омск, ул. 4-я Челюскинцев, д. 95</t>
  </si>
  <si>
    <t>г. Омск, ул. Дианова, д. 3а</t>
  </si>
  <si>
    <t>г. Омск, пр. Мира, д. 167, корпус 3</t>
  </si>
  <si>
    <t>г. Омск, ул. 27-я Северная, д. 123а</t>
  </si>
  <si>
    <t>г. Омск, проезд Тимуровский, д. 2</t>
  </si>
  <si>
    <t>г. Омск, ул. Суровцева, д. 100</t>
  </si>
  <si>
    <t>г. Омск, ул. Рабиновича, д. 124</t>
  </si>
  <si>
    <t>г. Омск, ул. Волочаевская, д. 13д</t>
  </si>
  <si>
    <t>г. Омск, ул. 2-я Поселковая, д. 51</t>
  </si>
  <si>
    <t>г. Омск, ул. 21-я Амурская, д. 33, корпус 1</t>
  </si>
  <si>
    <t>г. Омск, ул. Молодогвардейская, д. 23</t>
  </si>
  <si>
    <t>г. Омск, ул. Волгоградская, д. 2в</t>
  </si>
  <si>
    <t>г. Омск, пр. Королева, д. 10б</t>
  </si>
  <si>
    <t>г. Омск, ул. Полторацкого, д. 56а</t>
  </si>
  <si>
    <t>мкр. Входной, д. 11</t>
  </si>
  <si>
    <t>г. Омск, ул. Красный Путь, д. 8</t>
  </si>
  <si>
    <t>г. Омск, проезд Тимуровский, д. 3</t>
  </si>
  <si>
    <t>г. Омск, ул. 20 лет РККА, д. 19</t>
  </si>
  <si>
    <t>г. Омск, ул. 27-я Северная, д. 86</t>
  </si>
  <si>
    <t>г. Омск, пр. Космический, д. 18</t>
  </si>
  <si>
    <t>г. Омск, ул. Омская, д. 225а</t>
  </si>
  <si>
    <t>г. Омск, ул. Шебалдина, д. 68</t>
  </si>
  <si>
    <t>г. Омск, ул. 2-я Солнечная, д. 23</t>
  </si>
  <si>
    <t>г. Омск, ул. Гусарова, д. 115</t>
  </si>
  <si>
    <t>г. Омск, ул. В.Горячева, д. 8</t>
  </si>
  <si>
    <t>г. Омск, ул. 5-я Кордная, д. 69</t>
  </si>
  <si>
    <t>г. Омск, ул. 5-я Кордная, д. 62б</t>
  </si>
  <si>
    <t>г. Омск, ул. Петра Осминина, д. 3</t>
  </si>
  <si>
    <t>г. Омск, ул. 10 лет Октября, д. 113</t>
  </si>
  <si>
    <t>г. Омск, ул. Демьяна Бедного, д. 91</t>
  </si>
  <si>
    <t>г. Омск, ул. Блюхера, д. 12</t>
  </si>
  <si>
    <t>г. Омск, пер. Камерный, д. 49а</t>
  </si>
  <si>
    <t>г. Омск, ул. Масленникова, д. 9а</t>
  </si>
  <si>
    <t>г. Омск, ул. 5-й Армии, д. 71</t>
  </si>
  <si>
    <t>г. Омск, ул. 21-я Амурская, д. 11</t>
  </si>
  <si>
    <t>г. Омск, пр. Мира, д. 55в</t>
  </si>
  <si>
    <t>г. Омск, ул. Харьковская, д. 19, корпус 2</t>
  </si>
  <si>
    <t>мкр. Входной, д. 10</t>
  </si>
  <si>
    <t>г. Омск, ул. Малиновского, д. 8а</t>
  </si>
  <si>
    <t>г. Омск, ул. 20 лет РККА, д. 192</t>
  </si>
  <si>
    <t>ООО "Эверест"</t>
  </si>
  <si>
    <t>г. Омск, ул. Дианова, д. 8</t>
  </si>
  <si>
    <t>г. Омск, бул. А.Петухова, д. 3</t>
  </si>
  <si>
    <t>г. Омск, ул. Харьковская, д. 19</t>
  </si>
  <si>
    <t>г. Омск, ул. Кузнецова, д. 2</t>
  </si>
  <si>
    <t>г. Омск, ул. Пирогова, д. 46</t>
  </si>
  <si>
    <t>г. Омск, ул. Молодогвардейская, д. 22</t>
  </si>
  <si>
    <t>г. Омск, ул. Бородина, д. 44а</t>
  </si>
  <si>
    <t>ООО "СК Артейл"</t>
  </si>
  <si>
    <t>г. Омск, ул. Куйбышева, д. 27, корпус 2</t>
  </si>
  <si>
    <t>г. Омск, ул. Комиссаровская, д. 2</t>
  </si>
  <si>
    <t>г. Омск, ул. Лукашевича, д. 8а</t>
  </si>
  <si>
    <t>г. Омск, ул. Арсеньева, д. 6</t>
  </si>
  <si>
    <t>г. Омск, ул. Арсеньева, д. 10</t>
  </si>
  <si>
    <t>г. Омск, ул. Училищная, д. 2</t>
  </si>
  <si>
    <t>г. Омск, ул. Училищная, д. 4</t>
  </si>
  <si>
    <t>г. Омск, ул. Моторостроителей, д. 30</t>
  </si>
  <si>
    <t>г. Омск, ул. Химиков, д. 6, корпус 2</t>
  </si>
  <si>
    <t>г. Омск, ул. 75 Гвардейской бригады, д. 6</t>
  </si>
  <si>
    <t>г. Омск, ул. Магистральная, д. 56</t>
  </si>
  <si>
    <t>г. Омск, ул. Челюскинцев, д. 99</t>
  </si>
  <si>
    <t>ООО "Современные Технологии Строительства"</t>
  </si>
  <si>
    <t>г. Омск, ул. Дмитриева, д. 13, корпус 8</t>
  </si>
  <si>
    <t>г. Омск, ул. Рокоссовского, д. 16, корпус 2</t>
  </si>
  <si>
    <t>г. Омск, ул. Куйбышева, д. 27, корпус 4</t>
  </si>
  <si>
    <t>г. Омск, ул. Нахимова, д. 57а</t>
  </si>
  <si>
    <t>г. Омск, ул. Бородина, д. 46б</t>
  </si>
  <si>
    <t>г. Омск, ул. Молодогвардейская, д. 27</t>
  </si>
  <si>
    <t>г. Омск, ул. 3-я Кордная, д. 24б</t>
  </si>
  <si>
    <t>г. Омск, пр. Мира, д. 30в</t>
  </si>
  <si>
    <t>г. Омск, ул. 5-я Кордная, д. 63б</t>
  </si>
  <si>
    <t>г. Омск, ул. 27-я Северная, д. 121а</t>
  </si>
  <si>
    <t>г. Омск, ул. Волочаевская, д. 19д</t>
  </si>
  <si>
    <t>г. Омск, ул. 1-я Железнодорожная, д. 40</t>
  </si>
  <si>
    <t>г. Омск, ул. Дианова, д. 8, корпус 1</t>
  </si>
  <si>
    <t>г. Омск, ул. Куйбышева, д. 27, корпус 3</t>
  </si>
  <si>
    <t>г. Омск, ул. 5-я Кировская, д. 83</t>
  </si>
  <si>
    <t>г. Омск, ул. 5-я Кировская, д. 87</t>
  </si>
  <si>
    <t>г. Омск, ул. Кирова, д. 16, корпус 2</t>
  </si>
  <si>
    <t>г. Омск, ул. 75 Гвардейской бригады, д. 20а</t>
  </si>
  <si>
    <t>г. Омск, ул. 111 Стройплощадка, д. 4</t>
  </si>
  <si>
    <t>ООО "Телекомстройпроект+"</t>
  </si>
  <si>
    <t>г. Омск, ул. Молодогвардейская, д. 9</t>
  </si>
  <si>
    <t>г. Омск, ул. Романенко, д. 16б</t>
  </si>
  <si>
    <t>г. Омск, ул. 20 лет РККА, д. 17, корпус 3</t>
  </si>
  <si>
    <t>г. Омск, ул. Магистральная, д. 49</t>
  </si>
  <si>
    <t>г. Омск, ул. 111 Стройплощадка, д. 6</t>
  </si>
  <si>
    <t>г. Омск, ул. 20 лет РККА, д. 175</t>
  </si>
  <si>
    <t>г. Омск, ул. Ипподромная, д. 14а</t>
  </si>
  <si>
    <t>г. Омск, ул. Берко Цемента, д. 6</t>
  </si>
  <si>
    <t>г. Омск, пр. Космический, д. 2</t>
  </si>
  <si>
    <t>г. Омск, ул. Волкова, д. 9</t>
  </si>
  <si>
    <t>г. Омск, ул. Звездова, д. 62</t>
  </si>
  <si>
    <t>г. Омск, ул. Иркутская, д. 3</t>
  </si>
  <si>
    <t>г. Омск, ул. Богдана Хмельницкого, д. 46</t>
  </si>
  <si>
    <t>г. Омск, ул. Волкова, д. 11</t>
  </si>
  <si>
    <t>г. Омск, ул. Коммунальная, д. 13Б</t>
  </si>
  <si>
    <t>г. Омск, ул. Полковая, д. 28</t>
  </si>
  <si>
    <t>г. Омск, ул. Куйбышева, д. 27, корпус 6</t>
  </si>
  <si>
    <t>г. Омск, ул. Авиагородок, д. 13</t>
  </si>
  <si>
    <t>г. Омск, ул. Дианова, д. 6</t>
  </si>
  <si>
    <t>г. Омск, ул. Фугенфирова, д. 2</t>
  </si>
  <si>
    <t>г. Омск, ул. Куйбышева, д. 31</t>
  </si>
  <si>
    <t>г. Омск, ул. 4-я Транспортная, д. 54</t>
  </si>
  <si>
    <t>г. Омск, бул. Победы, д. 7</t>
  </si>
  <si>
    <t>г. Омск, пр. Космический, д. 97в</t>
  </si>
  <si>
    <t>г. Омск, ул. 24-я Северная, д. 190</t>
  </si>
  <si>
    <t>г. Омск, ул. Дмитриева, д. 9</t>
  </si>
  <si>
    <t>г. Омск, ул. Нахимова, д. 57</t>
  </si>
  <si>
    <t>г. Омск, ул. Яковлева, д. 11</t>
  </si>
  <si>
    <t>г. Омск, ул. Лукашевича, д. 21, корпус 1</t>
  </si>
  <si>
    <t>г. Омск, ул. Куйбышева, д. 27, корпус 1</t>
  </si>
  <si>
    <t>г. Омск, ул. Дианова, д. 11</t>
  </si>
  <si>
    <t>г. Омск, ул. Фугенфирова, д. 2, корпус 1</t>
  </si>
  <si>
    <t>г. Омск, ул. Жуковского, д. 33, корпус 2</t>
  </si>
  <si>
    <t>г. Омск, ул. 75 Гвардейской бригады, д. 1в</t>
  </si>
  <si>
    <t>г. Омск, ул. Днепровская, д. 42б</t>
  </si>
  <si>
    <t>г. Омск, ул. Днепровская, д. 42а</t>
  </si>
  <si>
    <t>г. Омск, ул. Днепровская, д. 4б</t>
  </si>
  <si>
    <t>г. Омск, ул. Дмитриева, д. 11</t>
  </si>
  <si>
    <t>г. Омск, ул. Жуковского, д. 33</t>
  </si>
  <si>
    <t>г. Омск, ул. Моторостроителей, д. 24</t>
  </si>
  <si>
    <t>г. Омск, ул. 10 лет Октября, д. 191</t>
  </si>
  <si>
    <t>г. Омск, ул. Богдана Хмельницкого, д. 186</t>
  </si>
  <si>
    <t>г. Омск, ул. Масленникова, д. 167</t>
  </si>
  <si>
    <t>г. Омск, пр. Мира, д. 167б</t>
  </si>
  <si>
    <t>г. Омск, ул. Бульварная, д. 13</t>
  </si>
  <si>
    <t>г. Омск, ул. Авиагородок, д. 7</t>
  </si>
  <si>
    <t>г. Омск, ул. Круговая, д. 4б</t>
  </si>
  <si>
    <t>г. Омск, пр. Комарова, д. 23</t>
  </si>
  <si>
    <t>г. Омск, 18-й военный городок, д. 172</t>
  </si>
  <si>
    <t>г. Омск, ул. Куйбышева, д. 27, корпус 5</t>
  </si>
  <si>
    <t>г. Омск, ул. Котельникова, д. 12</t>
  </si>
  <si>
    <t>г. Омск, ул. Омская, д. 114, корпус 3</t>
  </si>
  <si>
    <t>г. Омск, пр. Комарова, д. 23, корпус 1</t>
  </si>
  <si>
    <t>г. Омск, ул. Ипподромная, д. 12а</t>
  </si>
  <si>
    <t>г. Омск, ул. Лукашевича, д. 25</t>
  </si>
  <si>
    <t>г. Омск, ул. 2-я Солнечная, д. 29</t>
  </si>
  <si>
    <t>г. Омск, ул. Энергетиков, д. 4</t>
  </si>
  <si>
    <t>ООО "КДН"</t>
  </si>
  <si>
    <t>г. Омск, пр. Комарова, д. 27</t>
  </si>
  <si>
    <t>г. Омск, ул. 24-я Северная, д. 172а</t>
  </si>
  <si>
    <t>г. Омск, ул. XIX Партсъезда, д. 36</t>
  </si>
  <si>
    <t>г. Омск, ул. Конева, д. 22, корпус 1</t>
  </si>
  <si>
    <t>г. Омск, ул. Катышева, д. 62</t>
  </si>
  <si>
    <t>г. Омск, ул. 27-я Северная, д. 123</t>
  </si>
  <si>
    <t>г. Омск, ул. Дмитриева, д. 11, корпус 1</t>
  </si>
  <si>
    <t>г. Омск, ул. 50 лет ВЛКСМ, д. 14в</t>
  </si>
  <si>
    <t>г. Омск, ул. 111 Стройплощадка, д. 5</t>
  </si>
  <si>
    <t>г. Омск, ул. Граничная, д. 126а</t>
  </si>
  <si>
    <t>г. Омск, ул. 3-я Кордная, д. 24а</t>
  </si>
  <si>
    <t>г. Омск, ул. Вокзальная, д. 49</t>
  </si>
  <si>
    <t>г. Омск, пр. Мира, д. 12а</t>
  </si>
  <si>
    <t>ООО "Фарт"</t>
  </si>
  <si>
    <t>г. Омск, 18-й военный городок, д. 171</t>
  </si>
  <si>
    <t>г. Омск, ул. Масленникова, д. 179</t>
  </si>
  <si>
    <t>г. Омск, пр. Комарова, д. 27, корпус 1</t>
  </si>
  <si>
    <t>г. Омск, ул. Краснознаменная, д. 2а</t>
  </si>
  <si>
    <t>14.09.2023; 22.09.2023</t>
  </si>
  <si>
    <t>20.11.2023,  15.12.2023</t>
  </si>
  <si>
    <t>07.12.2023, 21.12.2023</t>
  </si>
  <si>
    <t>вс, эс, тс, во</t>
  </si>
  <si>
    <t>доп. работа Фасад</t>
  </si>
  <si>
    <t>Фундамент, подвал</t>
  </si>
  <si>
    <t>вс, во, тс, эс</t>
  </si>
  <si>
    <t>ВС (доп работы)</t>
  </si>
  <si>
    <t>ВС, ВО, ТС, ЭС</t>
  </si>
  <si>
    <t>ВС, ВО, ЭС</t>
  </si>
  <si>
    <t>ВС, ТС, ЭС</t>
  </si>
  <si>
    <t>вс, эс, тс, ус</t>
  </si>
  <si>
    <t>с. Усть-Ишим, ул. Новая, д. 14</t>
  </si>
  <si>
    <t>р.п. Крутинка, ул. Гагарина, д. 4</t>
  </si>
  <si>
    <t>р.п. Саргатское, кв. 19-й, д. 16</t>
  </si>
  <si>
    <t>р.п. Саргатское, ул. Лесная, д. 3</t>
  </si>
  <si>
    <t>р.п. Таврическое, ул. Ленина, д. 48</t>
  </si>
  <si>
    <t>г. Калачинск, ул. Рабочая, д. 98</t>
  </si>
  <si>
    <t>р.п. Саргатское, ул. Лесная, д. 29</t>
  </si>
  <si>
    <t>р.п. Саргатское, ул. Октябрьская, д. 15</t>
  </si>
  <si>
    <t>с. Нижнеиртышское, ул. Советская, д. 26</t>
  </si>
  <si>
    <t>р.п. Саргатское, ул. Октябрьская, д. 13</t>
  </si>
  <si>
    <t>г. Калачинск, ул. Рабочая, д. 100</t>
  </si>
  <si>
    <t>г. Калачинск, ул. Калачинская, д. 17</t>
  </si>
  <si>
    <t>р.п. Таврическое, ул. Советская, д. 35</t>
  </si>
  <si>
    <t>г. Тара, ул. Транспортная, д. 18А</t>
  </si>
  <si>
    <t>с. Одесское, ул. Парковая, д. 4</t>
  </si>
  <si>
    <t>п. Центрально-Любинский, ул. Школьная, д. 11</t>
  </si>
  <si>
    <t>г. Тюкалинск, ул. Октябрьская, д. 58</t>
  </si>
  <si>
    <t>с. Татарка, ул. Новая, д. 33</t>
  </si>
  <si>
    <t>р.п. Марьяновка, ул. Северная, д. 1В</t>
  </si>
  <si>
    <t>р.п. Большеречье, ул. Зеленая, д. 6</t>
  </si>
  <si>
    <t>г. Омск, ул. Андрианова, д. 22</t>
  </si>
  <si>
    <t>г. Омск, пр. Комарова, д. 29</t>
  </si>
  <si>
    <t>г. Омск, пр. Космический, д. 20, корпус 1</t>
  </si>
  <si>
    <t>г. Омск, ул. 3-я Молодежная, д. 65</t>
  </si>
  <si>
    <t>г. Омск, ул. 27-я Северная, д. 123б</t>
  </si>
  <si>
    <t>г. Омск, ул. Бульварная, д. 4</t>
  </si>
  <si>
    <t>г. Омск, ул. Серова, д. 8в</t>
  </si>
  <si>
    <t>г. Омск, ул. Воронкова, д. 1</t>
  </si>
  <si>
    <t>г. Омск, проезд 1-й Челюскинцев, д. 3</t>
  </si>
  <si>
    <t>г. Омск, проезд 1-й Челюскинцев, д. 9</t>
  </si>
  <si>
    <t>г. Омск, проезд 1-й Челюскинцев, д. 5</t>
  </si>
  <si>
    <t>г. Омск, ул. 50 лет Профсоюзов, д. 97</t>
  </si>
  <si>
    <t>г. Омск, ул. Дмитриева, д. 2, корпус 6</t>
  </si>
  <si>
    <t>г. Омск, пр. Космический, д. 20, корпус 2</t>
  </si>
  <si>
    <t>21.12.2023, 27.09.2023 (тс)</t>
  </si>
  <si>
    <t>ВС, ТС, ВО, ЭС</t>
  </si>
  <si>
    <t>ст. Фадино, д. 1, корпус 3</t>
  </si>
  <si>
    <t>г. Тара, пер. Спартаковский, д. 29</t>
  </si>
  <si>
    <t>р.п. Любинский, ул. 70 лет Октября, д. 11</t>
  </si>
  <si>
    <t>ООО "Евросибмонтаж"</t>
  </si>
  <si>
    <t>д. Немировка, ул. Советская, д. 23</t>
  </si>
  <si>
    <t>с. Новологиново, ул. Советская, д. 28</t>
  </si>
  <si>
    <t>ООО "ПГС"</t>
  </si>
  <si>
    <t>с. Новологиново, ул. Советская, д. 27</t>
  </si>
  <si>
    <t>р.п. Муромцево, ул. Юбилейная, д. 17</t>
  </si>
  <si>
    <t>р.п. Муромцево, ул. Юбилейная, д. 24</t>
  </si>
  <si>
    <t>п. Горячий Ключ, ул. Олимпиады 80, д. 8</t>
  </si>
  <si>
    <t>г. Тара, ул. Ленина, д. 93</t>
  </si>
  <si>
    <t>г. Исилькуль, ул. Советская, д. 70</t>
  </si>
  <si>
    <t>с. Одесское, ул. Парковая, д. 2</t>
  </si>
  <si>
    <t>р.п. Черлак, ул. 3-я Северная, д. 3</t>
  </si>
  <si>
    <t>с. Лукьяновка, ул. Майская, д. 5</t>
  </si>
  <si>
    <t>с. Лукьяновка, ул. Майская, д. 9</t>
  </si>
  <si>
    <t>с. Лузино, ул. Комсомольская, д. 13</t>
  </si>
  <si>
    <t>г. Исилькуль, ул. Первомайская, д. 73А</t>
  </si>
  <si>
    <t>г. Исилькуль, ул. Октябрьская, д. 119</t>
  </si>
  <si>
    <t>г. Называевск, ул. 35 лет Победы, д. 38</t>
  </si>
  <si>
    <t>г. Называевск, ул. Ленина, д. 45</t>
  </si>
  <si>
    <t>г. Называевск, ул. Ленина, д. 76</t>
  </si>
  <si>
    <t>с. Нижняя Омка, ул. Школьная, д. 8</t>
  </si>
  <si>
    <t>04.12.2020 (эс 2021)</t>
  </si>
  <si>
    <t>23.10.2020 (эс 2021)</t>
  </si>
  <si>
    <t>г. Омск, ул. 10 лет Октября, д. 219, корпус 1</t>
  </si>
  <si>
    <t>г. Омск, ул. Кирпичный завод № 7, д. 20</t>
  </si>
  <si>
    <t>г. Омск, тер. Теплично-парниковый комбинат, д. 11</t>
  </si>
  <si>
    <t>г. Омск, ул. Романенко, д. 3</t>
  </si>
  <si>
    <t>г. Омск, ул. 10 лет Октября, д. 189</t>
  </si>
  <si>
    <t>г. Омск, пр. Комарова, д. 25</t>
  </si>
  <si>
    <t>г. Омск, проезд Спортивный, д. 6</t>
  </si>
  <si>
    <t>г. Омск, ул. Моторостроителей, д. 28</t>
  </si>
  <si>
    <t>г. Омск, ул. XIX Партсъезда, д. 27а</t>
  </si>
  <si>
    <t>г. Омск, ул. Южная, д. 99б</t>
  </si>
  <si>
    <t>г. Омск, тер. Теплично-парниковый комбинат, д. 13</t>
  </si>
  <si>
    <t>г. Омск, ул. Кошевого, д. 26</t>
  </si>
  <si>
    <t>г. Омск, ул. Волгоградская, д. 26а</t>
  </si>
  <si>
    <t>г. Омск, ул. 50 лет ВЛКСМ, д. 16</t>
  </si>
  <si>
    <t>г. Омск, ул. Магистральная, д. 19</t>
  </si>
  <si>
    <t>01.03.2024 (ВО,ВС,ТС)</t>
  </si>
  <si>
    <t>20.03.2024 (фасад)</t>
  </si>
  <si>
    <t>с. Пушкино, ул. Ленина, д. 62</t>
  </si>
  <si>
    <t>г. Тюкалинск, ул. Ленина, д. 31</t>
  </si>
  <si>
    <t>р.п. Тевриз, ул. Александра Матросова, д. 4</t>
  </si>
  <si>
    <t>р.п. Полтавка, ул. Гуртьева, д. 21</t>
  </si>
  <si>
    <t>р.п. Полтавка, ул. Гуртьева, д. 23</t>
  </si>
  <si>
    <t>р.п. Полтавка, ул. Победы, д. 4</t>
  </si>
  <si>
    <t>г. Исилькуль, ул. Первомайская, д. 79</t>
  </si>
  <si>
    <t>р.п. Красный Яр, ул. Октябрьская, д. 19</t>
  </si>
  <si>
    <t>с. Одесское, ул. Ленина, д. 19</t>
  </si>
  <si>
    <t>р.п. Любинский, ул. Октябрьская, д. 46Б</t>
  </si>
  <si>
    <t>с. Тавричанка, ул. Молодежная, д. 6</t>
  </si>
  <si>
    <t>р.п. Горьковское, ул. Ленина, д. 17</t>
  </si>
  <si>
    <t>р.п. Горьковское, ул. Мичурина, д. 14</t>
  </si>
  <si>
    <t>р.п. Горьковское, ул. Максима Горького, д. 7А</t>
  </si>
  <si>
    <t>р.п. Горьковское, ул. Кирова, д. 19</t>
  </si>
  <si>
    <t>р.п. Москаленки, ул. Механизаторов, д. 10</t>
  </si>
  <si>
    <t>р.п. Любинский, ул. Буркенина, д. 16А</t>
  </si>
  <si>
    <t>р.п. Любинский, ул. Пионерская, д. 20</t>
  </si>
  <si>
    <t>с. Красноярка, ул. Рабочая, д. 8</t>
  </si>
  <si>
    <t>с. Ульяновка, ул. Лесная, д. 11</t>
  </si>
  <si>
    <t>г. Омск, пер. Почтовый, д. 13</t>
  </si>
  <si>
    <t>г. Омск, ул. Всеволода Иванова, д. 18</t>
  </si>
  <si>
    <t>ООО "Ремонтно-Строительная компания"</t>
  </si>
  <si>
    <t>г. Омск, пр. Космический, д. 85</t>
  </si>
  <si>
    <t>г. Омск, ул. Юбилейная, д. 4</t>
  </si>
  <si>
    <t>п. Степной, ул. 40 лет Ракетных Войск, д. 19</t>
  </si>
  <si>
    <t>г. Омск, ул. Бородина, д. 42а</t>
  </si>
  <si>
    <t>ООО "Региональный подводник"</t>
  </si>
  <si>
    <t>г. Омск, ул. П.Г.Косенкова, д. 22</t>
  </si>
  <si>
    <t>г. Омск, тер. Теплично-парниковый комбинат, д. 6</t>
  </si>
  <si>
    <t>г. Омск, ул. 2-я Солнечная, д. 24</t>
  </si>
  <si>
    <t>г. Омск, ул. В.Горячева, д. 6а</t>
  </si>
  <si>
    <t>г. Омск, ул. 3-я Транспортная, д. 9</t>
  </si>
  <si>
    <t>г. Омск, ул. Грозненская, д. 4</t>
  </si>
  <si>
    <t>г. Омск, ул. 1-я Самарская, д. 1а</t>
  </si>
  <si>
    <t>г. Омск, ул. Грозненская, д. 8а</t>
  </si>
  <si>
    <t>г. Омск, пер. Почтовый, д. 15</t>
  </si>
  <si>
    <t>г. Омск, ул. XIX Партсъезда, д. 26</t>
  </si>
  <si>
    <t>г. Омск, ул. Ишимская, д. 16</t>
  </si>
  <si>
    <t>г. Омск, ул. Кузнецова, д. 6а</t>
  </si>
  <si>
    <t>г. Омск, тер. Теплично-парниковый комбинат, д. 8</t>
  </si>
  <si>
    <t>г. Омск, ул. 20 лет РККА, д. 194</t>
  </si>
  <si>
    <t>г. Омск, ул. Харьковская, д. 25</t>
  </si>
  <si>
    <t>г. Омск, ул. Дианова, д. 26</t>
  </si>
  <si>
    <t>г. Омск, ул. Глинки, д. 3б</t>
  </si>
  <si>
    <t>г. Омск, ул. Кирова, д. 22</t>
  </si>
  <si>
    <t>г. Омск, ул. Декабристов, д. 100</t>
  </si>
  <si>
    <t>г. Омск, ул. 16-я Линия, д. 188</t>
  </si>
  <si>
    <t>г. Омск, 18-й военный городок, д. 187</t>
  </si>
  <si>
    <t>г. Омск, ул. Дмитриева, д. 15, корпус 1</t>
  </si>
  <si>
    <t>ООО "ИЛС"</t>
  </si>
  <si>
    <t>20.12.2023, 23.11.2023 (тс)</t>
  </si>
  <si>
    <t>ЭС, ВО</t>
  </si>
  <si>
    <t>п. Большие Поля, ул. Комсомольская, д. 12</t>
  </si>
  <si>
    <t>г. Омск, ул. Циолковского, д. 6, корпус 1</t>
  </si>
  <si>
    <t>г. Омск, ул. Заозерная, д. 32</t>
  </si>
  <si>
    <t>г. Омск, пр. Комарова, д. 31</t>
  </si>
  <si>
    <t>г. Омск, пр. Карла Маркса, д. 77</t>
  </si>
  <si>
    <t>п. Большие Поля, ул. Комсомольская, д. 14</t>
  </si>
  <si>
    <t>г. Омск, ул. Герцена, д. 55, корпус 57</t>
  </si>
  <si>
    <t>г. Омск, ул. Школьная, д. 11</t>
  </si>
  <si>
    <t>г. Омск, ул. Звездова, д. 103</t>
  </si>
  <si>
    <t>г. Омск, ул. Рокоссовского, д. 28</t>
  </si>
  <si>
    <t>г. Омск, ул. Заозерная, д. 36, корпус 2</t>
  </si>
  <si>
    <t>г. Омск, ул. Сазонова, д. 208а</t>
  </si>
  <si>
    <t>г. Омск, ул. Петра Осминина, д. 30</t>
  </si>
  <si>
    <t>р.п. Черлак, ул. А.Буя, д. 50</t>
  </si>
  <si>
    <t>с. Победитель, ул. Советская, д. 14</t>
  </si>
  <si>
    <t>с. Победитель, ул. Советская, д. 16</t>
  </si>
  <si>
    <t>с. Нижняя Омка, ул. Парковая, д. 2</t>
  </si>
  <si>
    <t>с. Нижняя Омка, ул. Петра Ильичева, д. 29</t>
  </si>
  <si>
    <t>с. Нижняя Омка, ул. Трудовая, д. 27</t>
  </si>
  <si>
    <t>с. Нижняя Омка, ул. Трудовая, д. 31</t>
  </si>
  <si>
    <t>г. Тюкалинск, ул. Комсомольская, д. 2А</t>
  </si>
  <si>
    <t>р.п. Саргатское, Кв. 19-й, д. 20</t>
  </si>
  <si>
    <t>р.п. Большеречье, ул. Ленина, д. 48</t>
  </si>
  <si>
    <t>р.п. Марьяновка, ул. Ленина, д. 18</t>
  </si>
  <si>
    <t>р.п. Марьяновка, ул. Ленина, д. 3</t>
  </si>
  <si>
    <t>р.п. Марьяновка, ул. Пролетарская, д. 63</t>
  </si>
  <si>
    <t>р.п. Марьяновка, ул. Пролетарская, д. 67</t>
  </si>
  <si>
    <t>п. Новоуральский, ул. Школьная, д. 13</t>
  </si>
  <si>
    <t>с. Лузино, ул. Зеленая, д. 2</t>
  </si>
  <si>
    <t>с. Лузино, ул. 60 лет Октября, д. 4</t>
  </si>
  <si>
    <t>р.п. Черлак, ул. Красноармейская, д. 214</t>
  </si>
  <si>
    <t>д. Немировка, ул. Советская, д. 21</t>
  </si>
  <si>
    <t>с. Новотроицкое, ул. Центральная, д. 5</t>
  </si>
  <si>
    <t>р.п. Таврическое, ул. Кирова, д. 3</t>
  </si>
  <si>
    <t>р.п. Москаленки, ул. Гуртьева, д. 32</t>
  </si>
  <si>
    <t>г. Тара, ул. Ленина, д. 105А</t>
  </si>
  <si>
    <t>с. Красноярка, ул. Боровая, д. 6</t>
  </si>
  <si>
    <t>п. Новоуральский, ул. Школьная, д. 10</t>
  </si>
  <si>
    <t>с. Элита, ул. Ленина, д. 1</t>
  </si>
  <si>
    <t>п. Лесной, ул. Ленина, д. 20</t>
  </si>
  <si>
    <t>с. Сыропятское, ул. Береговая, д. 34</t>
  </si>
  <si>
    <t>г. Калачинск, ул. Строительная, д. 8</t>
  </si>
  <si>
    <t>р.п. Таврическое, ул. Кирова, д. 5</t>
  </si>
  <si>
    <t>с. Элита, ул. Школьная, д. 6</t>
  </si>
  <si>
    <t>п. Лесной, ул. Ленина, д. 21</t>
  </si>
  <si>
    <t xml:space="preserve">эс, тс, ус </t>
  </si>
  <si>
    <t xml:space="preserve">эс, ус </t>
  </si>
  <si>
    <t xml:space="preserve"> эс, ус </t>
  </si>
  <si>
    <t>г. Тюкалинск, ул. Октябрьская, д. 135, корпус 2</t>
  </si>
  <si>
    <t>р.п. Москаленки, ул. Центральная, д. 80</t>
  </si>
  <si>
    <t>р.п. Таврическое, ул. Магистральная, д. 11</t>
  </si>
  <si>
    <t>г. Тюкалинск, пер. Комсомольский, д. 2</t>
  </si>
  <si>
    <t>р.п. Большегривское, ул. Гагарина, д. 9</t>
  </si>
  <si>
    <t>р.п. Большегривское, ул. Гагарина, д. 13</t>
  </si>
  <si>
    <t>р.п. Большегривское, ул. Гагарина, д. 11</t>
  </si>
  <si>
    <t>с. Сосновское, ул. 50 лет Октября, д. 12</t>
  </si>
  <si>
    <t>с. Победитель, ул. Советская, д. 18</t>
  </si>
  <si>
    <t>с. Октябрьское, пр. Мира, д. 2</t>
  </si>
  <si>
    <t>с. Октябрьское, пр. Мира, д. 8</t>
  </si>
  <si>
    <t>с. Октябрьское, пр. Мира, д. 6</t>
  </si>
  <si>
    <t>с. Октябрьское, пр. Мира, д. 4</t>
  </si>
  <si>
    <t>р.п. Черлак, ул. Коммунистическая, д. 68</t>
  </si>
  <si>
    <t>с. Азово, ул. Советская, д. 24</t>
  </si>
  <si>
    <t>р.п. Русская Поляна, ул. Северная, д. 74</t>
  </si>
  <si>
    <t>р.п. Таврическое, ул. Кирова, д. 1</t>
  </si>
  <si>
    <t>р.п. Таврическое, ул. Лермонтова, д. 43</t>
  </si>
  <si>
    <t>р.п. Таврическое, ул. Ленина, д. 145</t>
  </si>
  <si>
    <t>г. Исилькуль, ул. Партизанская, д. 253</t>
  </si>
  <si>
    <t>г. Исилькуль, ул. Коммунистическая, д. 4</t>
  </si>
  <si>
    <t>с. Нижняя Омка, ул. 30 лет Победы, д. 6</t>
  </si>
  <si>
    <t>р.п. Москаленки, ул. Чкалова, д. 6</t>
  </si>
  <si>
    <t>р.п. Москаленки, ул. Сибирская, д. 7</t>
  </si>
  <si>
    <t>г. Называевск, ул. Депутатская, д. 63</t>
  </si>
  <si>
    <t>р.п. Шербакуль, ул. Советская, д. 81</t>
  </si>
  <si>
    <t>с. Троицкое, ул. Ленина, д. 3</t>
  </si>
  <si>
    <t>с. Троицкое, ул. Ленина, д. 1</t>
  </si>
  <si>
    <t>г. Тюкалинск, ул. Куйбышева, д. 2А</t>
  </si>
  <si>
    <t>р.п. Большеречье, ул. 50 лет ВЛКСМ, д. 52</t>
  </si>
  <si>
    <t>р.п. Большеречье, ул. Красноармейская, д. 14</t>
  </si>
  <si>
    <t>р.п. Русская Поляна, ул. Ленина, д. 43</t>
  </si>
  <si>
    <t>р.п. Любинский, ул. Гуртьева, д. 75</t>
  </si>
  <si>
    <t>с. Звездино, ул. Ленина, д. 4</t>
  </si>
  <si>
    <t>с. Заря Свободы, ул. Пролетарская, д. 1</t>
  </si>
  <si>
    <t>с. Октябрьское, пр. Мира, д. 5</t>
  </si>
  <si>
    <t>с. Октябрьское, пр. Мира, д. 3</t>
  </si>
  <si>
    <t>р.п. Марьяновка, ул. Железнодорожная, д. 9А</t>
  </si>
  <si>
    <t>г. Называевск, ул. Мичурина, д. 4</t>
  </si>
  <si>
    <t>р.п. Саргатское, ул. Калинина, д. 2А</t>
  </si>
  <si>
    <t>р.п. Москаленки, ул. Механизаторов, д. 11</t>
  </si>
  <si>
    <t>п. Октябрьский, ул. Советская, д. 33</t>
  </si>
  <si>
    <t>р.п. Русская Поляна, ул. Северная, д. 76</t>
  </si>
  <si>
    <t>с. Красноярка, ул. Гагарина, д. 2</t>
  </si>
  <si>
    <t>с. Одесское, ул. Парковая, д. 8</t>
  </si>
  <si>
    <t>г. Калачинск, ул. Ленина, д. 52</t>
  </si>
  <si>
    <t>г. Тюкалинск, ул. Чехова, д. 73</t>
  </si>
  <si>
    <t>р.п. Шербакуль, ул. Рабочий поселок, д. 2</t>
  </si>
  <si>
    <t>п. Боевой, ул. Школьная, д. 14</t>
  </si>
  <si>
    <t>р.п. Марьяновка, ул. Железнодорожная, д. 8А</t>
  </si>
  <si>
    <t>ст. Любовка, ул. Вокзальная, д. 13</t>
  </si>
  <si>
    <t>ООО СМК "АльянсСтрой"</t>
  </si>
  <si>
    <t>22.07.2024 (подвал), 22.04.2024 (фасад)</t>
  </si>
  <si>
    <t>29.07.2024 (подвал), 21.03.2024 (фасад)</t>
  </si>
  <si>
    <t>13.08.2024, 28.09.2023 (подвал)</t>
  </si>
  <si>
    <t>г. Омск, ул. 70 лет Октября, д. 14, корпус 1</t>
  </si>
  <si>
    <t>г. Омск, ул. 24-я Северная, д. 196</t>
  </si>
  <si>
    <t>г. Омск, ул. Багратиона, д. 5</t>
  </si>
  <si>
    <t>г. Омск, ул. 3-я Молодежная, д. 69</t>
  </si>
  <si>
    <t>г. Омск, 18-й военный городок, д. 176</t>
  </si>
  <si>
    <t>г. Омск, 18-й военный городок, д. 161</t>
  </si>
  <si>
    <t>г. Омск, ул. Волочаевская, д. 13г</t>
  </si>
  <si>
    <t>г. Омск, 16-й военный городок, д. 415</t>
  </si>
  <si>
    <t>г. Омск, ул. 25-я Линия, д. 74</t>
  </si>
  <si>
    <t>г. Омск, ул. 75 Гвардейской бригады, д. 10а</t>
  </si>
  <si>
    <t>г. Омск, ул. 1-я Промышленная, д. 4</t>
  </si>
  <si>
    <t>г. Омск, ул. Жуковского, д. 33, корпус 3</t>
  </si>
  <si>
    <t>г. Омск, ул. 2-я Совхозная, д. 15, корпус 1</t>
  </si>
  <si>
    <t>г. Омск, ул. 2-я Поселковая, д. 53в</t>
  </si>
  <si>
    <t>г. Омск, ул. 20-я Линия, д. 55</t>
  </si>
  <si>
    <t>г. Омск, ул. 16-я Северная, д. 144а</t>
  </si>
  <si>
    <t>г. Омск, ул. Бульварная, д. 11</t>
  </si>
  <si>
    <t>г. Омск, пр. Менделеева, д. 37</t>
  </si>
  <si>
    <t>г. Омск, ул. Д.Ф.Полтавцева, д. 6</t>
  </si>
  <si>
    <t>г. Омск, ул. Лукашевича, д. 14, корпус 1</t>
  </si>
  <si>
    <t>г. Омск, ул. Заозерная, д. 24</t>
  </si>
  <si>
    <t>г. Омск, ул. 10 лет Октября, д. 109</t>
  </si>
  <si>
    <t>г. Омск, ул. 12 Декабря, д. 106</t>
  </si>
  <si>
    <t>г. Омск, ул. Агрономическая, д. 4</t>
  </si>
  <si>
    <t>г. Омск, ул. Южная, д. 99а</t>
  </si>
  <si>
    <t>г. Омск, ул. 5-я Рабочая, д. 66</t>
  </si>
  <si>
    <t>г. Омск, пр. Менделеева, д. 19, корпус 5</t>
  </si>
  <si>
    <t>г. Омск, ул. 5-я Кордная, д. 13</t>
  </si>
  <si>
    <t>г. Омск, ул. Красных Зорь, д. 145</t>
  </si>
  <si>
    <t>г. Омск, ул. 3-я Кордная, д. 23</t>
  </si>
  <si>
    <t>г. Омск, ул. 24-я Северная, д. 198</t>
  </si>
  <si>
    <t>г. Омск, ул. 4-я Кордная, д. 48</t>
  </si>
  <si>
    <t>мкр. Входной, д. 15</t>
  </si>
  <si>
    <t>г. Омск, ул. Конева, д. 28</t>
  </si>
  <si>
    <t>г. Омск, ул. Комиссаровская, д. 18</t>
  </si>
  <si>
    <t>г. Омск, ул. Д.Ф.Полтавцева, д. 4</t>
  </si>
  <si>
    <t>ООО "Партнер"</t>
  </si>
  <si>
    <t>ООО "ИЛН"</t>
  </si>
  <si>
    <t>ООО "ПартнерСтройГарант"</t>
  </si>
  <si>
    <t>25.06.2024 ( ВС, ВО,ТС), 02.08.2024(ЭС)</t>
  </si>
  <si>
    <t>25.07.2024, 26.08.2024 (эс)</t>
  </si>
  <si>
    <t>г. Омск, ул. Энтузиастов, д. 35</t>
  </si>
  <si>
    <t>г. Омск, ул. Пригородная, д. 10, корпус 2</t>
  </si>
  <si>
    <t>г. Омск, ул. Магистральная, д. 56а</t>
  </si>
  <si>
    <t>г. Омск, ул. 4-я Транспортная, д. 10</t>
  </si>
  <si>
    <t>г. Омск, ул. Гуртьева, д. 33</t>
  </si>
  <si>
    <t>г. Омск, ул. Демьяна Бедного, д. 69</t>
  </si>
  <si>
    <t>р.п. Нововаршавка, ул. Промкомбинатовская, д. 13</t>
  </si>
  <si>
    <t>с. Октябрьское, пр. Мира, д. 11</t>
  </si>
  <si>
    <t>с. Октябрьское, пр. Мира, д. 9</t>
  </si>
  <si>
    <t>г. Исилькуль, ул. Октябрьская, д. 112</t>
  </si>
  <si>
    <t>р.п. Тевриз, ул. Павлика Морозова, д. 7Б</t>
  </si>
  <si>
    <t>с. Красноярка, ул. сан. Колос, д. 8</t>
  </si>
  <si>
    <t>с. Красноярка, ул. сан. Колос, д. 11</t>
  </si>
  <si>
    <t>п. Боевой, ул. Школьная, д. 9</t>
  </si>
  <si>
    <t>с. Октябрьское, пр. Мира, д. 7</t>
  </si>
  <si>
    <t>г. Калачинск, ул. Железнодорожная, д. 1</t>
  </si>
  <si>
    <t>г. Калачинск, ул. Садовая, д. 2В</t>
  </si>
  <si>
    <t>с. Красноярка, ул. сан. Колос, д. 9</t>
  </si>
  <si>
    <t>с. Ачаир, ул. Центральная, д. 75</t>
  </si>
  <si>
    <t>Крыша (скатная, плоская)</t>
  </si>
  <si>
    <t>с. Одесское, ул. Одесская, д. 68</t>
  </si>
  <si>
    <t>г. Калачинск, пер. Вокзальный, д. 5</t>
  </si>
  <si>
    <t>с. Одесское, ул. Почтовая, д. 28</t>
  </si>
  <si>
    <t>г. Калачинск, ул. Гагарина, д. 6</t>
  </si>
  <si>
    <t>р.п. Нововаршавка, ул. Красный Путь, д. 7</t>
  </si>
  <si>
    <t>г. Калачинск, ул. 30 лет Победы, д. 70</t>
  </si>
  <si>
    <t>г. Омск, ул. Сергея Тюленина, д. 7, корпус 1</t>
  </si>
  <si>
    <t>г. Омск, ул. Белозерова, д. 2</t>
  </si>
  <si>
    <t>г. Омск, ул. XXII Партсъезда, д. 13</t>
  </si>
  <si>
    <t>г. Омск, ул. 24-я Северная, д. 192</t>
  </si>
  <si>
    <t>г. Омск, ул. Чкалова, д. 8</t>
  </si>
  <si>
    <t>г. Омск, ул. Кузнецова, д. 6</t>
  </si>
  <si>
    <t>г. Омск, ул. Осоавиахимовская, д. 292</t>
  </si>
  <si>
    <t>г. Омск, ул. Голика, д. 2а</t>
  </si>
  <si>
    <t>г. Омск, ул. Жуковского, д. 33, корпус 1</t>
  </si>
  <si>
    <t>г. Омск, бул. Зеленый, д. 4</t>
  </si>
  <si>
    <t>г. Омск, п. Птицефабрика, д. 38</t>
  </si>
  <si>
    <t>г. Омск, ул. Конева, д. 32, корпус 1</t>
  </si>
  <si>
    <t>г. Омск, ул. Конева, д. 32</t>
  </si>
  <si>
    <t>г. Омск, ул. СибНИИСХоз, д. 36</t>
  </si>
  <si>
    <t>г. Омск, пр. Мира, д. 66</t>
  </si>
  <si>
    <t>г. Омск, ул. 21-я Амурская, д. 3б</t>
  </si>
  <si>
    <t>с. Красноярка, ул. сан. Колос, д. 10</t>
  </si>
  <si>
    <t>р.п. Полтавка, ул. Щорса, д. 43</t>
  </si>
  <si>
    <t>р.п. Полтавка, ул. Комсомольская, д. 15</t>
  </si>
  <si>
    <t>с. Сорочино, ул. Больничная, д. 2</t>
  </si>
  <si>
    <t>г. Исилькуль, ул. Октябрьская, д. 108</t>
  </si>
  <si>
    <t>р.п. Большеречье, ул. Рабочая, д. 66</t>
  </si>
  <si>
    <t>г. Исилькуль, ул. Водников, д. 4</t>
  </si>
  <si>
    <t>с. Лузино, ул. Майорова, д. 29</t>
  </si>
  <si>
    <t>с. Лузино, ул. Майорова, д. 32</t>
  </si>
  <si>
    <t>с. Лузино, ул. Майорова, д. 31</t>
  </si>
  <si>
    <t>г. Омск, ул. Дмитриева, д. 15, корпус 5</t>
  </si>
  <si>
    <t>г. Омск, ул. Сулеймана Стальского, д. 2, корпус 1</t>
  </si>
  <si>
    <t>г. Омск, ул. Масленникова, д. 181</t>
  </si>
  <si>
    <t>г. Омск, ул. Конева, д. 26, корпус 1</t>
  </si>
  <si>
    <t>г. Омск, ул. Путилова, д. 3</t>
  </si>
  <si>
    <t>г. Омск, ул. Кирова, д. 18, корпус 1</t>
  </si>
  <si>
    <t>ст. Любовка, ул. Вокзальная, д. 4</t>
  </si>
  <si>
    <t>г. Называевск, ул. Кирова, д. 63</t>
  </si>
  <si>
    <t>г. Омск, ул. Броз Тито, д. 5/3</t>
  </si>
  <si>
    <t>г. Омск, ул. Добровольского, д. 5</t>
  </si>
  <si>
    <t>р.п. Шербакуль, ул. Ворошилова, д. 28Б</t>
  </si>
  <si>
    <t>с. Победа, ул. Центральная, д. 8</t>
  </si>
  <si>
    <t>р.п. Шербакуль, ул. Рабочий поселок, д. 8</t>
  </si>
  <si>
    <t>р.п. Москаленки, ул. Линейная, д. 41</t>
  </si>
  <si>
    <t>р.п. Муромцево, ул. Красноармейская, д. 14</t>
  </si>
  <si>
    <t>с. Дружино, ул. Советская, д. 7</t>
  </si>
  <si>
    <t>р.п. Большегривское, ул. Ленина, д. 6</t>
  </si>
  <si>
    <t>г. Калачинск, ул. Орловская, д. 70</t>
  </si>
  <si>
    <t>г. Исилькуль, ул. Октябрьская, д. 107</t>
  </si>
  <si>
    <t>с. Лузино, ул. Майорова, д. 34</t>
  </si>
  <si>
    <t>ст. Русская Поляна, д. 1</t>
  </si>
  <si>
    <t>с. Азово, ул. Российская, д. 32</t>
  </si>
  <si>
    <t>р.п. Павлоградка, ул. 8 Марта, д. 51</t>
  </si>
  <si>
    <t>г. Омск, ул. Конева, д. 32, корпус 2</t>
  </si>
  <si>
    <t>г. Омск, ул. Багратиона, д. 88</t>
  </si>
  <si>
    <t>г. Омск, ул. Конева, д. 30</t>
  </si>
  <si>
    <t>г. Омск, ул. Рокоссовского, д. 12</t>
  </si>
  <si>
    <t>г. Омск, ул. Масленникова, д. 64</t>
  </si>
  <si>
    <t>п. Большие Поля, ул. Первомайская, д. 7</t>
  </si>
  <si>
    <t>г. Омск, ул. Худенко, д. 3</t>
  </si>
  <si>
    <t>г. Омск, проезд Спортивный, д. 4</t>
  </si>
  <si>
    <t>г. Омск, ул. 21-я Амурская, д. 2</t>
  </si>
  <si>
    <t>г. Омск, ул. 70 лет Октября, д. 18</t>
  </si>
  <si>
    <t>ООО "Бастион Лифт"</t>
  </si>
  <si>
    <t>п. Новоомский, ул. Николаева, д. 2</t>
  </si>
  <si>
    <t>г. Исилькуль, ул. Первомайская, д. 65</t>
  </si>
  <si>
    <t>г. Омск, ул. XIX Партсъезда, д. 21а</t>
  </si>
  <si>
    <t>г. Омск, ул. XIX Партсъезда, д. 21б</t>
  </si>
  <si>
    <t>г. Омск, пр. Космический, д. 16</t>
  </si>
  <si>
    <t>г. Омск, пр. Мира, д. 38в</t>
  </si>
  <si>
    <t>г. Омск, тер. Теплично-парниковый комбинат, д. 7</t>
  </si>
  <si>
    <t>14.11.2024 (фасад)</t>
  </si>
  <si>
    <t>20.09.2024 (ВО, ВС, ТС, ЭС)</t>
  </si>
  <si>
    <t>г. Калачинск, пер. Вокзальный, д. 3</t>
  </si>
  <si>
    <t>р.п. Большеречье, ул. Рабочая, д. 70</t>
  </si>
  <si>
    <t>г. Тара, ул. Кирова, д. 43, корпус 1</t>
  </si>
  <si>
    <t>р.п. Саргатское, кв. 19-й, д. 14</t>
  </si>
  <si>
    <t>р.п. Черлак, ул. А.Буя, д. 56</t>
  </si>
  <si>
    <t>п. Лесной, ул. Ленина, д. 14</t>
  </si>
  <si>
    <t>р.п. Оконешниково, ул. Пролетарская, д. 41</t>
  </si>
  <si>
    <t>р.п. Шербакуль, ул. Советская, д. 83</t>
  </si>
  <si>
    <t>с. Маяк, ул. Лесная, д. 7</t>
  </si>
  <si>
    <t>р.п. Полтавка, ул. Комсомольская, д. 36</t>
  </si>
  <si>
    <t>г. Калачинск, ул. Петра Ильичева, д. 7А</t>
  </si>
  <si>
    <t>г. Омск, ул. Масленникова, д. 183</t>
  </si>
  <si>
    <t>г. Омск, ул. 4-я Поселковая, д. 44а</t>
  </si>
  <si>
    <t>г. Омск, ул. Бархатовой, д. 3, корпус 1</t>
  </si>
  <si>
    <t>г. Омск, ул. Малунцева, д. 23а</t>
  </si>
  <si>
    <t>г. Омск, ул. 3-я Молодежная, д. 71</t>
  </si>
  <si>
    <t>г. Омск, ул. 2-я Дачная, д. 20</t>
  </si>
  <si>
    <t>г. Омск, проезд Лесной, д. 4</t>
  </si>
  <si>
    <t>г. Омск, ул. Масленникова, д. 66</t>
  </si>
  <si>
    <t>г. Омск, ул. Масленникова, д. 185</t>
  </si>
  <si>
    <t>г. Омск, ул. 27-я Северная, д. 46а</t>
  </si>
  <si>
    <t>г. Омск, ул. Орджоникидзе, д. 162б</t>
  </si>
  <si>
    <t>14.10.2024 (ВО, ВС, ЭС), 20.09.2024 (ТС)</t>
  </si>
  <si>
    <t>г. Исилькуль, ул. Советская, д. 85А</t>
  </si>
  <si>
    <t>г. Омск, ул. 19-я Рабочая, д. 81</t>
  </si>
  <si>
    <t>г. Омск, ул. 7-я Линия, д. 227</t>
  </si>
  <si>
    <t>с. Морозовка, кв. В, д. 1</t>
  </si>
  <si>
    <t>р.п. Москаленки, ул. 3-я Северная, д. 61</t>
  </si>
  <si>
    <t>с. Морозовка, кв. А, д. 9</t>
  </si>
  <si>
    <t>п. Новоомский, ул. Титова, д. 1А</t>
  </si>
  <si>
    <t>р.п. Кормиловка, ул. Ленина, д. 113</t>
  </si>
  <si>
    <t>с. Троицкое, ул. Горная, д. 3А</t>
  </si>
  <si>
    <t>мкр. Входной, д. 2в</t>
  </si>
  <si>
    <t>г. Омск, ул. Рокоссовского, д. 18</t>
  </si>
  <si>
    <t>г. Омск, ул. Харьковская, д. 25, корпус 2</t>
  </si>
  <si>
    <t>г. Омск, ул. Пушкина, д. 113</t>
  </si>
  <si>
    <t>г. Омск, ул. 6-я Станционная, д. 13</t>
  </si>
  <si>
    <t>19.12.2023 (по определению суда)</t>
  </si>
  <si>
    <t>с. Сосновское, ул. 50 лет Октября, д. 13</t>
  </si>
  <si>
    <t>с. Сосновское, ул. 50 лет Октября, д. 14</t>
  </si>
  <si>
    <t>п. Лесной, ул. Ленина, д. 16</t>
  </si>
  <si>
    <t>с. Сосновское, ул. 50 лет Октября, д. 11</t>
  </si>
  <si>
    <t>с. Знаменское, ул. Красноармейская, д. 6</t>
  </si>
  <si>
    <t>с. Лузино, ул. Майорова, д. 36</t>
  </si>
  <si>
    <t>г. Исилькуль, ул. Луговая, д. 10</t>
  </si>
  <si>
    <t>г. Калачинск, ул. Черепова, д. 103</t>
  </si>
  <si>
    <t>г. Омск, ул. 50 лет Профсоюзов, д. 59б</t>
  </si>
  <si>
    <t>г. Омск, ул. Бархатовой, д. 3в</t>
  </si>
  <si>
    <t>г. Омск, ул. Бархатовой, д. 3б</t>
  </si>
  <si>
    <t>г. Омск, ул. Учебная, д. 190</t>
  </si>
  <si>
    <t>г. Омск, ул. Энергетиков, д. 69а</t>
  </si>
  <si>
    <t>г. Омск, ул. Чокана Валиханова, д. 2, корпус 1</t>
  </si>
  <si>
    <t>г. Омск, ул. В.Ф.Маргелова, д. 244</t>
  </si>
  <si>
    <t>г. Омск, ул. Петра Осминина, д. 17в</t>
  </si>
  <si>
    <t>г. Омск, ул. 9-я Линия, д. 139а</t>
  </si>
  <si>
    <t>г. Омск, пр. Космический, д. 97г</t>
  </si>
  <si>
    <t>г. Омск, ул. Магистральная, д. 66</t>
  </si>
  <si>
    <t>г. Омск, ул. 70 лет Октября, д. 13, корпус 2</t>
  </si>
  <si>
    <t>г. Омск, ул. Волгоградская, д. 34а</t>
  </si>
  <si>
    <t>г. Исилькуль, ул. Первомайская, д. 1В</t>
  </si>
  <si>
    <t>г. Исилькуль, ул. Горького, д. 3</t>
  </si>
  <si>
    <t>г. Исилькуль, ул. Механизаторов, д. 5</t>
  </si>
  <si>
    <t>р.п. Черлак, ул. Красноармейская, д. 79</t>
  </si>
  <si>
    <t>г. Омск, ул. Рокоссовского, д. 8</t>
  </si>
  <si>
    <t>г. Омск, ул. XIX Партсъезда, д. 27</t>
  </si>
  <si>
    <t>г. Омск, ул. 30-я Северная, д. 66</t>
  </si>
  <si>
    <t>г. Омск, ул. Нефтезаводская, д. 36б</t>
  </si>
  <si>
    <t>г. Омск, ул. 22 Апреля, д. 18в</t>
  </si>
  <si>
    <t>г. Омск, ул. Волгоградская, д. 30б</t>
  </si>
  <si>
    <t>г. Омск, ул. 2-я Барнаульская, д. 11а</t>
  </si>
  <si>
    <t>г. Омск, ул. В.Ф.Маргелова, д. 237</t>
  </si>
  <si>
    <t>г. Омск, ул. Лисицкого, д. 5</t>
  </si>
  <si>
    <t>г. Омск, ул. Спартаковская, д. 13</t>
  </si>
  <si>
    <t>г. Омск, ул. Сурикова, д. 11</t>
  </si>
  <si>
    <t>г. Омск, ул. Декабристов, д. 102</t>
  </si>
  <si>
    <t>г. Омск, ул. 2-я Любинская, д. 2б</t>
  </si>
  <si>
    <t>р.п. Любинский, ул. Новая, д. 10</t>
  </si>
  <si>
    <t>04.03.2024 (ВО,ТС,ЭС)</t>
  </si>
  <si>
    <t>р.п. Марьяновка, ул. Больничная, д. 18</t>
  </si>
  <si>
    <t>р.п. Москаленки, ул. Комсомольская, д. 87</t>
  </si>
  <si>
    <t>г. Тара, ул. Школьная, д. 69, корпус 3</t>
  </si>
  <si>
    <t>п. Москаленский, ул. Комсомольская, д. 6</t>
  </si>
  <si>
    <t>с. Одесское, ул. Ленина, д. 23</t>
  </si>
  <si>
    <t>п. Большие Поля, ул. Центральная, д. 1</t>
  </si>
  <si>
    <t>п. Большие Поля, ул. Центральная, д. 16</t>
  </si>
  <si>
    <t>г. Омск, ул. 4-я Кордная, д. 44</t>
  </si>
  <si>
    <t>г. Омск, ул. 2-я Барнаульская, д. 11б</t>
  </si>
  <si>
    <t>г. Омск, ул. 27-я Северная, д. 121б</t>
  </si>
  <si>
    <t>г. Омск, ул. 22 Апреля, д. 18б</t>
  </si>
  <si>
    <t>г. Омск, ул. 21-я Амурская, д. 19б</t>
  </si>
  <si>
    <t>г. Омск, пр. Менделеева, д. 23а</t>
  </si>
  <si>
    <t>г. Омск, пр. Космический, д. 109</t>
  </si>
  <si>
    <t>г. Омск, ул. Рокоссовского, д. 4</t>
  </si>
  <si>
    <t>г. Омск, ул. 22 Апреля, д. 56, корпус 1</t>
  </si>
  <si>
    <t>г. Омск, ул. 1-я Казахстанская, д. 2</t>
  </si>
  <si>
    <t>11.11.2024 (фасад), 22.01.2025 (подвал)</t>
  </si>
  <si>
    <t>02.10.2024(фасад), 29.01.2025 (подвал)</t>
  </si>
  <si>
    <t>2024, 2025</t>
  </si>
  <si>
    <t>п. Лесной, ул. Ленина, д. 19</t>
  </si>
  <si>
    <t>с. Сосновское, ул. Комарова, д. 2</t>
  </si>
  <si>
    <t>с. Дружино, ул. Молодежная, д. 8</t>
  </si>
  <si>
    <t>с. Дружино, ул. Советская, д. 9</t>
  </si>
  <si>
    <t>п. Иртышский, ул. Садовая, д. 18А</t>
  </si>
  <si>
    <t>с. Морозовка, кв. В, д. 2</t>
  </si>
  <si>
    <t>г. Омск, ул. Иртышская Набережная, д. 15а</t>
  </si>
  <si>
    <t>г. Омск, ул. 4-я Новостроевская, д. 5</t>
  </si>
  <si>
    <t>г. Омск, пр. Менделеева, д. 25</t>
  </si>
  <si>
    <t>г. Омск, ул. 4-я Любинская, д. 42</t>
  </si>
  <si>
    <t>г. Омск, ул. Рабиновича, д. 132/134</t>
  </si>
  <si>
    <t>г. Омск, ул. Нефтезаводская, д. 36в</t>
  </si>
  <si>
    <t>г. Омск, ул. 1-я Барнаульская, д. 160</t>
  </si>
  <si>
    <t>г. Омск, ул. Масленникова, д. 62</t>
  </si>
  <si>
    <t>г. Омск, бул. Архитекторов, д. 3, корпус 6</t>
  </si>
  <si>
    <t>ООО "ЭнергоСервис"</t>
  </si>
  <si>
    <t>г. Омск, ул. Бородина, д. 12, корпус 5</t>
  </si>
  <si>
    <t>г. Омск, ул. Звездова, д. 160</t>
  </si>
  <si>
    <t>07.11.2024(ЭС), 16.09.2024 (ТС, ВС, ВО)</t>
  </si>
  <si>
    <t>06.03.2025(ВС,ВО,ТС) 25.03.2025(ЭС)</t>
  </si>
  <si>
    <t>г. Омск, ул. Заозерная, д. 22</t>
  </si>
  <si>
    <t>р.п. Красный Яр, ул. Первомайская, д. 21</t>
  </si>
  <si>
    <t>п. Горячий Ключ, ул. Молодежная, д. 2</t>
  </si>
  <si>
    <t>п. Горячий Ключ, ул. Мира, д. 9</t>
  </si>
  <si>
    <t>с. Дружино, ул. 60 лет Октября, д. 9</t>
  </si>
  <si>
    <t>г. Омск, ул. Серова, д. 24в</t>
  </si>
  <si>
    <t>г. Омск, ул. Лукашевича, д. 3а</t>
  </si>
  <si>
    <t>г. Омск, пр. Менделеева, д. 34</t>
  </si>
  <si>
    <t>р.п. Нововаршавка, ул. Промкомбинатовская, д. 17</t>
  </si>
  <si>
    <t>с. Красная Горка, ул. Молодежная, д. 2</t>
  </si>
  <si>
    <t>р.п. Большеречье, ул. Пушкина, д. 31</t>
  </si>
  <si>
    <t>г. Омск, ул. Ялтинская, д. 49</t>
  </si>
  <si>
    <t>г. Омск, ул. XX Партсъезда, д. 53, корпус 2</t>
  </si>
  <si>
    <t>г. Омск, ул. 70 лет Октября, д. 22, корпус 2</t>
  </si>
  <si>
    <t>г. Омск, ул. Крутогорская, д. 16</t>
  </si>
  <si>
    <t>г. Калачинск, ул. Больничная, д. 16</t>
  </si>
  <si>
    <t>р.п. Красный Яр, ул. Школьная, д. 4А</t>
  </si>
  <si>
    <t>с. Покровка, ул. Центральная, д. 43Б</t>
  </si>
  <si>
    <t>с. Дружино, ул. Советская, д. 8</t>
  </si>
  <si>
    <t>р.п. Черлак, ул. Транспортная, д. 34</t>
  </si>
  <si>
    <t>р.п. Черлак, ул. Мельникова, д. 206</t>
  </si>
  <si>
    <t>с. Харламово, ул. Зои Космодемьянской, д. 8</t>
  </si>
  <si>
    <t>с. Харламово, ул. Зои Космодемьянской, д. 4</t>
  </si>
  <si>
    <t>с. Одесское, ул. Лебедева, д. 52</t>
  </si>
  <si>
    <t>18.12.2024 (ВО, ВС), 20.11.2024 (ТС, ЭС)</t>
  </si>
  <si>
    <t>Крыша (скатная) Доп. Работы</t>
  </si>
  <si>
    <t>г. Омск, пр. Космический, д. 91</t>
  </si>
  <si>
    <t>ООО "СТК "СИБИРЬ"</t>
  </si>
  <si>
    <t>г. Омск, ул. 24-я Северная, д. 172г</t>
  </si>
  <si>
    <t>г. Омск, ул. Демьяна Бедного, д. 93</t>
  </si>
  <si>
    <t>г. Омск, 16-й военный городок, д. 406</t>
  </si>
  <si>
    <t>г. Тара, ул. Советская, д. 128</t>
  </si>
  <si>
    <t>р.п. Нововаршавка, ул. Промкомбинатовская, д. 15</t>
  </si>
  <si>
    <t>р.п. Любинский, ул. Октябрьская, д. 109</t>
  </si>
  <si>
    <t>р.п. Любинский, ул. Садовая, д. 3</t>
  </si>
  <si>
    <t>р.п. Красный Яр, ул. Школьная, д. 4Б</t>
  </si>
  <si>
    <t>г. Омск, ул. Константина Заслонова, д. 17</t>
  </si>
  <si>
    <t>г. Омск, ул. Лаптева, д. 2</t>
  </si>
  <si>
    <t>г. Омск, ул. Успешная, д. 4</t>
  </si>
  <si>
    <t>г. Омск, ул. Успешная, д. 5</t>
  </si>
  <si>
    <t>г. Омск, ул. Химиков, д. 38</t>
  </si>
  <si>
    <t>г. Омск, ул. Химиков, д. 32, корпус 1</t>
  </si>
  <si>
    <t>г. Омск, ул. 5-я Северная, д. 191</t>
  </si>
  <si>
    <t>г. Омск, ул. Попова, д. 9</t>
  </si>
  <si>
    <t>г. Омск, ул. 10 лет Октября, д. 187а</t>
  </si>
  <si>
    <t>г. Омск, ул. Химиков, д. 6, корпус 3</t>
  </si>
  <si>
    <t>г. Омск, ул. Катышева, д. 27</t>
  </si>
  <si>
    <t>г. Омск, ул. Омская, д. 193</t>
  </si>
  <si>
    <t>г. Омск, ул. 20-я Линия, д. 59</t>
  </si>
  <si>
    <t>г. Омск, ул. 50 лет Профсоюзов, д. 71а</t>
  </si>
  <si>
    <t>ООО "Монолитэнергопром"</t>
  </si>
  <si>
    <t>р.п. Таврическое, ул. Лермонтова, д. 57</t>
  </si>
  <si>
    <t>р.п. Любинский, ул. Новая, д. 12</t>
  </si>
  <si>
    <t>р.п. Большеречье, ул. Пушкина, д. 26</t>
  </si>
  <si>
    <t>г. Омск, ул. 21-я Амурская, д. 32</t>
  </si>
  <si>
    <t>р.п. Любинский, ул. Советская, д. 71</t>
  </si>
  <si>
    <t>р.п. Любинский, ул. Зои Космодемьянской, д. 3</t>
  </si>
  <si>
    <t>р.п. Любинский, ул. Победы, д. 24</t>
  </si>
  <si>
    <t>с. Морозовка, кв. Б, д. 5</t>
  </si>
  <si>
    <t>г. Называевск, ул. Красная, д. 91</t>
  </si>
  <si>
    <t>г. Называевск, ул. Мичурина, д. 27</t>
  </si>
  <si>
    <t>ст. Стрела, ул. Тополиная, д. 1</t>
  </si>
  <si>
    <t>с. Троицкое, ул. 60 лет СССР, д. 16</t>
  </si>
  <si>
    <t>р.п. Красный Яр, ул. Школьная, д. 4В</t>
  </si>
  <si>
    <t>р.п. Красный Яр, ул. Школьная, д. 2</t>
  </si>
  <si>
    <t>г. Тара, ул. 5 Армии, д. 103</t>
  </si>
  <si>
    <t>с. Красноярка, ул. Гагарина, д. 13</t>
  </si>
  <si>
    <t>с. Красноярка, ул. Гагарина, д. 13А</t>
  </si>
  <si>
    <t>г. Тара, ул. Александровская, д. 93</t>
  </si>
  <si>
    <t>п. Лесной, ул. Ленина, д. 18</t>
  </si>
  <si>
    <t>р.п. Черлак, ул. 40 лет Октября, д. 70</t>
  </si>
  <si>
    <t>р.п. Черлак, ул. Победы, д. 31</t>
  </si>
  <si>
    <t>г. Омск, пр. Менделеева, д. 34, корпус 1</t>
  </si>
  <si>
    <t>г. Омск, ул. 5-я Северная, д. 203а</t>
  </si>
  <si>
    <t>г. Омск, ул. 5-я Северная, д. 203в</t>
  </si>
  <si>
    <t>г. Омск, ул. Дмитриева, д. 5, корпус 4</t>
  </si>
  <si>
    <t>г. Омск, ул. 20 лет РККА, д. 300б</t>
  </si>
  <si>
    <t>г. Омск, пр. Комсомольский, д. 4б</t>
  </si>
  <si>
    <t>г. Омск, ул. 4-я Транспортная, д. 42а</t>
  </si>
  <si>
    <t>г. Омск, ул. Съездовская, д. 50</t>
  </si>
  <si>
    <t>г. Омск, ул. Гуртьева, д. 3а</t>
  </si>
  <si>
    <t>г. Омск, пр. Менделеева, д. 2</t>
  </si>
  <si>
    <t>г. Омск, ул. 2-я Поселковая, д. 8</t>
  </si>
  <si>
    <t>г. Омск, мкр. Загородный, д. 1, корпус 1</t>
  </si>
  <si>
    <t>г. Омск, мкр. Загородный, д. 3</t>
  </si>
  <si>
    <t>г. Омск, пр. Космический, д. 97д, корпус 2</t>
  </si>
  <si>
    <t>ООО "Град-Строй"</t>
  </si>
  <si>
    <t>г. Омск, пр. Космический, д. 14б</t>
  </si>
  <si>
    <t>г. Омск, ул. Конева, д. 34</t>
  </si>
  <si>
    <t>г. Омск, ул. 50 лет Профсоюзов, д. 4</t>
  </si>
  <si>
    <r>
      <t xml:space="preserve">Крыша (скатная)                                    </t>
    </r>
    <r>
      <rPr>
        <sz val="11"/>
        <color rgb="FFFF0000"/>
        <rFont val="Times New Roman"/>
        <family val="1"/>
        <charset val="204"/>
      </rPr>
      <t>по гарантии</t>
    </r>
  </si>
  <si>
    <t>г. Тара, пер. Лермонтовский, д. 6</t>
  </si>
  <si>
    <t>р.п. Саргатское, ул. Строителей, д. 2Б</t>
  </si>
  <si>
    <t>ООО "ДомМастер"</t>
  </si>
  <si>
    <t>р.п. Саргатское, кв. 19-й, д. 5</t>
  </si>
  <si>
    <t>р.п. Кормиловка, ул. Советская, д. 136</t>
  </si>
  <si>
    <t>12.11.2024 (ЭС), 06.08.2024 (ТС, ВО, ВС)</t>
  </si>
  <si>
    <r>
      <t xml:space="preserve">Фасад                                   </t>
    </r>
    <r>
      <rPr>
        <sz val="11"/>
        <color rgb="FFFF0000"/>
        <rFont val="Times New Roman"/>
        <family val="1"/>
        <charset val="204"/>
      </rPr>
      <t xml:space="preserve">  по гарантии</t>
    </r>
  </si>
  <si>
    <r>
      <t xml:space="preserve">Фасад                                     </t>
    </r>
    <r>
      <rPr>
        <sz val="11"/>
        <color rgb="FFFF0000"/>
        <rFont val="Times New Roman"/>
        <family val="1"/>
        <charset val="204"/>
      </rPr>
      <t>доп. работы</t>
    </r>
  </si>
  <si>
    <t>г. Омск, ул. Химиков, д. 36</t>
  </si>
  <si>
    <t>г. Омск, ул. 16-я Северная, д. 150</t>
  </si>
  <si>
    <t>г. Омск, ул. 23-я Линия, д. 67</t>
  </si>
  <si>
    <t>г. Омск, ул. Челюскинцев, д. 102, корпус 2</t>
  </si>
  <si>
    <t>г. Омск, ул. Кирова, д. 22, корпус 2</t>
  </si>
  <si>
    <t>ст. Любовка, ул. Вокзальная, д. 12</t>
  </si>
  <si>
    <t>р.п. Большеречье, ул. Пушкина, д. 24</t>
  </si>
  <si>
    <t>г. Называевск, ул. Ленина, д. 54</t>
  </si>
  <si>
    <t>г. Называевск, ул. Ленина, д. 64</t>
  </si>
  <si>
    <t>р.п. Муромцево, ул. Ленина, д. 145</t>
  </si>
  <si>
    <t>р.п. Муромцево, ул. Юбилейная, д. 26</t>
  </si>
  <si>
    <t>р.п. Черлак, ул. Мельникова, д. 210</t>
  </si>
  <si>
    <t>п. Иртышский, ул. Садовая, д. 10А</t>
  </si>
  <si>
    <t>р.п. Большеречье, ул. Рабочая, д. 61</t>
  </si>
  <si>
    <t>с. Троицкое, ул. 60 лет СССР, д. 8А</t>
  </si>
  <si>
    <t>с. Троицкое, ул. 60 лет СССР, д. 2</t>
  </si>
  <si>
    <t>г. Омск, ул. Грибоедова, д. 5б</t>
  </si>
  <si>
    <t>г. Омск, ул. Учебная, д. 192</t>
  </si>
  <si>
    <t>г. Омск, ул. 3-я Любинская, д. 22, корпус 1</t>
  </si>
  <si>
    <t>г. Омск, ул. 4-я Железнодорожная, д. 4</t>
  </si>
  <si>
    <t>г. Омск, ул. Звездова, д. 162а</t>
  </si>
  <si>
    <t>г. Омск, ул. Омская, д. 123</t>
  </si>
  <si>
    <t>г. Омск, ул. Крутогорская, д. 22</t>
  </si>
  <si>
    <t>05.12.2024 ЭС - недопуск, собственники</t>
  </si>
  <si>
    <t>Крыша (доп. работы) за счет ПДД</t>
  </si>
  <si>
    <t>р.п. Красный Яр, ул. Первомайская, д. 24</t>
  </si>
  <si>
    <t>р.п. Москаленки, ул. 3-я Северная, д. 63</t>
  </si>
  <si>
    <t>р.п. Красный Яр, ул. Первомайская, д. 25</t>
  </si>
  <si>
    <t>г. Омск, ул. 3-я Любинская, д. 15</t>
  </si>
  <si>
    <t>ООО "Вертикаль 57"</t>
  </si>
  <si>
    <t>г. Омск, ул. 3-я Любинская, д. 22</t>
  </si>
  <si>
    <t>г. Омск, ул. 4-я Любинская, д. 36</t>
  </si>
  <si>
    <t>г. Омск, ул. Съездовская, д. 41</t>
  </si>
  <si>
    <r>
      <t xml:space="preserve">тс </t>
    </r>
    <r>
      <rPr>
        <sz val="11"/>
        <color rgb="FFFF0000"/>
        <rFont val="Times New Roman"/>
        <family val="1"/>
        <charset val="204"/>
      </rPr>
      <t>по гарантии</t>
    </r>
  </si>
  <si>
    <r>
      <t xml:space="preserve">Фасад                                             </t>
    </r>
    <r>
      <rPr>
        <sz val="11"/>
        <color rgb="FFFF0000"/>
        <rFont val="Times New Roman"/>
        <family val="1"/>
        <charset val="204"/>
      </rPr>
      <t>по гарантии</t>
    </r>
  </si>
  <si>
    <t>р.п. Москаленки, ул. Комсомольская, д. 94</t>
  </si>
  <si>
    <t>с. Украинка, ул. Ленина, д. 36</t>
  </si>
  <si>
    <t>р.п. Большеречье, ул. Рабочая, д. 68</t>
  </si>
  <si>
    <t>г. Тара, ул. Советская, д. 80</t>
  </si>
  <si>
    <t>с. Прииртышье, ул. Парковая, д. 10</t>
  </si>
  <si>
    <t>г. Омск, ул. 1-я Самарская, д. 1</t>
  </si>
  <si>
    <t>г. Омск, пер. Котельный, д. 3</t>
  </si>
  <si>
    <t>г. Омск, ул. Бульварная, д. 15</t>
  </si>
  <si>
    <t>г. Омск, ул. Степанца, д. 8б, строение 2ОЧ</t>
  </si>
  <si>
    <t>09.06.2025 (доп.работы)</t>
  </si>
  <si>
    <t>г. Калачинск, ул. Черепова, д. 105</t>
  </si>
  <si>
    <t>г. Калачинск, ул. Вокзальная, д. 114</t>
  </si>
  <si>
    <t>с. Прииртышье, ул. Парковая, д. 9</t>
  </si>
  <si>
    <t>с. Новая Шараповка, ул. Молодежная, д. 17</t>
  </si>
  <si>
    <t>р.п. Любинский, ул. Новая, д. 5</t>
  </si>
  <si>
    <t>р.п. Любинский, ул. Садовая, д. 15</t>
  </si>
  <si>
    <t>р.п. Любинский, ул. Октябрьская, д. 181</t>
  </si>
  <si>
    <t>р.п. Саргатское, ул. Строителей, д. 2б</t>
  </si>
  <si>
    <t>г. Тара, ул. Кузнечная, д. 100</t>
  </si>
  <si>
    <t>г. Омск, ул. Циолковского, д. 4а</t>
  </si>
  <si>
    <t>г. Омск, ул. 24-я Северная, д. 216а</t>
  </si>
  <si>
    <t>г. Омск, ул. XIX Партсъезда, д. 28а</t>
  </si>
  <si>
    <t>г. Омск, ул. 70 лет Октября, д. 14</t>
  </si>
  <si>
    <t>15.09.2025(главный фасад)</t>
  </si>
  <si>
    <t>р.п. Нововаршавка, ул. Есенина, д. 13</t>
  </si>
  <si>
    <t>р.п. Нововаршавка, ул. Есенина, д. 14</t>
  </si>
  <si>
    <t>р.п. Черлак, ул. А.Буя, д. 48</t>
  </si>
  <si>
    <t>с. Одесское, ул. Октябрьская, д. 18</t>
  </si>
  <si>
    <t>с. Элита, ул. Школьная, д. 11</t>
  </si>
  <si>
    <t>р.п. Крутинка, ул. Красная Заря, д. 47</t>
  </si>
  <si>
    <t>р.п. Большеречье, ул. 50 лет ВЛКСМ, д. 59</t>
  </si>
  <si>
    <t>с. Знаменское, ул. Курченко, д. 5</t>
  </si>
  <si>
    <t>р.п. Москаленки, ул. Комсомольская, д. 90</t>
  </si>
  <si>
    <t>г. Омск, ул. 2-я Кировская, д. 123</t>
  </si>
  <si>
    <t>г. Омск, ул. 2-я Кировская, д. 123а</t>
  </si>
  <si>
    <t>г. Омск, ул. 2-я Кировская, д. 125</t>
  </si>
  <si>
    <t>г. Омск, ул. Ватутина, д. 1</t>
  </si>
  <si>
    <t>г. Омск, ул. 70 лет Октября, д. 22</t>
  </si>
  <si>
    <t>г. Омск, пр. Космический, д. 105</t>
  </si>
  <si>
    <t>г. Омск, ул. Харьковская, д. 17</t>
  </si>
  <si>
    <t>г. Омск, ул. Кучерявенко, д. 3</t>
  </si>
  <si>
    <t>г. Омск, ул. 3-я Молодежная, д. 81</t>
  </si>
  <si>
    <t>г. Омск, ул. Кирова, д. 26</t>
  </si>
  <si>
    <t>г. Омск, ул. Масленникова, д. 45</t>
  </si>
  <si>
    <t>г. Омск, ул. Малиновского, д. 17</t>
  </si>
  <si>
    <t>г. Омск, ул. Ватутина, д. 28, корпус 1</t>
  </si>
  <si>
    <t>г. Омск, ул. Орджоникидзе, д. 13, корпус 1</t>
  </si>
  <si>
    <t>г. Омск, ул. Дмитриева, д. 15</t>
  </si>
  <si>
    <t>г. Омск, ул. 24-я Северная, д. 202а</t>
  </si>
  <si>
    <t>р.п. Москаленки, ул. 3-я Северная, д. 57А</t>
  </si>
  <si>
    <t>г. Тара, ул. Школьная, д. 69, корпус 2</t>
  </si>
  <si>
    <t>с. Троицкое, ул. 60 лет СССР, д. 16А</t>
  </si>
  <si>
    <t>с. Куликово, ул. Степная, д. 4</t>
  </si>
  <si>
    <t>р.п. Марьяновка, ул. Больничная, д. 25</t>
  </si>
  <si>
    <t>с. Карповка, ул. Советская, д. 14</t>
  </si>
  <si>
    <t>Фасад, фундамент</t>
  </si>
  <si>
    <t>г. Омск, ул. Иркутская, д. 5</t>
  </si>
  <si>
    <t>г. Омск, ул. 10 лет Октября, д. 115, корпус А1</t>
  </si>
  <si>
    <t>г. Омск, ул. 1-я Военная, д. 7</t>
  </si>
  <si>
    <t>г. Омск, ул. Полторацкого, д. 50</t>
  </si>
  <si>
    <t>г. Омск, ул. Чкалова, д. 37</t>
  </si>
  <si>
    <t>г. Омск, ул. Масленникова, д. 17</t>
  </si>
  <si>
    <t>г. Омск, ул. Омская, д. 162, корпус 1</t>
  </si>
  <si>
    <t>г. Омск, ул. Пархоменко, д. 24</t>
  </si>
  <si>
    <t>г. Омск, ул. Вострецова, д. 5, корпус 1</t>
  </si>
  <si>
    <t>г. Омск, ул. Челюскинцев, д. 100</t>
  </si>
  <si>
    <t>г. Омск, ул. Нефтезаводская, д. 32б</t>
  </si>
  <si>
    <t>г. Омск, ул. Батумская, д. 41/1</t>
  </si>
  <si>
    <t>г. Омск, ул. Батумская, д. 30</t>
  </si>
  <si>
    <t>с. Луговое, ул. Гагарина, д. 2</t>
  </si>
  <si>
    <t>п. Камышловский, ул. Карбышева, д. 7</t>
  </si>
  <si>
    <t>п. Камышловский, ул. Сибирская, д. 6</t>
  </si>
  <si>
    <t>с. Покровка, ул. Центральная, д. 41</t>
  </si>
  <si>
    <t>с. Покровка, ул. Центральная, д. 41А</t>
  </si>
  <si>
    <t>с. Покровка, ул. Центральная, д. 41Б</t>
  </si>
  <si>
    <t>г. Омск, ул. Маршала Жукова, д. 6, строение литера А</t>
  </si>
  <si>
    <t>г. Омск, пр. Менделеева, д. 26</t>
  </si>
  <si>
    <t>с. Екатеринославка, ул. Строителей, д. 1</t>
  </si>
  <si>
    <t>р.п. Таврическое, ул. Ленина, д. 113</t>
  </si>
  <si>
    <t>р.п. Таврическое, ул. Ленина, д. 109</t>
  </si>
  <si>
    <t>р.п. Таврическое, ул. Мира, д. 4А</t>
  </si>
  <si>
    <t>г. Калачинск, ул. Гагарина, д. 8</t>
  </si>
  <si>
    <t>г. Омск, ул. Нефтебаза, д. 13</t>
  </si>
  <si>
    <t>г. Омск, ул. Крыловская, д. 21, корпус 1</t>
  </si>
  <si>
    <t>г. Омск, ул. Красный Путь, д. 30</t>
  </si>
  <si>
    <t>г. Омск, ул. Торговая, д. 34</t>
  </si>
  <si>
    <t>г. Омск, ул. Вострецова, д. 4</t>
  </si>
  <si>
    <t>г. Омск, ул. Андрианова, д. 38</t>
  </si>
  <si>
    <t>р.п. Шербакуль, ул. Ворошилова, д. 30А</t>
  </si>
  <si>
    <t>р.п. Нововаршавка, ул. Промкомбинатовская, д. 23</t>
  </si>
  <si>
    <t>с. Екатерининское, ул. Интернатовская, д. 1</t>
  </si>
  <si>
    <t>с. Луговое, ул. Гагарина, д. 4</t>
  </si>
  <si>
    <t>р.п. Таврическое, ул. Чкалова, д. 27</t>
  </si>
  <si>
    <t>р.п. Таврическое, ул. Ленина, д. 62</t>
  </si>
  <si>
    <t>р.п. Оконешниково, ул. Трудовые Резервы, д. 33</t>
  </si>
  <si>
    <t>р.п. Оконешниково, ул. Степная, д. 39А</t>
  </si>
  <si>
    <t>с. Морозовка, кв. А, д. 2</t>
  </si>
  <si>
    <t>р.п. Нововаршавка, ул. Карелина, д. 11</t>
  </si>
  <si>
    <t>р.п. Нововаршавка, ул. Карелина, д. 9</t>
  </si>
  <si>
    <t>г. Омск, ул. 21-я Амурская, д. 3</t>
  </si>
  <si>
    <t>г. Омск, ул. Волго-Донская, д. 8, корпус 2</t>
  </si>
  <si>
    <t>г. Омск, ул. Таубе, д. 12</t>
  </si>
  <si>
    <t>г. Омск, ул. Олимпийская, д. 3а</t>
  </si>
  <si>
    <t>г. Омск, ул. Конева, д. 34, корпус 2</t>
  </si>
  <si>
    <t>г. Омск, ул. 3-я Молодежная, д. 47</t>
  </si>
  <si>
    <t>г. Омск, ул. 5-я Кордная, д. 62в</t>
  </si>
  <si>
    <t>г. Омск, ул. Конева, д. 20, корпус 1</t>
  </si>
  <si>
    <t>г. Омск, ул. Конева, д. 12, корпус 2</t>
  </si>
  <si>
    <t>г. Омск, ул. 3-я Ленинградская, д. 43, корпус 1</t>
  </si>
  <si>
    <t>г. Омск, пр. Космический, д. 26а</t>
  </si>
  <si>
    <t>г. Омск, ул. Иртышская Набережная, д. 12</t>
  </si>
  <si>
    <t>г. Омск, ул. Маршала Жукова, д. 148а</t>
  </si>
  <si>
    <t>ТС - 28.10.2025, ЭС - 05.12.2025, ВС и ВО - 30.12.2025</t>
  </si>
  <si>
    <t>р.п. Муромцево, ул. 40 лет Победы, д. 18</t>
  </si>
  <si>
    <t>р.п. Таврическое, ул. Ленина, д. 105</t>
  </si>
  <si>
    <t>пос. Новгородцево, д. 2</t>
  </si>
  <si>
    <t>пос. Новгородцево, д. 4</t>
  </si>
  <si>
    <t>пос. Новгородцево, д. 6</t>
  </si>
  <si>
    <t>г. Тюкалинск, ул. Октябрьская, д. 54</t>
  </si>
  <si>
    <t>г. Тюкалинск, ул. Октябрьская, д. 54А</t>
  </si>
  <si>
    <t>р.п. Любинский, ул. Ремесленная, д. 46</t>
  </si>
  <si>
    <t>10.02.2026 - фасад</t>
  </si>
  <si>
    <t>г. Омск, ул. 15-я Рабочая, д. 90</t>
  </si>
  <si>
    <t>г. Омск, ул. Конева, д. 28, корпус 2</t>
  </si>
  <si>
    <t>г. Омск, ул. Рокоссовского, д. 18, корпус 2</t>
  </si>
  <si>
    <t>г. Омск, пр. Космический, д. 97д, корпус 1</t>
  </si>
  <si>
    <t>г. Омск, ул. Кирова, д. 12</t>
  </si>
  <si>
    <t>г. Омск, ул. Пушкина, д. 32, корпус 1</t>
  </si>
  <si>
    <t>г. Омск, ул. Романенко, д. 10а, корпус 1</t>
  </si>
  <si>
    <t>г. Омск, ул. Романенко, д. 10а, корпус 2</t>
  </si>
  <si>
    <t>г. Омск, ул. Почтовая, д. 4</t>
  </si>
  <si>
    <t>г. Омск, ул. Бородина, д. 10, корпус 2</t>
  </si>
  <si>
    <t>г. Омск, ул. Бородина, д. 10, корпус 3</t>
  </si>
  <si>
    <t>г. Омск, ул. Крыловская, д. 48</t>
  </si>
  <si>
    <t>г. Омск, ул. 20 лет РККА, д. 208</t>
  </si>
  <si>
    <t>г. Омск, ул. Малая Ивановская, д. 1</t>
  </si>
  <si>
    <t>г. Омск, ул. Рождественского, д. 5а</t>
  </si>
  <si>
    <t>г. Омск, ул. Дианова, д. 12, корпус 1</t>
  </si>
  <si>
    <t>п. Степной, ул. 40 лет Ракетных Войск, д. 6</t>
  </si>
  <si>
    <t>ЭС - 13.10.2025, ТС - 27.11.2025, ВС, ВО - 18.12.2025</t>
  </si>
  <si>
    <t>ЭС - 13.10.2025; ТС - 27.10.2025; ВС, ВО - 26.12.2025</t>
  </si>
  <si>
    <t>04.06.2025 (подвал)</t>
  </si>
  <si>
    <t>05.06.2025 (ВС,ВО,ТС) 25.08.2025(ЭС)</t>
  </si>
  <si>
    <t>14.08.2025 (ВС,ВО,ТС), 18.11.2025 (ЭС)</t>
  </si>
  <si>
    <t>г. Тара, ул. Черемуховая, д. 5</t>
  </si>
  <si>
    <t>г. Омск, ул. Ялтинская, д. 45</t>
  </si>
  <si>
    <t>г. Омск, ул. Волкова, д. 7</t>
  </si>
  <si>
    <t>г. Омск, ул. Бородина, д. 12, корпус 2</t>
  </si>
  <si>
    <t>г. Омск, ул. Бородина, д. 4, корпус 3</t>
  </si>
  <si>
    <t>г. Омск, ул. 5-я Кордная, д. 57</t>
  </si>
  <si>
    <t>г. Омск, ул. Романенко, д. 16а</t>
  </si>
  <si>
    <t>ВС,ТС - 28.10.2025, ЭС - 24.12.2025</t>
  </si>
  <si>
    <t>г. Тара, ул. Заречная, д. 1В</t>
  </si>
  <si>
    <t>с. Одесское, ул. Парковая, д. 26</t>
  </si>
  <si>
    <t>с. Звездино, ул. Комсомольская, д. 11</t>
  </si>
  <si>
    <t>г. Омск, ул. Кирова, д. 8, корпус 2</t>
  </si>
  <si>
    <t>г. Омск, ул. Куйбышева, д. 54</t>
  </si>
  <si>
    <t>г. Омск, ул. Омская, д. 77</t>
  </si>
  <si>
    <t>д.п. Чернолучинский, ул. Пионерская, д. 4</t>
  </si>
  <si>
    <t>г. Тара, ул. Лихачева, д. 12, корпус 13</t>
  </si>
  <si>
    <t>г. Тара, ул. Лихачева, д. 11</t>
  </si>
  <si>
    <t>г. Калачинск, ул. Вокзальная, д. 80</t>
  </si>
  <si>
    <t>г. Калачинск, ул. Гагарина, д. 160</t>
  </si>
  <si>
    <t>с. Покровка, ул. Центральная, д. 43</t>
  </si>
  <si>
    <t>ООО "АккуратСтрой"</t>
  </si>
  <si>
    <t>с. Покровка, ул. Центральная, д. 43А</t>
  </si>
  <si>
    <t>г. Исилькуль, ул. Октябрьская, д. 114</t>
  </si>
  <si>
    <t>10.02.2026 - фасад; 01.06.2026 - подвал</t>
  </si>
  <si>
    <t>г. Омск, ул. 9-я Дунайская, д. 27</t>
  </si>
  <si>
    <t>г. Омск, ул. Красный Путь, д. 20, корпус 1</t>
  </si>
  <si>
    <t>г. Омск, ул. Ушинского, д. 8а</t>
  </si>
  <si>
    <t>г. Омск, ул. 33-я Северная, д. 142</t>
  </si>
  <si>
    <t>г. Омск, бул. Архитекторов, д. 1, корпус 6</t>
  </si>
  <si>
    <t>г. Омск, ул. Нефтезаводская, д. 31в</t>
  </si>
  <si>
    <t>г. Омск, ул. Степанца, д. 8б</t>
  </si>
  <si>
    <t>г. Омск, пр. Космический, д. 47</t>
  </si>
  <si>
    <t>г. Омск, ул. Бородина, д. 43</t>
  </si>
  <si>
    <t>г. Омск, ул. 5-я Кордная, д. 61</t>
  </si>
  <si>
    <t>г. Омск, ул. 5-я Кордная, д. 65</t>
  </si>
  <si>
    <t>г. Омск, ул. Дианова, д. 23</t>
  </si>
  <si>
    <t>г. Омск, ул. Ялтинская, д. 49а</t>
  </si>
  <si>
    <t>г. Омск, пр. Космический, д. 29</t>
  </si>
  <si>
    <t>г. Омск, ул. Пирогова, д. 48</t>
  </si>
  <si>
    <t>г. Омск, ул. 20 лет РККА, д. 61, корпус 1</t>
  </si>
  <si>
    <t>г. Омск, ул. Багратиона, д. 6</t>
  </si>
  <si>
    <t>г. Омск, ул. 5-я Кордная, д. 49</t>
  </si>
  <si>
    <t>г. Омск, ул. Блюхера, д. 22</t>
  </si>
  <si>
    <t>г. Омск, ул. Рокоссовского, д. 14, корпус 2</t>
  </si>
  <si>
    <t>г. Омск, ул. Орджоникидзе, д. 13</t>
  </si>
  <si>
    <t>г. Омск, ул. Энтузиастов, д. 11в</t>
  </si>
  <si>
    <t>ВС,ВО,ТС - 01.10.2025, ЭС - 14.01.2026</t>
  </si>
  <si>
    <t>ВС,ТС,ВО - 06.11.2025, ЭС - 16.02.2026</t>
  </si>
  <si>
    <t>2025/2026</t>
  </si>
  <si>
    <t>р.п. Любинский, ул. Ремесленная, д. 40</t>
  </si>
  <si>
    <t>п. Горячий Ключ, ул. Молодежная, д. 4</t>
  </si>
  <si>
    <t>13.03.2026 - фасад; 16.06.2026 - подвал</t>
  </si>
  <si>
    <t xml:space="preserve">01.04.2026-фасад, 30.06.2026-подвал </t>
  </si>
  <si>
    <t>г. Омск, ул. Дианова, д. 5б</t>
  </si>
  <si>
    <t>г. Омск, ул. 5-я Кордная, д. 47</t>
  </si>
  <si>
    <t>г. Омск, ул. 5-я Кордная, д. 63</t>
  </si>
  <si>
    <t>ООО "Омская металлопромышленная компания"</t>
  </si>
  <si>
    <t>п. Большие Поля, ул. Центральная, д. 3</t>
  </si>
  <si>
    <t>г. Омск, ул. Заозерная, д. 15, корпус 2</t>
  </si>
  <si>
    <t>г. Омск, ул. 20 лет РККА, д. 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</si>
</sst>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₽_-;\-* #,##0.00\ _₽_-;_-* &quot;-&quot;??\ _₽_-;_-@_-"/>
    <numFmt numFmtId="164" formatCode="_-* #,##0_р_._-;\-* #,##0_р_._-;_-* &quot;-&quot;_р_._-;_-@_-"/>
    <numFmt numFmtId="165" formatCode="_-* #,##0.00_р_._-;\-* #,##0.00_р_._-;_-* &quot;-&quot;??_р_._-;_-@_-"/>
    <numFmt numFmtId="166" formatCode="0.0"/>
    <numFmt numFmtId="167" formatCode="0.0000"/>
    <numFmt numFmtId="168" formatCode="_-* #,##0.000_р_._-;\-* #,##0.000_р_._-;_-* &quot;-&quot;??_р_._-;_-@_-"/>
    <numFmt numFmtId="169" formatCode="#,##0.0"/>
  </numFmts>
  <fonts count="6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i/>
      <sz val="11"/>
      <color theme="1"/>
      <name val="Calibri"/>
      <family val="2"/>
      <scheme val="minor"/>
    </font>
    <font>
      <b/>
      <i/>
      <sz val="14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  <scheme val="minor"/>
    </font>
    <font>
      <i/>
      <sz val="11"/>
      <color rgb="FFFF0000"/>
      <name val="Times New Roman"/>
      <family val="1"/>
      <charset val="204"/>
    </font>
    <font>
      <i/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theme="3" tint="-0.249977111117893"/>
      <name val="Calibri"/>
      <family val="2"/>
      <charset val="204"/>
      <scheme val="minor"/>
    </font>
    <font>
      <b/>
      <i/>
      <sz val="9"/>
      <color theme="1"/>
      <name val="Calibri"/>
      <family val="2"/>
      <charset val="204"/>
      <scheme val="minor"/>
    </font>
    <font>
      <sz val="12"/>
      <name val="Calibri"/>
      <family val="2"/>
      <scheme val="minor"/>
    </font>
    <font>
      <sz val="1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3.5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name val="Calibri"/>
      <family val="2"/>
      <scheme val="minor"/>
    </font>
    <font>
      <sz val="11.5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47">
    <xf numFmtId="0" fontId="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43" fontId="27" fillId="0" borderId="0" applyFont="0" applyFill="0" applyBorder="0" applyAlignment="0" applyProtection="0"/>
    <xf numFmtId="0" fontId="12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54" fillId="0" borderId="0"/>
    <xf numFmtId="0" fontId="27" fillId="0" borderId="0"/>
    <xf numFmtId="0" fontId="53" fillId="0" borderId="0"/>
    <xf numFmtId="0" fontId="27" fillId="0" borderId="0"/>
    <xf numFmtId="167" fontId="55" fillId="0" borderId="1">
      <alignment horizontal="center" vertical="center"/>
    </xf>
    <xf numFmtId="11" fontId="55" fillId="0" borderId="1">
      <alignment horizontal="center" vertical="center"/>
    </xf>
    <xf numFmtId="168" fontId="55" fillId="0" borderId="1">
      <alignment horizontal="center" vertical="center"/>
    </xf>
    <xf numFmtId="165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7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2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4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8" fillId="0" borderId="0"/>
    <xf numFmtId="0" fontId="59" fillId="0" borderId="0"/>
    <xf numFmtId="0" fontId="2" fillId="0" borderId="0"/>
    <xf numFmtId="0" fontId="2" fillId="0" borderId="0"/>
    <xf numFmtId="0" fontId="27" fillId="0" borderId="0"/>
    <xf numFmtId="0" fontId="5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5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7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5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8" fillId="0" borderId="0"/>
    <xf numFmtId="0" fontId="5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</cellStyleXfs>
  <cellXfs count="391">
    <xf numFmtId="0" fontId="0" fillId="0" borderId="0" xfId="0"/>
    <xf numFmtId="0" fontId="0" fillId="0" borderId="0" xfId="0"/>
    <xf numFmtId="4" fontId="0" fillId="0" borderId="0" xfId="0" applyNumberFormat="1"/>
    <xf numFmtId="0" fontId="0" fillId="0" borderId="0" xfId="0" applyFont="1"/>
    <xf numFmtId="0" fontId="28" fillId="2" borderId="1" xfId="0" applyFont="1" applyFill="1" applyBorder="1" applyAlignment="1">
      <alignment vertical="center" wrapText="1"/>
    </xf>
    <xf numFmtId="0" fontId="30" fillId="0" borderId="0" xfId="0" applyFont="1"/>
    <xf numFmtId="0" fontId="30" fillId="0" borderId="0" xfId="0" applyFont="1" applyAlignment="1"/>
    <xf numFmtId="0" fontId="32" fillId="0" borderId="0" xfId="0" applyFont="1"/>
    <xf numFmtId="4" fontId="30" fillId="0" borderId="0" xfId="0" applyNumberFormat="1" applyFont="1" applyAlignment="1">
      <alignment horizontal="center"/>
    </xf>
    <xf numFmtId="0" fontId="30" fillId="0" borderId="0" xfId="0" applyFont="1" applyAlignment="1">
      <alignment horizontal="center"/>
    </xf>
    <xf numFmtId="0" fontId="34" fillId="0" borderId="0" xfId="0" applyFont="1"/>
    <xf numFmtId="0" fontId="35" fillId="0" borderId="0" xfId="0" applyFont="1"/>
    <xf numFmtId="0" fontId="36" fillId="0" borderId="0" xfId="0" applyFont="1"/>
    <xf numFmtId="0" fontId="35" fillId="0" borderId="0" xfId="0" applyFont="1" applyAlignment="1">
      <alignment horizontal="right"/>
    </xf>
    <xf numFmtId="0" fontId="38" fillId="0" borderId="0" xfId="0" applyFont="1" applyAlignment="1">
      <alignment horizontal="right"/>
    </xf>
    <xf numFmtId="0" fontId="24" fillId="2" borderId="1" xfId="0" applyFont="1" applyFill="1" applyBorder="1" applyAlignment="1">
      <alignment horizontal="center" vertical="center"/>
    </xf>
    <xf numFmtId="0" fontId="39" fillId="2" borderId="1" xfId="0" applyFont="1" applyFill="1" applyBorder="1" applyAlignment="1">
      <alignment horizontal="center" vertical="center"/>
    </xf>
    <xf numFmtId="0" fontId="29" fillId="2" borderId="1" xfId="0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left" vertical="center" wrapText="1"/>
    </xf>
    <xf numFmtId="0" fontId="39" fillId="2" borderId="1" xfId="0" applyFont="1" applyFill="1" applyBorder="1" applyAlignment="1">
      <alignment horizontal="center" vertical="center" wrapText="1"/>
    </xf>
    <xf numFmtId="3" fontId="0" fillId="0" borderId="0" xfId="0" applyNumberFormat="1"/>
    <xf numFmtId="14" fontId="24" fillId="2" borderId="1" xfId="11" applyNumberFormat="1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43" fillId="0" borderId="0" xfId="0" applyFont="1"/>
    <xf numFmtId="3" fontId="13" fillId="0" borderId="0" xfId="0" applyNumberFormat="1" applyFont="1" applyAlignment="1">
      <alignment horizontal="right"/>
    </xf>
    <xf numFmtId="14" fontId="0" fillId="0" borderId="0" xfId="0" applyNumberFormat="1"/>
    <xf numFmtId="0" fontId="31" fillId="0" borderId="0" xfId="0" applyFont="1"/>
    <xf numFmtId="14" fontId="39" fillId="2" borderId="1" xfId="0" applyNumberFormat="1" applyFont="1" applyFill="1" applyBorder="1" applyAlignment="1">
      <alignment horizontal="center" vertical="center" wrapText="1"/>
    </xf>
    <xf numFmtId="0" fontId="0" fillId="2" borderId="0" xfId="0" applyFont="1" applyFill="1"/>
    <xf numFmtId="0" fontId="28" fillId="2" borderId="1" xfId="0" applyFont="1" applyFill="1" applyBorder="1" applyAlignment="1">
      <alignment horizontal="center" vertical="center"/>
    </xf>
    <xf numFmtId="0" fontId="44" fillId="0" borderId="0" xfId="0" applyFont="1"/>
    <xf numFmtId="0" fontId="45" fillId="0" borderId="0" xfId="0" applyFont="1"/>
    <xf numFmtId="0" fontId="32" fillId="3" borderId="0" xfId="0" applyFont="1" applyFill="1"/>
    <xf numFmtId="0" fontId="43" fillId="3" borderId="0" xfId="0" applyFont="1" applyFill="1"/>
    <xf numFmtId="0" fontId="37" fillId="3" borderId="0" xfId="0" applyFont="1" applyFill="1"/>
    <xf numFmtId="0" fontId="30" fillId="3" borderId="0" xfId="0" applyFont="1" applyFill="1" applyAlignment="1"/>
    <xf numFmtId="0" fontId="30" fillId="3" borderId="0" xfId="0" applyFont="1" applyFill="1"/>
    <xf numFmtId="0" fontId="35" fillId="2" borderId="0" xfId="0" applyFont="1" applyFill="1"/>
    <xf numFmtId="0" fontId="32" fillId="3" borderId="0" xfId="0" applyFont="1" applyFill="1" applyAlignment="1">
      <alignment horizontal="center" vertical="center"/>
    </xf>
    <xf numFmtId="0" fontId="46" fillId="3" borderId="0" xfId="0" applyFont="1" applyFill="1"/>
    <xf numFmtId="0" fontId="26" fillId="3" borderId="0" xfId="0" applyFont="1" applyFill="1" applyAlignment="1">
      <alignment horizontal="center" vertical="center"/>
    </xf>
    <xf numFmtId="0" fontId="48" fillId="0" borderId="0" xfId="0" applyFont="1"/>
    <xf numFmtId="0" fontId="49" fillId="0" borderId="0" xfId="0" applyFont="1"/>
    <xf numFmtId="0" fontId="50" fillId="0" borderId="0" xfId="0" applyFont="1"/>
    <xf numFmtId="1" fontId="0" fillId="0" borderId="0" xfId="0" applyNumberFormat="1"/>
    <xf numFmtId="14" fontId="39" fillId="2" borderId="1" xfId="11" applyNumberFormat="1" applyFont="1" applyFill="1" applyBorder="1" applyAlignment="1">
      <alignment horizontal="center" vertical="center" wrapText="1"/>
    </xf>
    <xf numFmtId="0" fontId="33" fillId="2" borderId="0" xfId="0" applyFont="1" applyFill="1" applyBorder="1" applyAlignment="1">
      <alignment horizontal="center" wrapText="1"/>
    </xf>
    <xf numFmtId="3" fontId="34" fillId="5" borderId="0" xfId="0" applyNumberFormat="1" applyFont="1" applyFill="1"/>
    <xf numFmtId="3" fontId="32" fillId="3" borderId="0" xfId="0" applyNumberFormat="1" applyFont="1" applyFill="1"/>
    <xf numFmtId="14" fontId="40" fillId="2" borderId="1" xfId="0" applyNumberFormat="1" applyFont="1" applyFill="1" applyBorder="1" applyAlignment="1">
      <alignment horizontal="center" vertical="center" wrapText="1"/>
    </xf>
    <xf numFmtId="3" fontId="30" fillId="5" borderId="0" xfId="0" applyNumberFormat="1" applyFont="1" applyFill="1"/>
    <xf numFmtId="3" fontId="34" fillId="5" borderId="0" xfId="0" applyNumberFormat="1" applyFont="1" applyFill="1" applyAlignment="1">
      <alignment horizontal="right"/>
    </xf>
    <xf numFmtId="3" fontId="34" fillId="5" borderId="0" xfId="0" applyNumberFormat="1" applyFont="1" applyFill="1" applyAlignment="1">
      <alignment horizontal="right" vertical="center"/>
    </xf>
    <xf numFmtId="3" fontId="30" fillId="3" borderId="0" xfId="0" applyNumberFormat="1" applyFont="1" applyFill="1"/>
    <xf numFmtId="4" fontId="51" fillId="3" borderId="0" xfId="0" applyNumberFormat="1" applyFont="1" applyFill="1" applyAlignment="1">
      <alignment horizontal="center" vertical="center"/>
    </xf>
    <xf numFmtId="0" fontId="51" fillId="3" borderId="0" xfId="0" applyFont="1" applyFill="1" applyAlignment="1">
      <alignment horizontal="center" vertical="center"/>
    </xf>
    <xf numFmtId="14" fontId="39" fillId="2" borderId="1" xfId="0" applyNumberFormat="1" applyFont="1" applyFill="1" applyBorder="1" applyAlignment="1">
      <alignment horizontal="center" vertical="center"/>
    </xf>
    <xf numFmtId="4" fontId="39" fillId="2" borderId="1" xfId="0" applyNumberFormat="1" applyFont="1" applyFill="1" applyBorder="1" applyAlignment="1">
      <alignment horizontal="center" vertical="center" wrapText="1"/>
    </xf>
    <xf numFmtId="1" fontId="32" fillId="0" borderId="0" xfId="0" applyNumberFormat="1" applyFont="1"/>
    <xf numFmtId="2" fontId="32" fillId="0" borderId="0" xfId="0" applyNumberFormat="1" applyFont="1"/>
    <xf numFmtId="2" fontId="0" fillId="0" borderId="0" xfId="0" applyNumberFormat="1"/>
    <xf numFmtId="0" fontId="0" fillId="2" borderId="1" xfId="0" applyFont="1" applyFill="1" applyBorder="1"/>
    <xf numFmtId="3" fontId="34" fillId="4" borderId="0" xfId="0" applyNumberFormat="1" applyFont="1" applyFill="1"/>
    <xf numFmtId="0" fontId="41" fillId="2" borderId="1" xfId="0" applyFont="1" applyFill="1" applyBorder="1" applyAlignment="1">
      <alignment horizontal="center" vertical="center"/>
    </xf>
    <xf numFmtId="4" fontId="28" fillId="2" borderId="1" xfId="0" applyNumberFormat="1" applyFont="1" applyFill="1" applyBorder="1" applyAlignment="1">
      <alignment horizontal="center" wrapText="1"/>
    </xf>
    <xf numFmtId="0" fontId="26" fillId="2" borderId="0" xfId="0" applyFont="1" applyFill="1" applyBorder="1"/>
    <xf numFmtId="0" fontId="0" fillId="2" borderId="0" xfId="0" applyFill="1" applyBorder="1"/>
    <xf numFmtId="3" fontId="34" fillId="4" borderId="0" xfId="0" applyNumberFormat="1" applyFont="1" applyFill="1" applyAlignment="1">
      <alignment horizontal="right" vertical="center"/>
    </xf>
    <xf numFmtId="0" fontId="24" fillId="2" borderId="1" xfId="0" applyFont="1" applyFill="1" applyBorder="1" applyAlignment="1">
      <alignment horizontal="left" vertical="center" wrapText="1"/>
    </xf>
    <xf numFmtId="0" fontId="24" fillId="2" borderId="1" xfId="0" applyFont="1" applyFill="1" applyBorder="1" applyAlignment="1">
      <alignment vertical="center" wrapText="1"/>
    </xf>
    <xf numFmtId="0" fontId="28" fillId="2" borderId="1" xfId="0" applyNumberFormat="1" applyFont="1" applyFill="1" applyBorder="1" applyAlignment="1">
      <alignment horizontal="center" vertical="center" wrapText="1"/>
    </xf>
    <xf numFmtId="0" fontId="24" fillId="2" borderId="0" xfId="0" applyFont="1" applyFill="1" applyBorder="1" applyAlignment="1">
      <alignment horizontal="center" vertical="center"/>
    </xf>
    <xf numFmtId="0" fontId="34" fillId="0" borderId="0" xfId="0" applyFont="1" applyAlignment="1">
      <alignment horizontal="right"/>
    </xf>
    <xf numFmtId="4" fontId="51" fillId="2" borderId="0" xfId="0" applyNumberFormat="1" applyFont="1" applyFill="1" applyAlignment="1">
      <alignment horizontal="center" vertical="center"/>
    </xf>
    <xf numFmtId="0" fontId="51" fillId="2" borderId="0" xfId="0" applyFont="1" applyFill="1" applyAlignment="1">
      <alignment horizontal="center" vertical="center"/>
    </xf>
    <xf numFmtId="3" fontId="30" fillId="2" borderId="0" xfId="0" applyNumberFormat="1" applyFont="1" applyFill="1"/>
    <xf numFmtId="3" fontId="34" fillId="2" borderId="0" xfId="0" applyNumberFormat="1" applyFont="1" applyFill="1" applyAlignment="1">
      <alignment horizontal="right"/>
    </xf>
    <xf numFmtId="3" fontId="34" fillId="2" borderId="0" xfId="0" applyNumberFormat="1" applyFont="1" applyFill="1"/>
    <xf numFmtId="3" fontId="34" fillId="2" borderId="0" xfId="0" applyNumberFormat="1" applyFont="1" applyFill="1" applyAlignment="1">
      <alignment horizontal="right" vertical="center"/>
    </xf>
    <xf numFmtId="3" fontId="32" fillId="2" borderId="0" xfId="0" applyNumberFormat="1" applyFont="1" applyFill="1"/>
    <xf numFmtId="0" fontId="28" fillId="2" borderId="1" xfId="0" applyFont="1" applyFill="1" applyBorder="1" applyAlignment="1" applyProtection="1">
      <alignment horizontal="left" vertical="center" wrapText="1"/>
    </xf>
    <xf numFmtId="0" fontId="40" fillId="2" borderId="1" xfId="0" applyFont="1" applyFill="1" applyBorder="1" applyAlignment="1" applyProtection="1">
      <alignment horizontal="left" vertical="center" wrapText="1"/>
    </xf>
    <xf numFmtId="0" fontId="33" fillId="2" borderId="0" xfId="0" applyFont="1" applyFill="1" applyBorder="1" applyAlignment="1">
      <alignment horizontal="center" wrapText="1"/>
    </xf>
    <xf numFmtId="0" fontId="33" fillId="2" borderId="0" xfId="0" applyFont="1" applyFill="1" applyBorder="1" applyAlignment="1">
      <alignment wrapText="1"/>
    </xf>
    <xf numFmtId="0" fontId="40" fillId="2" borderId="1" xfId="0" applyFont="1" applyFill="1" applyBorder="1" applyAlignment="1">
      <alignment horizontal="center" vertical="center"/>
    </xf>
    <xf numFmtId="14" fontId="40" fillId="2" borderId="1" xfId="0" applyNumberFormat="1" applyFont="1" applyFill="1" applyBorder="1" applyAlignment="1">
      <alignment horizontal="center" vertical="center"/>
    </xf>
    <xf numFmtId="0" fontId="34" fillId="0" borderId="0" xfId="0" applyFont="1" applyAlignment="1">
      <alignment horizontal="left"/>
    </xf>
    <xf numFmtId="1" fontId="28" fillId="2" borderId="1" xfId="0" applyNumberFormat="1" applyFont="1" applyFill="1" applyBorder="1" applyAlignment="1">
      <alignment horizontal="center" vertical="center"/>
    </xf>
    <xf numFmtId="0" fontId="39" fillId="2" borderId="0" xfId="0" applyFont="1" applyFill="1" applyBorder="1" applyAlignment="1">
      <alignment horizontal="center" vertical="center"/>
    </xf>
    <xf numFmtId="0" fontId="23" fillId="2" borderId="0" xfId="0" applyFont="1" applyFill="1" applyBorder="1"/>
    <xf numFmtId="0" fontId="33" fillId="2" borderId="0" xfId="0" applyFont="1" applyFill="1" applyBorder="1" applyAlignment="1"/>
    <xf numFmtId="4" fontId="28" fillId="2" borderId="1" xfId="0" applyNumberFormat="1" applyFont="1" applyFill="1" applyBorder="1" applyAlignment="1">
      <alignment horizontal="center" vertical="center" wrapText="1"/>
    </xf>
    <xf numFmtId="0" fontId="29" fillId="2" borderId="1" xfId="0" applyFont="1" applyFill="1" applyBorder="1" applyAlignment="1">
      <alignment horizontal="center" vertical="center" wrapText="1"/>
    </xf>
    <xf numFmtId="0" fontId="56" fillId="2" borderId="1" xfId="0" applyFont="1" applyFill="1" applyBorder="1" applyAlignment="1">
      <alignment horizontal="center" vertical="center" wrapText="1"/>
    </xf>
    <xf numFmtId="14" fontId="41" fillId="2" borderId="1" xfId="0" applyNumberFormat="1" applyFont="1" applyFill="1" applyBorder="1" applyAlignment="1">
      <alignment horizontal="center" vertical="center" wrapText="1"/>
    </xf>
    <xf numFmtId="14" fontId="24" fillId="2" borderId="1" xfId="0" applyNumberFormat="1" applyFont="1" applyFill="1" applyBorder="1" applyAlignment="1">
      <alignment horizontal="center" vertical="center" wrapText="1"/>
    </xf>
    <xf numFmtId="14" fontId="24" fillId="2" borderId="1" xfId="0" applyNumberFormat="1" applyFont="1" applyFill="1" applyBorder="1" applyAlignment="1">
      <alignment horizontal="center" vertical="center"/>
    </xf>
    <xf numFmtId="0" fontId="33" fillId="2" borderId="0" xfId="0" applyFont="1" applyFill="1" applyBorder="1" applyAlignment="1">
      <alignment horizontal="center" wrapText="1"/>
    </xf>
    <xf numFmtId="0" fontId="0" fillId="2" borderId="0" xfId="0" applyFont="1" applyFill="1" applyBorder="1"/>
    <xf numFmtId="2" fontId="28" fillId="2" borderId="1" xfId="0" applyNumberFormat="1" applyFont="1" applyFill="1" applyBorder="1" applyAlignment="1">
      <alignment horizontal="center" vertical="center" wrapText="1"/>
    </xf>
    <xf numFmtId="14" fontId="0" fillId="2" borderId="1" xfId="0" applyNumberFormat="1" applyFont="1" applyFill="1" applyBorder="1" applyAlignment="1">
      <alignment horizontal="center"/>
    </xf>
    <xf numFmtId="0" fontId="40" fillId="2" borderId="1" xfId="0" applyFont="1" applyFill="1" applyBorder="1" applyAlignment="1">
      <alignment horizontal="center"/>
    </xf>
    <xf numFmtId="14" fontId="28" fillId="2" borderId="1" xfId="0" applyNumberFormat="1" applyFont="1" applyFill="1" applyBorder="1" applyAlignment="1">
      <alignment horizontal="center" vertical="center"/>
    </xf>
    <xf numFmtId="0" fontId="40" fillId="2" borderId="1" xfId="0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left" vertical="center"/>
    </xf>
    <xf numFmtId="4" fontId="40" fillId="2" borderId="1" xfId="0" applyNumberFormat="1" applyFont="1" applyFill="1" applyBorder="1" applyAlignment="1">
      <alignment horizontal="center" vertical="center" wrapText="1"/>
    </xf>
    <xf numFmtId="4" fontId="40" fillId="2" borderId="1" xfId="0" applyNumberFormat="1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center" wrapText="1"/>
    </xf>
    <xf numFmtId="0" fontId="28" fillId="2" borderId="1" xfId="0" applyFont="1" applyFill="1" applyBorder="1" applyAlignment="1">
      <alignment horizontal="center"/>
    </xf>
    <xf numFmtId="49" fontId="28" fillId="2" borderId="1" xfId="0" applyNumberFormat="1" applyFont="1" applyFill="1" applyBorder="1" applyAlignment="1">
      <alignment horizontal="center" vertical="center" wrapText="1"/>
    </xf>
    <xf numFmtId="166" fontId="28" fillId="2" borderId="1" xfId="0" applyNumberFormat="1" applyFont="1" applyFill="1" applyBorder="1" applyAlignment="1">
      <alignment horizontal="center" vertical="center" wrapText="1"/>
    </xf>
    <xf numFmtId="14" fontId="41" fillId="2" borderId="1" xfId="0" applyNumberFormat="1" applyFont="1" applyFill="1" applyBorder="1" applyAlignment="1">
      <alignment horizontal="center" vertical="center"/>
    </xf>
    <xf numFmtId="169" fontId="40" fillId="2" borderId="1" xfId="31" applyNumberFormat="1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left"/>
    </xf>
    <xf numFmtId="14" fontId="40" fillId="2" borderId="1" xfId="0" applyNumberFormat="1" applyFont="1" applyFill="1" applyBorder="1" applyAlignment="1">
      <alignment horizontal="center"/>
    </xf>
    <xf numFmtId="1" fontId="40" fillId="2" borderId="1" xfId="0" applyNumberFormat="1" applyFont="1" applyFill="1" applyBorder="1" applyAlignment="1">
      <alignment horizontal="center" vertical="center"/>
    </xf>
    <xf numFmtId="0" fontId="40" fillId="2" borderId="1" xfId="0" applyNumberFormat="1" applyFont="1" applyFill="1" applyBorder="1" applyAlignment="1">
      <alignment horizontal="center" vertical="center"/>
    </xf>
    <xf numFmtId="0" fontId="28" fillId="2" borderId="1" xfId="31" applyNumberFormat="1" applyFont="1" applyFill="1" applyBorder="1" applyAlignment="1">
      <alignment horizontal="center" vertical="center" wrapText="1"/>
    </xf>
    <xf numFmtId="4" fontId="28" fillId="2" borderId="1" xfId="0" applyNumberFormat="1" applyFont="1" applyFill="1" applyBorder="1" applyAlignment="1">
      <alignment horizontal="center" vertical="center"/>
    </xf>
    <xf numFmtId="0" fontId="40" fillId="2" borderId="1" xfId="0" applyFont="1" applyFill="1" applyBorder="1"/>
    <xf numFmtId="14" fontId="28" fillId="2" borderId="1" xfId="0" applyNumberFormat="1" applyFont="1" applyFill="1" applyBorder="1" applyAlignment="1">
      <alignment horizontal="center" vertical="center" wrapText="1"/>
    </xf>
    <xf numFmtId="0" fontId="40" fillId="2" borderId="1" xfId="0" applyFont="1" applyFill="1" applyBorder="1" applyAlignment="1">
      <alignment horizontal="left" vertical="center"/>
    </xf>
    <xf numFmtId="0" fontId="40" fillId="2" borderId="0" xfId="0" applyFont="1" applyFill="1" applyBorder="1"/>
    <xf numFmtId="4" fontId="40" fillId="2" borderId="1" xfId="0" applyNumberFormat="1" applyFont="1" applyFill="1" applyBorder="1" applyAlignment="1">
      <alignment horizontal="center"/>
    </xf>
    <xf numFmtId="0" fontId="28" fillId="2" borderId="1" xfId="0" applyFont="1" applyFill="1" applyBorder="1"/>
    <xf numFmtId="1" fontId="35" fillId="2" borderId="0" xfId="0" applyNumberFormat="1" applyFont="1" applyFill="1"/>
    <xf numFmtId="0" fontId="40" fillId="2" borderId="1" xfId="0" applyFont="1" applyFill="1" applyBorder="1" applyAlignment="1">
      <alignment horizontal="left"/>
    </xf>
    <xf numFmtId="0" fontId="34" fillId="0" borderId="0" xfId="0" applyFont="1" applyAlignment="1">
      <alignment horizontal="center"/>
    </xf>
    <xf numFmtId="0" fontId="60" fillId="2" borderId="1" xfId="0" applyFont="1" applyFill="1" applyBorder="1"/>
    <xf numFmtId="0" fontId="62" fillId="2" borderId="0" xfId="0" applyFont="1" applyFill="1" applyBorder="1"/>
    <xf numFmtId="0" fontId="61" fillId="2" borderId="1" xfId="0" applyFont="1" applyFill="1" applyBorder="1" applyAlignment="1">
      <alignment horizontal="center"/>
    </xf>
    <xf numFmtId="0" fontId="39" fillId="2" borderId="0" xfId="0" applyFont="1" applyFill="1" applyBorder="1"/>
    <xf numFmtId="0" fontId="60" fillId="2" borderId="1" xfId="0" applyFont="1" applyFill="1" applyBorder="1" applyAlignment="1">
      <alignment vertical="center" wrapText="1"/>
    </xf>
    <xf numFmtId="0" fontId="60" fillId="2" borderId="1" xfId="0" applyFont="1" applyFill="1" applyBorder="1" applyAlignment="1">
      <alignment horizontal="center" vertical="center"/>
    </xf>
    <xf numFmtId="0" fontId="60" fillId="2" borderId="1" xfId="0" applyFont="1" applyFill="1" applyBorder="1" applyAlignment="1">
      <alignment horizontal="center"/>
    </xf>
    <xf numFmtId="166" fontId="40" fillId="2" borderId="1" xfId="31" applyNumberFormat="1" applyFont="1" applyFill="1" applyBorder="1" applyAlignment="1">
      <alignment horizontal="center" vertical="center" wrapText="1"/>
    </xf>
    <xf numFmtId="14" fontId="29" fillId="2" borderId="1" xfId="0" applyNumberFormat="1" applyFont="1" applyFill="1" applyBorder="1" applyAlignment="1">
      <alignment horizontal="center" vertical="center" wrapText="1"/>
    </xf>
    <xf numFmtId="4" fontId="29" fillId="2" borderId="1" xfId="0" applyNumberFormat="1" applyFont="1" applyFill="1" applyBorder="1" applyAlignment="1">
      <alignment horizontal="center" vertical="center" wrapText="1"/>
    </xf>
    <xf numFmtId="0" fontId="28" fillId="2" borderId="1" xfId="0" quotePrefix="1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/>
    </xf>
    <xf numFmtId="0" fontId="24" fillId="2" borderId="0" xfId="0" applyFont="1" applyFill="1" applyBorder="1"/>
    <xf numFmtId="0" fontId="52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0" fontId="63" fillId="2" borderId="1" xfId="0" applyFont="1" applyFill="1" applyBorder="1" applyAlignment="1">
      <alignment vertical="center" wrapText="1"/>
    </xf>
    <xf numFmtId="0" fontId="20" fillId="2" borderId="1" xfId="0" applyFont="1" applyFill="1" applyBorder="1" applyAlignment="1">
      <alignment horizontal="center" vertical="center"/>
    </xf>
    <xf numFmtId="0" fontId="29" fillId="2" borderId="1" xfId="0" quotePrefix="1" applyFont="1" applyFill="1" applyBorder="1" applyAlignment="1">
      <alignment horizontal="center" vertical="center" wrapText="1"/>
    </xf>
    <xf numFmtId="0" fontId="60" fillId="2" borderId="1" xfId="0" applyFont="1" applyFill="1" applyBorder="1" applyAlignment="1">
      <alignment horizontal="justify" vertical="center" wrapText="1"/>
    </xf>
    <xf numFmtId="4" fontId="28" fillId="2" borderId="1" xfId="0" applyNumberFormat="1" applyFont="1" applyFill="1" applyBorder="1" applyAlignment="1">
      <alignment horizontal="left" vertical="center" wrapText="1"/>
    </xf>
    <xf numFmtId="4" fontId="40" fillId="2" borderId="1" xfId="0" applyNumberFormat="1" applyFont="1" applyFill="1" applyBorder="1" applyAlignment="1">
      <alignment horizontal="left" vertical="center" wrapText="1"/>
    </xf>
    <xf numFmtId="14" fontId="60" fillId="2" borderId="1" xfId="0" applyNumberFormat="1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justify" vertical="center" wrapText="1"/>
    </xf>
    <xf numFmtId="0" fontId="29" fillId="2" borderId="1" xfId="0" applyFont="1" applyFill="1" applyBorder="1" applyAlignment="1">
      <alignment horizontal="left" vertical="center" wrapText="1"/>
    </xf>
    <xf numFmtId="0" fontId="60" fillId="2" borderId="1" xfId="0" applyFont="1" applyFill="1" applyBorder="1" applyAlignment="1">
      <alignment horizontal="left" vertical="center" wrapText="1"/>
    </xf>
    <xf numFmtId="4" fontId="29" fillId="2" borderId="1" xfId="0" applyNumberFormat="1" applyFont="1" applyFill="1" applyBorder="1" applyAlignment="1">
      <alignment horizontal="center" vertical="center"/>
    </xf>
    <xf numFmtId="0" fontId="28" fillId="2" borderId="1" xfId="31" applyFont="1" applyFill="1" applyBorder="1"/>
    <xf numFmtId="0" fontId="40" fillId="2" borderId="1" xfId="0" applyFont="1" applyFill="1" applyBorder="1" applyAlignment="1">
      <alignment horizontal="left" vertical="center" wrapText="1"/>
    </xf>
    <xf numFmtId="0" fontId="28" fillId="2" borderId="1" xfId="0" applyFont="1" applyFill="1" applyBorder="1" applyAlignment="1">
      <alignment horizontal="left" wrapText="1"/>
    </xf>
    <xf numFmtId="14" fontId="29" fillId="2" borderId="1" xfId="0" applyNumberFormat="1" applyFont="1" applyFill="1" applyBorder="1" applyAlignment="1">
      <alignment horizontal="center" vertical="center"/>
    </xf>
    <xf numFmtId="4" fontId="39" fillId="2" borderId="0" xfId="0" applyNumberFormat="1" applyFont="1" applyFill="1" applyBorder="1" applyAlignment="1">
      <alignment horizontal="center" vertical="center"/>
    </xf>
    <xf numFmtId="166" fontId="40" fillId="2" borderId="1" xfId="0" applyNumberFormat="1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left"/>
    </xf>
    <xf numFmtId="0" fontId="39" fillId="2" borderId="0" xfId="0" applyFont="1" applyFill="1" applyBorder="1" applyAlignment="1">
      <alignment horizontal="left"/>
    </xf>
    <xf numFmtId="0" fontId="28" fillId="2" borderId="1" xfId="0" applyFont="1" applyFill="1" applyBorder="1" applyAlignment="1">
      <alignment horizontal="center" vertical="center" wrapText="1"/>
    </xf>
    <xf numFmtId="0" fontId="42" fillId="2" borderId="0" xfId="0" applyFont="1" applyFill="1" applyBorder="1"/>
    <xf numFmtId="0" fontId="26" fillId="2" borderId="0" xfId="0" applyFont="1" applyFill="1" applyBorder="1" applyAlignment="1">
      <alignment horizontal="center"/>
    </xf>
    <xf numFmtId="16" fontId="28" fillId="2" borderId="1" xfId="0" applyNumberFormat="1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vertical="center"/>
    </xf>
    <xf numFmtId="0" fontId="22" fillId="2" borderId="1" xfId="0" applyFont="1" applyFill="1" applyBorder="1" applyAlignment="1">
      <alignment horizontal="left" vertical="center"/>
    </xf>
    <xf numFmtId="4" fontId="22" fillId="2" borderId="1" xfId="0" applyNumberFormat="1" applyFont="1" applyFill="1" applyBorder="1" applyAlignment="1">
      <alignment horizontal="center" vertical="center" wrapText="1"/>
    </xf>
    <xf numFmtId="4" fontId="22" fillId="2" borderId="1" xfId="0" applyNumberFormat="1" applyFont="1" applyFill="1" applyBorder="1" applyAlignment="1">
      <alignment horizontal="left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25" fillId="2" borderId="0" xfId="0" applyFont="1" applyFill="1" applyBorder="1"/>
    <xf numFmtId="0" fontId="28" fillId="2" borderId="1" xfId="0" applyFont="1" applyFill="1" applyBorder="1" applyAlignment="1" applyProtection="1">
      <alignment vertical="center" wrapText="1"/>
    </xf>
    <xf numFmtId="0" fontId="40" fillId="2" borderId="1" xfId="1" applyFont="1" applyFill="1" applyBorder="1" applyAlignment="1">
      <alignment horizontal="center"/>
    </xf>
    <xf numFmtId="0" fontId="0" fillId="2" borderId="1" xfId="0" applyFont="1" applyFill="1" applyBorder="1" applyAlignment="1">
      <alignment vertical="center"/>
    </xf>
    <xf numFmtId="0" fontId="26" fillId="2" borderId="0" xfId="0" applyFont="1" applyFill="1" applyBorder="1" applyAlignment="1">
      <alignment vertical="center"/>
    </xf>
    <xf numFmtId="4" fontId="57" fillId="2" borderId="1" xfId="0" applyNumberFormat="1" applyFont="1" applyFill="1" applyBorder="1" applyAlignment="1">
      <alignment horizontal="center" vertical="center"/>
    </xf>
    <xf numFmtId="4" fontId="57" fillId="2" borderId="1" xfId="0" applyNumberFormat="1" applyFont="1" applyFill="1" applyBorder="1" applyAlignment="1">
      <alignment horizontal="center" vertical="center" wrapText="1"/>
    </xf>
    <xf numFmtId="4" fontId="22" fillId="2" borderId="1" xfId="0" applyNumberFormat="1" applyFont="1" applyFill="1" applyBorder="1" applyAlignment="1">
      <alignment horizontal="center" vertical="center"/>
    </xf>
    <xf numFmtId="4" fontId="39" fillId="2" borderId="0" xfId="0" applyNumberFormat="1" applyFont="1" applyFill="1" applyBorder="1" applyAlignment="1">
      <alignment horizontal="left" vertical="center"/>
    </xf>
    <xf numFmtId="0" fontId="24" fillId="2" borderId="0" xfId="0" applyFont="1" applyFill="1" applyBorder="1" applyAlignment="1">
      <alignment horizontal="center"/>
    </xf>
    <xf numFmtId="0" fontId="24" fillId="2" borderId="2" xfId="31" applyFont="1" applyFill="1" applyBorder="1"/>
    <xf numFmtId="0" fontId="24" fillId="2" borderId="1" xfId="31" applyFont="1" applyFill="1" applyBorder="1"/>
    <xf numFmtId="0" fontId="39" fillId="0" borderId="1" xfId="0" applyFont="1" applyFill="1" applyBorder="1" applyAlignment="1">
      <alignment horizontal="left"/>
    </xf>
    <xf numFmtId="0" fontId="24" fillId="2" borderId="1" xfId="0" applyFont="1" applyFill="1" applyBorder="1" applyAlignment="1">
      <alignment horizontal="left" vertical="center"/>
    </xf>
    <xf numFmtId="0" fontId="28" fillId="0" borderId="2" xfId="31" applyFont="1" applyFill="1" applyBorder="1"/>
    <xf numFmtId="0" fontId="40" fillId="0" borderId="1" xfId="0" applyFont="1" applyFill="1" applyBorder="1" applyAlignment="1">
      <alignment horizontal="left"/>
    </xf>
    <xf numFmtId="0" fontId="28" fillId="2" borderId="2" xfId="0" applyFont="1" applyFill="1" applyBorder="1"/>
    <xf numFmtId="0" fontId="28" fillId="0" borderId="1" xfId="31" applyFont="1" applyFill="1" applyBorder="1"/>
    <xf numFmtId="0" fontId="28" fillId="2" borderId="2" xfId="31" applyFont="1" applyFill="1" applyBorder="1"/>
    <xf numFmtId="0" fontId="28" fillId="0" borderId="1" xfId="0" applyFont="1" applyFill="1" applyBorder="1"/>
    <xf numFmtId="0" fontId="61" fillId="2" borderId="1" xfId="0" applyFont="1" applyFill="1" applyBorder="1"/>
    <xf numFmtId="4" fontId="39" fillId="0" borderId="1" xfId="0" applyNumberFormat="1" applyFont="1" applyBorder="1" applyAlignment="1">
      <alignment horizontal="center" vertical="center"/>
    </xf>
    <xf numFmtId="4" fontId="39" fillId="0" borderId="3" xfId="0" applyNumberFormat="1" applyFont="1" applyBorder="1" applyAlignment="1">
      <alignment horizontal="center" vertical="center"/>
    </xf>
    <xf numFmtId="4" fontId="40" fillId="0" borderId="3" xfId="0" applyNumberFormat="1" applyFont="1" applyBorder="1" applyAlignment="1">
      <alignment horizontal="center" vertical="center"/>
    </xf>
    <xf numFmtId="4" fontId="40" fillId="2" borderId="3" xfId="0" applyNumberFormat="1" applyFont="1" applyFill="1" applyBorder="1" applyAlignment="1">
      <alignment horizontal="center" vertical="center"/>
    </xf>
    <xf numFmtId="4" fontId="39" fillId="2" borderId="1" xfId="0" applyNumberFormat="1" applyFont="1" applyFill="1" applyBorder="1" applyAlignment="1">
      <alignment horizontal="center" vertical="center"/>
    </xf>
    <xf numFmtId="4" fontId="39" fillId="2" borderId="1" xfId="0" applyNumberFormat="1" applyFont="1" applyFill="1" applyBorder="1" applyAlignment="1">
      <alignment horizontal="left" vertical="center"/>
    </xf>
    <xf numFmtId="14" fontId="28" fillId="0" borderId="1" xfId="0" applyNumberFormat="1" applyFont="1" applyFill="1" applyBorder="1" applyAlignment="1">
      <alignment horizontal="center" vertical="center" wrapText="1"/>
    </xf>
    <xf numFmtId="14" fontId="28" fillId="0" borderId="1" xfId="0" applyNumberFormat="1" applyFont="1" applyFill="1" applyBorder="1" applyAlignment="1">
      <alignment horizontal="center" vertical="center"/>
    </xf>
    <xf numFmtId="14" fontId="24" fillId="0" borderId="1" xfId="0" applyNumberFormat="1" applyFont="1" applyBorder="1" applyAlignment="1">
      <alignment horizontal="center" vertical="center"/>
    </xf>
    <xf numFmtId="14" fontId="24" fillId="0" borderId="3" xfId="0" applyNumberFormat="1" applyFont="1" applyBorder="1" applyAlignment="1">
      <alignment horizontal="center" vertical="center"/>
    </xf>
    <xf numFmtId="14" fontId="24" fillId="2" borderId="3" xfId="0" applyNumberFormat="1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center"/>
    </xf>
    <xf numFmtId="169" fontId="28" fillId="2" borderId="1" xfId="31" applyNumberFormat="1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left" vertical="center" wrapText="1"/>
    </xf>
    <xf numFmtId="4" fontId="40" fillId="0" borderId="3" xfId="0" applyNumberFormat="1" applyFont="1" applyFill="1" applyBorder="1" applyAlignment="1">
      <alignment horizontal="center" vertical="center"/>
    </xf>
    <xf numFmtId="4" fontId="39" fillId="0" borderId="1" xfId="0" applyNumberFormat="1" applyFont="1" applyFill="1" applyBorder="1" applyAlignment="1">
      <alignment horizontal="center" vertical="center"/>
    </xf>
    <xf numFmtId="4" fontId="40" fillId="0" borderId="1" xfId="0" applyNumberFormat="1" applyFont="1" applyFill="1" applyBorder="1" applyAlignment="1">
      <alignment horizontal="center" vertical="center"/>
    </xf>
    <xf numFmtId="4" fontId="28" fillId="0" borderId="1" xfId="0" applyNumberFormat="1" applyFont="1" applyFill="1" applyBorder="1" applyAlignment="1">
      <alignment horizontal="center" vertical="center" wrapText="1"/>
    </xf>
    <xf numFmtId="14" fontId="24" fillId="0" borderId="3" xfId="0" applyNumberFormat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8" fillId="0" borderId="1" xfId="0" quotePrefix="1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61" fillId="2" borderId="2" xfId="0" applyFont="1" applyFill="1" applyBorder="1"/>
    <xf numFmtId="0" fontId="39" fillId="2" borderId="1" xfId="0" applyFont="1" applyFill="1" applyBorder="1" applyAlignment="1">
      <alignment horizontal="left"/>
    </xf>
    <xf numFmtId="0" fontId="24" fillId="0" borderId="2" xfId="31" applyFont="1" applyFill="1" applyBorder="1"/>
    <xf numFmtId="0" fontId="28" fillId="6" borderId="1" xfId="31" applyFont="1" applyFill="1" applyBorder="1"/>
    <xf numFmtId="0" fontId="40" fillId="6" borderId="1" xfId="0" applyFont="1" applyFill="1" applyBorder="1" applyAlignment="1">
      <alignment horizontal="left"/>
    </xf>
    <xf numFmtId="0" fontId="28" fillId="2" borderId="4" xfId="31" applyFont="1" applyFill="1" applyBorder="1"/>
    <xf numFmtId="0" fontId="28" fillId="2" borderId="5" xfId="0" applyFont="1" applyFill="1" applyBorder="1" applyAlignment="1">
      <alignment horizontal="left" vertical="center" wrapText="1"/>
    </xf>
    <xf numFmtId="0" fontId="40" fillId="2" borderId="0" xfId="0" applyFont="1" applyFill="1" applyAlignment="1">
      <alignment horizontal="left"/>
    </xf>
    <xf numFmtId="0" fontId="28" fillId="7" borderId="2" xfId="31" applyFont="1" applyFill="1" applyBorder="1"/>
    <xf numFmtId="0" fontId="40" fillId="7" borderId="1" xfId="0" applyFont="1" applyFill="1" applyBorder="1" applyAlignment="1">
      <alignment horizontal="left"/>
    </xf>
    <xf numFmtId="0" fontId="40" fillId="2" borderId="5" xfId="0" applyFont="1" applyFill="1" applyBorder="1" applyAlignment="1">
      <alignment horizontal="center"/>
    </xf>
    <xf numFmtId="0" fontId="28" fillId="7" borderId="1" xfId="0" applyFont="1" applyFill="1" applyBorder="1" applyAlignment="1">
      <alignment horizontal="center" vertical="center" wrapText="1"/>
    </xf>
    <xf numFmtId="0" fontId="28" fillId="7" borderId="1" xfId="0" applyFont="1" applyFill="1" applyBorder="1" applyAlignment="1">
      <alignment horizontal="left" vertical="center"/>
    </xf>
    <xf numFmtId="0" fontId="28" fillId="0" borderId="1" xfId="0" applyFont="1" applyFill="1" applyBorder="1" applyAlignment="1">
      <alignment horizontal="left"/>
    </xf>
    <xf numFmtId="4" fontId="28" fillId="6" borderId="1" xfId="0" applyNumberFormat="1" applyFont="1" applyFill="1" applyBorder="1" applyAlignment="1">
      <alignment horizontal="center" vertical="center" wrapText="1"/>
    </xf>
    <xf numFmtId="4" fontId="28" fillId="2" borderId="3" xfId="0" applyNumberFormat="1" applyFont="1" applyFill="1" applyBorder="1" applyAlignment="1">
      <alignment horizontal="center" vertical="center" wrapText="1"/>
    </xf>
    <xf numFmtId="4" fontId="28" fillId="2" borderId="6" xfId="0" applyNumberFormat="1" applyFont="1" applyFill="1" applyBorder="1" applyAlignment="1">
      <alignment horizontal="center" vertical="center" wrapText="1"/>
    </xf>
    <xf numFmtId="4" fontId="40" fillId="2" borderId="3" xfId="0" applyNumberFormat="1" applyFont="1" applyFill="1" applyBorder="1" applyAlignment="1">
      <alignment horizontal="center" vertical="center" wrapText="1"/>
    </xf>
    <xf numFmtId="4" fontId="28" fillId="6" borderId="1" xfId="0" applyNumberFormat="1" applyFont="1" applyFill="1" applyBorder="1" applyAlignment="1">
      <alignment horizontal="center" vertical="center"/>
    </xf>
    <xf numFmtId="4" fontId="28" fillId="2" borderId="3" xfId="0" applyNumberFormat="1" applyFont="1" applyFill="1" applyBorder="1" applyAlignment="1">
      <alignment horizontal="center" vertical="center"/>
    </xf>
    <xf numFmtId="4" fontId="28" fillId="2" borderId="6" xfId="0" applyNumberFormat="1" applyFont="1" applyFill="1" applyBorder="1" applyAlignment="1">
      <alignment horizontal="center" vertical="center"/>
    </xf>
    <xf numFmtId="0" fontId="23" fillId="6" borderId="0" xfId="0" applyFont="1" applyFill="1" applyBorder="1"/>
    <xf numFmtId="14" fontId="28" fillId="2" borderId="5" xfId="0" applyNumberFormat="1" applyFont="1" applyFill="1" applyBorder="1" applyAlignment="1">
      <alignment horizontal="center" vertical="center" wrapText="1"/>
    </xf>
    <xf numFmtId="0" fontId="23" fillId="2" borderId="1" xfId="0" applyFont="1" applyFill="1" applyBorder="1"/>
    <xf numFmtId="14" fontId="28" fillId="2" borderId="3" xfId="0" applyNumberFormat="1" applyFont="1" applyFill="1" applyBorder="1" applyAlignment="1">
      <alignment horizontal="center" vertical="center" wrapText="1"/>
    </xf>
    <xf numFmtId="14" fontId="28" fillId="0" borderId="5" xfId="0" applyNumberFormat="1" applyFont="1" applyFill="1" applyBorder="1" applyAlignment="1">
      <alignment horizontal="center" vertical="center" wrapText="1"/>
    </xf>
    <xf numFmtId="14" fontId="28" fillId="7" borderId="1" xfId="0" applyNumberFormat="1" applyFont="1" applyFill="1" applyBorder="1" applyAlignment="1">
      <alignment horizontal="center" vertical="center" wrapText="1"/>
    </xf>
    <xf numFmtId="14" fontId="28" fillId="2" borderId="3" xfId="0" applyNumberFormat="1" applyFont="1" applyFill="1" applyBorder="1" applyAlignment="1">
      <alignment horizontal="center" vertical="center"/>
    </xf>
    <xf numFmtId="14" fontId="28" fillId="2" borderId="6" xfId="0" applyNumberFormat="1" applyFont="1" applyFill="1" applyBorder="1" applyAlignment="1">
      <alignment horizontal="center" vertical="center"/>
    </xf>
    <xf numFmtId="0" fontId="40" fillId="6" borderId="1" xfId="0" applyFont="1" applyFill="1" applyBorder="1" applyAlignment="1">
      <alignment horizontal="center" vertical="center"/>
    </xf>
    <xf numFmtId="0" fontId="28" fillId="6" borderId="1" xfId="0" applyFont="1" applyFill="1" applyBorder="1" applyAlignment="1">
      <alignment horizontal="center" vertical="center" wrapText="1"/>
    </xf>
    <xf numFmtId="0" fontId="40" fillId="2" borderId="5" xfId="0" applyFont="1" applyFill="1" applyBorder="1" applyAlignment="1">
      <alignment horizontal="center" vertical="center"/>
    </xf>
    <xf numFmtId="0" fontId="28" fillId="2" borderId="5" xfId="0" applyFont="1" applyFill="1" applyBorder="1" applyAlignment="1">
      <alignment horizontal="center" vertical="center" wrapText="1"/>
    </xf>
    <xf numFmtId="0" fontId="40" fillId="0" borderId="5" xfId="0" applyFont="1" applyFill="1" applyBorder="1" applyAlignment="1">
      <alignment horizontal="center" vertical="center"/>
    </xf>
    <xf numFmtId="0" fontId="40" fillId="0" borderId="1" xfId="0" applyFont="1" applyBorder="1" applyAlignment="1">
      <alignment horizontal="center" vertical="center" wrapText="1"/>
    </xf>
    <xf numFmtId="0" fontId="40" fillId="2" borderId="0" xfId="0" applyFont="1" applyFill="1" applyBorder="1" applyAlignment="1">
      <alignment horizontal="center"/>
    </xf>
    <xf numFmtId="0" fontId="40" fillId="7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 wrapText="1"/>
    </xf>
    <xf numFmtId="0" fontId="40" fillId="0" borderId="7" xfId="0" applyFont="1" applyFill="1" applyBorder="1" applyAlignment="1">
      <alignment horizontal="center"/>
    </xf>
    <xf numFmtId="0" fontId="40" fillId="7" borderId="1" xfId="0" applyFont="1" applyFill="1" applyBorder="1" applyAlignment="1">
      <alignment horizontal="center"/>
    </xf>
    <xf numFmtId="0" fontId="40" fillId="0" borderId="5" xfId="0" applyFont="1" applyFill="1" applyBorder="1" applyAlignment="1">
      <alignment horizontal="center"/>
    </xf>
    <xf numFmtId="169" fontId="24" fillId="0" borderId="8" xfId="0" applyNumberFormat="1" applyFont="1" applyFill="1" applyBorder="1" applyAlignment="1">
      <alignment horizontal="center" vertical="center" wrapText="1"/>
    </xf>
    <xf numFmtId="166" fontId="40" fillId="0" borderId="1" xfId="31" applyNumberFormat="1" applyFont="1" applyFill="1" applyBorder="1" applyAlignment="1">
      <alignment horizontal="center" vertical="center" wrapText="1"/>
    </xf>
    <xf numFmtId="0" fontId="28" fillId="2" borderId="7" xfId="0" applyFont="1" applyFill="1" applyBorder="1" applyAlignment="1">
      <alignment horizontal="center" vertical="center" wrapText="1"/>
    </xf>
    <xf numFmtId="0" fontId="28" fillId="2" borderId="9" xfId="0" applyFont="1" applyFill="1" applyBorder="1" applyAlignment="1">
      <alignment horizontal="center" vertical="center" wrapText="1"/>
    </xf>
    <xf numFmtId="0" fontId="60" fillId="0" borderId="1" xfId="0" applyFont="1" applyBorder="1"/>
    <xf numFmtId="0" fontId="24" fillId="0" borderId="1" xfId="0" applyNumberFormat="1" applyFont="1" applyFill="1" applyBorder="1"/>
    <xf numFmtId="0" fontId="24" fillId="0" borderId="1" xfId="31" applyFont="1" applyFill="1" applyBorder="1"/>
    <xf numFmtId="2" fontId="28" fillId="2" borderId="1" xfId="0" applyNumberFormat="1" applyFont="1" applyFill="1" applyBorder="1" applyAlignment="1">
      <alignment horizontal="center" vertical="center"/>
    </xf>
    <xf numFmtId="0" fontId="64" fillId="2" borderId="1" xfId="0" applyFont="1" applyFill="1" applyBorder="1" applyAlignment="1">
      <alignment horizontal="center" vertical="center"/>
    </xf>
    <xf numFmtId="169" fontId="24" fillId="0" borderId="1" xfId="0" applyNumberFormat="1" applyFont="1" applyFill="1" applyBorder="1" applyAlignment="1">
      <alignment horizontal="center" vertical="center" wrapText="1"/>
    </xf>
    <xf numFmtId="0" fontId="40" fillId="2" borderId="1" xfId="0" applyFont="1" applyFill="1" applyBorder="1" applyAlignment="1">
      <alignment horizontal="center" wrapText="1"/>
    </xf>
    <xf numFmtId="14" fontId="28" fillId="2" borderId="1" xfId="0" applyNumberFormat="1" applyFont="1" applyFill="1" applyBorder="1" applyAlignment="1">
      <alignment horizontal="center"/>
    </xf>
    <xf numFmtId="0" fontId="28" fillId="0" borderId="10" xfId="31" applyFont="1" applyFill="1" applyBorder="1"/>
    <xf numFmtId="0" fontId="40" fillId="2" borderId="5" xfId="0" applyFont="1" applyFill="1" applyBorder="1" applyAlignment="1">
      <alignment horizontal="left" vertical="center"/>
    </xf>
    <xf numFmtId="14" fontId="40" fillId="2" borderId="5" xfId="0" applyNumberFormat="1" applyFont="1" applyFill="1" applyBorder="1" applyAlignment="1">
      <alignment horizontal="center" vertical="center" wrapText="1"/>
    </xf>
    <xf numFmtId="0" fontId="28" fillId="4" borderId="1" xfId="202" applyFont="1" applyFill="1" applyBorder="1"/>
    <xf numFmtId="0" fontId="60" fillId="2" borderId="1" xfId="0" applyFont="1" applyFill="1" applyBorder="1"/>
    <xf numFmtId="0" fontId="28" fillId="2" borderId="1" xfId="202" applyFont="1" applyFill="1" applyBorder="1"/>
    <xf numFmtId="0" fontId="28" fillId="0" borderId="1" xfId="202" applyFont="1" applyFill="1" applyBorder="1"/>
    <xf numFmtId="0" fontId="24" fillId="0" borderId="1" xfId="202" applyFont="1" applyFill="1" applyBorder="1"/>
    <xf numFmtId="0" fontId="24" fillId="0" borderId="1" xfId="0" applyNumberFormat="1" applyFont="1" applyFill="1" applyBorder="1"/>
    <xf numFmtId="0" fontId="28" fillId="0" borderId="1" xfId="202" applyFont="1" applyBorder="1"/>
    <xf numFmtId="0" fontId="28" fillId="2" borderId="1" xfId="0" applyFont="1" applyFill="1" applyBorder="1" applyAlignment="1">
      <alignment horizontal="left" vertical="center" wrapText="1"/>
    </xf>
    <xf numFmtId="0" fontId="28" fillId="2" borderId="1" xfId="0" applyFont="1" applyFill="1" applyBorder="1" applyAlignment="1">
      <alignment horizontal="center" vertical="center" wrapText="1"/>
    </xf>
    <xf numFmtId="0" fontId="28" fillId="2" borderId="5" xfId="0" applyFont="1" applyFill="1" applyBorder="1" applyAlignment="1">
      <alignment horizontal="left" vertical="center" wrapText="1"/>
    </xf>
    <xf numFmtId="4" fontId="28" fillId="2" borderId="1" xfId="0" applyNumberFormat="1" applyFont="1" applyFill="1" applyBorder="1" applyAlignment="1">
      <alignment horizontal="center" vertical="center" wrapText="1"/>
    </xf>
    <xf numFmtId="4" fontId="40" fillId="2" borderId="1" xfId="0" applyNumberFormat="1" applyFont="1" applyFill="1" applyBorder="1" applyAlignment="1">
      <alignment horizontal="center" vertical="center" wrapText="1"/>
    </xf>
    <xf numFmtId="0" fontId="40" fillId="2" borderId="1" xfId="0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center" vertical="center"/>
    </xf>
    <xf numFmtId="0" fontId="40" fillId="0" borderId="5" xfId="0" applyFont="1" applyFill="1" applyBorder="1" applyAlignment="1">
      <alignment horizontal="center" vertical="center"/>
    </xf>
    <xf numFmtId="0" fontId="61" fillId="2" borderId="1" xfId="0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 wrapText="1"/>
    </xf>
    <xf numFmtId="0" fontId="28" fillId="2" borderId="5" xfId="0" applyFont="1" applyFill="1" applyBorder="1" applyAlignment="1">
      <alignment horizontal="center" vertical="center" wrapText="1"/>
    </xf>
    <xf numFmtId="0" fontId="40" fillId="0" borderId="1" xfId="0" applyFont="1" applyFill="1" applyBorder="1" applyAlignment="1">
      <alignment horizontal="center"/>
    </xf>
    <xf numFmtId="169" fontId="28" fillId="2" borderId="1" xfId="202" applyNumberFormat="1" applyFont="1" applyFill="1" applyBorder="1" applyAlignment="1">
      <alignment horizontal="center" vertical="center" wrapText="1"/>
    </xf>
    <xf numFmtId="0" fontId="40" fillId="0" borderId="5" xfId="0" applyFont="1" applyFill="1" applyBorder="1" applyAlignment="1">
      <alignment horizontal="center"/>
    </xf>
    <xf numFmtId="0" fontId="24" fillId="2" borderId="1" xfId="0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center" vertical="center" wrapText="1"/>
    </xf>
    <xf numFmtId="0" fontId="28" fillId="2" borderId="5" xfId="0" applyFont="1" applyFill="1" applyBorder="1" applyAlignment="1">
      <alignment horizontal="center" vertical="center" wrapText="1"/>
    </xf>
    <xf numFmtId="14" fontId="28" fillId="2" borderId="1" xfId="0" applyNumberFormat="1" applyFont="1" applyFill="1" applyBorder="1" applyAlignment="1">
      <alignment horizontal="center" vertical="center" wrapText="1"/>
    </xf>
    <xf numFmtId="14" fontId="28" fillId="0" borderId="1" xfId="0" applyNumberFormat="1" applyFont="1" applyFill="1" applyBorder="1" applyAlignment="1">
      <alignment horizontal="center" vertical="center" wrapText="1"/>
    </xf>
    <xf numFmtId="4" fontId="28" fillId="2" borderId="1" xfId="0" applyNumberFormat="1" applyFont="1" applyFill="1" applyBorder="1" applyAlignment="1">
      <alignment horizontal="center" vertical="center" wrapText="1"/>
    </xf>
    <xf numFmtId="14" fontId="28" fillId="2" borderId="1" xfId="0" applyNumberFormat="1" applyFont="1" applyFill="1" applyBorder="1" applyAlignment="1">
      <alignment horizontal="center" vertical="center"/>
    </xf>
    <xf numFmtId="2" fontId="28" fillId="2" borderId="1" xfId="0" applyNumberFormat="1" applyFont="1" applyFill="1" applyBorder="1" applyAlignment="1">
      <alignment horizontal="center" vertical="center"/>
    </xf>
    <xf numFmtId="4" fontId="28" fillId="2" borderId="1" xfId="0" applyNumberFormat="1" applyFont="1" applyFill="1" applyBorder="1" applyAlignment="1">
      <alignment horizontal="center" vertical="center"/>
    </xf>
    <xf numFmtId="4" fontId="40" fillId="2" borderId="1" xfId="0" applyNumberFormat="1" applyFont="1" applyFill="1" applyBorder="1" applyAlignment="1">
      <alignment horizontal="center"/>
    </xf>
    <xf numFmtId="0" fontId="40" fillId="2" borderId="1" xfId="0" applyFont="1" applyFill="1" applyBorder="1" applyAlignment="1">
      <alignment horizontal="left"/>
    </xf>
    <xf numFmtId="0" fontId="62" fillId="2" borderId="0" xfId="0" applyFont="1" applyFill="1" applyBorder="1"/>
    <xf numFmtId="4" fontId="39" fillId="2" borderId="1" xfId="0" applyNumberFormat="1" applyFont="1" applyFill="1" applyBorder="1" applyAlignment="1">
      <alignment horizontal="center" vertical="center"/>
    </xf>
    <xf numFmtId="14" fontId="24" fillId="2" borderId="1" xfId="0" applyNumberFormat="1" applyFont="1" applyFill="1" applyBorder="1" applyAlignment="1">
      <alignment horizontal="center"/>
    </xf>
    <xf numFmtId="0" fontId="28" fillId="2" borderId="1" xfId="0" applyFont="1" applyFill="1" applyBorder="1" applyAlignment="1">
      <alignment horizontal="center" vertical="center" wrapText="1"/>
    </xf>
    <xf numFmtId="14" fontId="28" fillId="2" borderId="1" xfId="0" applyNumberFormat="1" applyFont="1" applyFill="1" applyBorder="1" applyAlignment="1">
      <alignment horizontal="center" vertical="center" wrapText="1"/>
    </xf>
    <xf numFmtId="4" fontId="28" fillId="2" borderId="1" xfId="0" applyNumberFormat="1" applyFont="1" applyFill="1" applyBorder="1" applyAlignment="1">
      <alignment horizontal="center" vertical="center"/>
    </xf>
    <xf numFmtId="4" fontId="40" fillId="2" borderId="1" xfId="0" applyNumberFormat="1" applyFont="1" applyFill="1" applyBorder="1" applyAlignment="1">
      <alignment horizontal="center"/>
    </xf>
    <xf numFmtId="0" fontId="40" fillId="2" borderId="1" xfId="0" applyFont="1" applyFill="1" applyBorder="1" applyAlignment="1">
      <alignment horizontal="left"/>
    </xf>
    <xf numFmtId="0" fontId="62" fillId="2" borderId="0" xfId="0" applyFont="1" applyFill="1" applyBorder="1"/>
    <xf numFmtId="0" fontId="28" fillId="2" borderId="1" xfId="0" applyFont="1" applyFill="1" applyBorder="1" applyAlignment="1">
      <alignment horizontal="left" vertical="center" wrapText="1"/>
    </xf>
    <xf numFmtId="0" fontId="28" fillId="2" borderId="1" xfId="0" applyFont="1" applyFill="1" applyBorder="1" applyAlignment="1">
      <alignment horizontal="center" vertical="center" wrapText="1"/>
    </xf>
    <xf numFmtId="0" fontId="28" fillId="2" borderId="5" xfId="0" applyFont="1" applyFill="1" applyBorder="1" applyAlignment="1">
      <alignment horizontal="left" vertical="center" wrapText="1"/>
    </xf>
    <xf numFmtId="0" fontId="40" fillId="2" borderId="5" xfId="0" applyFont="1" applyFill="1" applyBorder="1" applyAlignment="1">
      <alignment horizontal="center"/>
    </xf>
    <xf numFmtId="0" fontId="40" fillId="2" borderId="1" xfId="0" applyFont="1" applyFill="1" applyBorder="1" applyAlignment="1">
      <alignment horizontal="center"/>
    </xf>
    <xf numFmtId="0" fontId="40" fillId="2" borderId="5" xfId="0" applyFont="1" applyFill="1" applyBorder="1" applyAlignment="1">
      <alignment horizontal="center" vertical="center" wrapText="1"/>
    </xf>
    <xf numFmtId="0" fontId="40" fillId="2" borderId="1" xfId="0" applyFont="1" applyFill="1" applyBorder="1" applyAlignment="1">
      <alignment horizontal="center" wrapText="1"/>
    </xf>
    <xf numFmtId="4" fontId="40" fillId="2" borderId="1" xfId="0" applyNumberFormat="1" applyFont="1" applyFill="1" applyBorder="1" applyAlignment="1">
      <alignment horizontal="center" vertical="center" wrapText="1"/>
    </xf>
    <xf numFmtId="4" fontId="28" fillId="2" borderId="1" xfId="0" applyNumberFormat="1" applyFont="1" applyFill="1" applyBorder="1" applyAlignment="1">
      <alignment horizontal="center" vertical="center"/>
    </xf>
    <xf numFmtId="4" fontId="39" fillId="0" borderId="1" xfId="0" applyNumberFormat="1" applyFont="1" applyBorder="1" applyAlignment="1">
      <alignment horizontal="center" vertical="center"/>
    </xf>
    <xf numFmtId="0" fontId="39" fillId="0" borderId="1" xfId="0" applyFont="1" applyBorder="1" applyAlignment="1">
      <alignment horizontal="center" vertical="center"/>
    </xf>
    <xf numFmtId="4" fontId="28" fillId="2" borderId="1" xfId="0" applyNumberFormat="1" applyFont="1" applyFill="1" applyBorder="1" applyAlignment="1">
      <alignment horizontal="center" vertical="center" wrapText="1"/>
    </xf>
    <xf numFmtId="14" fontId="28" fillId="2" borderId="5" xfId="0" applyNumberFormat="1" applyFont="1" applyFill="1" applyBorder="1" applyAlignment="1">
      <alignment horizontal="center" vertical="center" wrapText="1"/>
    </xf>
    <xf numFmtId="14" fontId="28" fillId="2" borderId="1" xfId="0" applyNumberFormat="1" applyFont="1" applyFill="1" applyBorder="1" applyAlignment="1">
      <alignment horizontal="center" vertical="center" wrapText="1"/>
    </xf>
    <xf numFmtId="14" fontId="28" fillId="0" borderId="1" xfId="0" applyNumberFormat="1" applyFont="1" applyFill="1" applyBorder="1" applyAlignment="1">
      <alignment horizontal="center" vertical="center" wrapText="1"/>
    </xf>
    <xf numFmtId="14" fontId="40" fillId="2" borderId="5" xfId="0" applyNumberFormat="1" applyFont="1" applyFill="1" applyBorder="1" applyAlignment="1">
      <alignment horizontal="center" vertical="center" wrapText="1"/>
    </xf>
    <xf numFmtId="14" fontId="28" fillId="0" borderId="1" xfId="0" applyNumberFormat="1" applyFont="1" applyBorder="1" applyAlignment="1">
      <alignment horizontal="center" vertical="center"/>
    </xf>
    <xf numFmtId="14" fontId="28" fillId="2" borderId="1" xfId="0" applyNumberFormat="1" applyFont="1" applyFill="1" applyBorder="1" applyAlignment="1">
      <alignment horizontal="center"/>
    </xf>
    <xf numFmtId="0" fontId="40" fillId="2" borderId="1" xfId="0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center" vertical="center"/>
    </xf>
    <xf numFmtId="0" fontId="40" fillId="0" borderId="5" xfId="0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center" vertical="center" wrapText="1"/>
    </xf>
    <xf numFmtId="0" fontId="28" fillId="2" borderId="5" xfId="0" applyFont="1" applyFill="1" applyBorder="1" applyAlignment="1">
      <alignment horizontal="center" vertical="center" wrapText="1"/>
    </xf>
    <xf numFmtId="0" fontId="40" fillId="2" borderId="5" xfId="0" applyFont="1" applyFill="1" applyBorder="1" applyAlignment="1">
      <alignment horizontal="center"/>
    </xf>
    <xf numFmtId="0" fontId="40" fillId="2" borderId="1" xfId="0" applyFont="1" applyFill="1" applyBorder="1" applyAlignment="1">
      <alignment horizontal="center"/>
    </xf>
    <xf numFmtId="166" fontId="40" fillId="2" borderId="1" xfId="202" applyNumberFormat="1" applyFont="1" applyFill="1" applyBorder="1" applyAlignment="1">
      <alignment horizontal="center" vertical="center" wrapText="1"/>
    </xf>
    <xf numFmtId="0" fontId="40" fillId="0" borderId="1" xfId="0" applyFont="1" applyFill="1" applyBorder="1" applyAlignment="1">
      <alignment horizontal="center"/>
    </xf>
    <xf numFmtId="0" fontId="28" fillId="2" borderId="1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/>
    </xf>
    <xf numFmtId="0" fontId="60" fillId="0" borderId="1" xfId="0" applyFont="1" applyFill="1" applyBorder="1"/>
    <xf numFmtId="0" fontId="28" fillId="0" borderId="2" xfId="202" applyFont="1" applyFill="1" applyBorder="1"/>
    <xf numFmtId="0" fontId="40" fillId="0" borderId="5" xfId="0" applyFont="1" applyFill="1" applyBorder="1" applyAlignment="1">
      <alignment horizontal="left" vertical="center"/>
    </xf>
    <xf numFmtId="0" fontId="28" fillId="0" borderId="5" xfId="0" applyFont="1" applyFill="1" applyBorder="1" applyAlignment="1">
      <alignment horizontal="center" vertical="center" wrapText="1"/>
    </xf>
    <xf numFmtId="4" fontId="40" fillId="0" borderId="5" xfId="0" applyNumberFormat="1" applyFont="1" applyFill="1" applyBorder="1" applyAlignment="1">
      <alignment horizontal="center" vertical="center" wrapText="1"/>
    </xf>
    <xf numFmtId="4" fontId="39" fillId="0" borderId="1" xfId="0" applyNumberFormat="1" applyFont="1" applyFill="1" applyBorder="1" applyAlignment="1">
      <alignment horizontal="left" vertical="center"/>
    </xf>
    <xf numFmtId="0" fontId="60" fillId="0" borderId="5" xfId="0" applyFont="1" applyFill="1" applyBorder="1"/>
    <xf numFmtId="0" fontId="28" fillId="0" borderId="1" xfId="31" applyFont="1" applyBorder="1"/>
    <xf numFmtId="0" fontId="24" fillId="0" borderId="1" xfId="202" applyFont="1" applyFill="1" applyBorder="1" applyAlignment="1">
      <alignment horizontal="center"/>
    </xf>
    <xf numFmtId="4" fontId="28" fillId="2" borderId="5" xfId="0" applyNumberFormat="1" applyFont="1" applyFill="1" applyBorder="1" applyAlignment="1">
      <alignment horizontal="center" vertical="center"/>
    </xf>
    <xf numFmtId="0" fontId="40" fillId="2" borderId="5" xfId="0" applyFont="1" applyFill="1" applyBorder="1" applyAlignment="1">
      <alignment horizontal="left"/>
    </xf>
    <xf numFmtId="4" fontId="40" fillId="2" borderId="5" xfId="0" applyNumberFormat="1" applyFont="1" applyFill="1" applyBorder="1" applyAlignment="1">
      <alignment horizontal="center"/>
    </xf>
    <xf numFmtId="0" fontId="39" fillId="0" borderId="5" xfId="0" applyFont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 wrapText="1"/>
    </xf>
    <xf numFmtId="14" fontId="24" fillId="0" borderId="1" xfId="0" applyNumberFormat="1" applyFont="1" applyFill="1" applyBorder="1" applyAlignment="1">
      <alignment horizontal="center" vertical="center" wrapText="1"/>
    </xf>
    <xf numFmtId="0" fontId="39" fillId="0" borderId="1" xfId="0" applyFont="1" applyFill="1" applyBorder="1" applyAlignment="1">
      <alignment horizontal="center" vertical="center"/>
    </xf>
    <xf numFmtId="0" fontId="39" fillId="0" borderId="1" xfId="0" applyFont="1" applyFill="1" applyBorder="1" applyAlignment="1">
      <alignment horizontal="center"/>
    </xf>
    <xf numFmtId="0" fontId="39" fillId="2" borderId="1" xfId="0" applyFont="1" applyFill="1" applyBorder="1"/>
    <xf numFmtId="4" fontId="24" fillId="0" borderId="1" xfId="20" applyNumberFormat="1" applyFont="1" applyFill="1" applyBorder="1" applyAlignment="1">
      <alignment horizontal="center" vertical="center" wrapText="1"/>
    </xf>
    <xf numFmtId="4" fontId="24" fillId="2" borderId="1" xfId="0" applyNumberFormat="1" applyFont="1" applyFill="1" applyBorder="1" applyAlignment="1">
      <alignment horizontal="center" vertical="center"/>
    </xf>
    <xf numFmtId="0" fontId="39" fillId="2" borderId="1" xfId="0" applyFont="1" applyFill="1" applyBorder="1" applyAlignment="1">
      <alignment horizontal="center"/>
    </xf>
    <xf numFmtId="4" fontId="40" fillId="0" borderId="1" xfId="0" applyNumberFormat="1" applyFont="1" applyFill="1" applyBorder="1" applyAlignment="1">
      <alignment horizontal="center" vertical="center" wrapText="1"/>
    </xf>
    <xf numFmtId="0" fontId="40" fillId="0" borderId="5" xfId="0" applyFont="1" applyFill="1" applyBorder="1" applyAlignment="1">
      <alignment horizontal="center" vertical="center" wrapText="1"/>
    </xf>
    <xf numFmtId="0" fontId="28" fillId="2" borderId="1" xfId="31" applyFont="1" applyFill="1" applyBorder="1" applyAlignment="1">
      <alignment horizontal="center"/>
    </xf>
    <xf numFmtId="0" fontId="39" fillId="2" borderId="1" xfId="0" applyFont="1" applyFill="1" applyBorder="1" applyAlignment="1">
      <alignment horizontal="center" wrapText="1"/>
    </xf>
    <xf numFmtId="0" fontId="41" fillId="0" borderId="1" xfId="0" applyFont="1" applyFill="1" applyBorder="1" applyAlignment="1">
      <alignment horizontal="center" vertical="center" wrapText="1"/>
    </xf>
    <xf numFmtId="4" fontId="24" fillId="0" borderId="3" xfId="0" applyNumberFormat="1" applyFont="1" applyBorder="1" applyAlignment="1">
      <alignment horizontal="center" vertical="center" wrapText="1"/>
    </xf>
    <xf numFmtId="4" fontId="24" fillId="2" borderId="3" xfId="20" applyNumberFormat="1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/>
    </xf>
    <xf numFmtId="14" fontId="40" fillId="0" borderId="1" xfId="0" applyNumberFormat="1" applyFont="1" applyFill="1" applyBorder="1" applyAlignment="1">
      <alignment horizontal="center" vertical="center" wrapText="1"/>
    </xf>
    <xf numFmtId="14" fontId="40" fillId="0" borderId="5" xfId="0" applyNumberFormat="1" applyFont="1" applyFill="1" applyBorder="1" applyAlignment="1">
      <alignment horizontal="center" vertical="center" wrapText="1"/>
    </xf>
    <xf numFmtId="2" fontId="40" fillId="2" borderId="1" xfId="31" applyNumberFormat="1" applyFont="1" applyFill="1" applyBorder="1" applyAlignment="1">
      <alignment horizontal="center" vertical="center" wrapText="1"/>
    </xf>
    <xf numFmtId="4" fontId="34" fillId="0" borderId="0" xfId="0" applyNumberFormat="1" applyFont="1" applyAlignment="1">
      <alignment horizontal="center"/>
    </xf>
    <xf numFmtId="0" fontId="32" fillId="3" borderId="0" xfId="0" applyFont="1" applyFill="1" applyAlignment="1">
      <alignment horizontal="left"/>
    </xf>
    <xf numFmtId="0" fontId="34" fillId="0" borderId="0" xfId="0" applyFont="1" applyAlignment="1">
      <alignment horizontal="center"/>
    </xf>
    <xf numFmtId="4" fontId="30" fillId="0" borderId="0" xfId="0" applyNumberFormat="1" applyFont="1" applyAlignment="1">
      <alignment horizontal="center"/>
    </xf>
    <xf numFmtId="4" fontId="30" fillId="3" borderId="0" xfId="0" applyNumberFormat="1" applyFont="1" applyFill="1" applyAlignment="1">
      <alignment horizontal="center"/>
    </xf>
    <xf numFmtId="0" fontId="30" fillId="3" borderId="0" xfId="0" applyFont="1" applyFill="1" applyAlignment="1">
      <alignment horizontal="center"/>
    </xf>
    <xf numFmtId="0" fontId="33" fillId="2" borderId="0" xfId="0" applyFont="1" applyFill="1" applyBorder="1" applyAlignment="1">
      <alignment horizontal="center" wrapText="1"/>
    </xf>
    <xf numFmtId="0" fontId="47" fillId="2" borderId="0" xfId="0" applyFont="1" applyFill="1" applyBorder="1" applyAlignment="1">
      <alignment horizontal="center" wrapText="1"/>
    </xf>
    <xf numFmtId="4" fontId="50" fillId="0" borderId="0" xfId="0" applyNumberFormat="1" applyFont="1" applyAlignment="1">
      <alignment horizontal="center"/>
    </xf>
    <xf numFmtId="0" fontId="50" fillId="0" borderId="0" xfId="0" applyFont="1" applyAlignment="1">
      <alignment horizontal="center"/>
    </xf>
    <xf numFmtId="0" fontId="33" fillId="2" borderId="0" xfId="0" applyFont="1" applyFill="1" applyBorder="1" applyAlignment="1">
      <alignment horizontal="center"/>
    </xf>
    <xf numFmtId="0" fontId="33" fillId="2" borderId="0" xfId="0" applyFont="1" applyFill="1" applyBorder="1" applyAlignment="1">
      <alignment horizontal="center" vertical="center" wrapText="1"/>
    </xf>
    <xf numFmtId="0" fontId="40" fillId="2" borderId="0" xfId="0" applyFont="1" applyFill="1" applyBorder="1" applyAlignment="1">
      <alignment horizontal="left" vertical="center"/>
    </xf>
    <xf numFmtId="0" fontId="28" fillId="2" borderId="0" xfId="0" applyFont="1" applyFill="1" applyBorder="1" applyAlignment="1">
      <alignment horizontal="center" vertical="center" wrapText="1"/>
    </xf>
    <xf numFmtId="4" fontId="28" fillId="2" borderId="3" xfId="20" applyNumberFormat="1" applyFont="1" applyFill="1" applyBorder="1" applyAlignment="1">
      <alignment horizontal="center" vertical="center" wrapText="1"/>
    </xf>
    <xf numFmtId="4" fontId="28" fillId="2" borderId="1" xfId="20" applyNumberFormat="1" applyFont="1" applyFill="1" applyBorder="1" applyAlignment="1">
      <alignment horizontal="center" vertical="center" wrapText="1"/>
    </xf>
  </cellXfs>
  <cellStyles count="247">
    <cellStyle name="Обычный" xfId="0" builtinId="0"/>
    <cellStyle name="Обычный 10" xfId="187"/>
    <cellStyle name="Обычный 2" xfId="1"/>
    <cellStyle name="Обычный 2 10" xfId="68"/>
    <cellStyle name="Обычный 2 10 2" xfId="159"/>
    <cellStyle name="Обычный 2 11" xfId="188"/>
    <cellStyle name="Обычный 2 12" xfId="99"/>
    <cellStyle name="Обычный 2 2" xfId="2"/>
    <cellStyle name="Обычный 2 2 2" xfId="6"/>
    <cellStyle name="Обычный 2 2 2 2" xfId="20"/>
    <cellStyle name="Обычный 2 2 2 3" xfId="38"/>
    <cellStyle name="Обычный 2 2 2 3 2" xfId="130"/>
    <cellStyle name="Обычный 2 2 2 4" xfId="85"/>
    <cellStyle name="Обычный 2 2 2 4 2" xfId="174"/>
    <cellStyle name="Обычный 2 2 2 5" xfId="104"/>
    <cellStyle name="Обычный 2 2 3" xfId="19"/>
    <cellStyle name="Обычный 2 2 4" xfId="34"/>
    <cellStyle name="Обычный 2 2 4 2" xfId="126"/>
    <cellStyle name="Обычный 2 2 5" xfId="61"/>
    <cellStyle name="Обычный 2 2 5 2" xfId="153"/>
    <cellStyle name="Обычный 2 2 6" xfId="69"/>
    <cellStyle name="Обычный 2 2 6 2" xfId="160"/>
    <cellStyle name="Обычный 2 2 7" xfId="189"/>
    <cellStyle name="Обычный 2 2 8" xfId="208"/>
    <cellStyle name="Обычный 2 2 9" xfId="100"/>
    <cellStyle name="Обычный 2 3" xfId="3"/>
    <cellStyle name="Обычный 2 3 2" xfId="7"/>
    <cellStyle name="Обычный 2 3 2 2" xfId="39"/>
    <cellStyle name="Обычный 2 3 2 2 2" xfId="131"/>
    <cellStyle name="Обычный 2 3 2 3" xfId="105"/>
    <cellStyle name="Обычный 2 3 3" xfId="35"/>
    <cellStyle name="Обычный 2 3 3 2" xfId="127"/>
    <cellStyle name="Обычный 2 3 4" xfId="101"/>
    <cellStyle name="Обычный 2 4" xfId="4"/>
    <cellStyle name="Обычный 2 4 2" xfId="8"/>
    <cellStyle name="Обычный 2 4 2 2" xfId="40"/>
    <cellStyle name="Обычный 2 4 2 2 2" xfId="132"/>
    <cellStyle name="Обычный 2 4 2 3" xfId="106"/>
    <cellStyle name="Обычный 2 4 3" xfId="36"/>
    <cellStyle name="Обычный 2 4 3 2" xfId="128"/>
    <cellStyle name="Обычный 2 4 4" xfId="102"/>
    <cellStyle name="Обычный 2 5" xfId="5"/>
    <cellStyle name="Обычный 2 5 2" xfId="37"/>
    <cellStyle name="Обычный 2 5 2 2" xfId="129"/>
    <cellStyle name="Обычный 2 5 3" xfId="103"/>
    <cellStyle name="Обычный 2 6" xfId="10"/>
    <cellStyle name="Обычный 2 6 2" xfId="42"/>
    <cellStyle name="Обычный 2 6 2 2" xfId="134"/>
    <cellStyle name="Обычный 2 6 3" xfId="108"/>
    <cellStyle name="Обычный 2 7" xfId="13"/>
    <cellStyle name="Обычный 2 7 2" xfId="45"/>
    <cellStyle name="Обычный 2 7 2 2" xfId="137"/>
    <cellStyle name="Обычный 2 7 3" xfId="111"/>
    <cellStyle name="Обычный 2 8" xfId="18"/>
    <cellStyle name="Обычный 2 9" xfId="33"/>
    <cellStyle name="Обычный 2 9 2" xfId="125"/>
    <cellStyle name="Обычный 3" xfId="9"/>
    <cellStyle name="Обычный 3 2" xfId="21"/>
    <cellStyle name="Обычный 3 3" xfId="41"/>
    <cellStyle name="Обычный 3 3 2" xfId="133"/>
    <cellStyle name="Обычный 3 4" xfId="107"/>
    <cellStyle name="Обычный 4" xfId="12"/>
    <cellStyle name="Обычный 4 2" xfId="44"/>
    <cellStyle name="Обычный 4 2 2" xfId="71"/>
    <cellStyle name="Обычный 4 2 3" xfId="136"/>
    <cellStyle name="Обычный 4 3" xfId="75"/>
    <cellStyle name="Обычный 4 3 2" xfId="76"/>
    <cellStyle name="Обычный 4 3 2 2" xfId="14"/>
    <cellStyle name="Обычный 4 3 2 2 2" xfId="15"/>
    <cellStyle name="Обычный 4 3 2 2 2 2" xfId="47"/>
    <cellStyle name="Обычный 4 3 2 2 2 2 2" xfId="58"/>
    <cellStyle name="Обычный 4 3 2 2 2 2 2 2" xfId="83"/>
    <cellStyle name="Обычный 4 3 2 2 2 2 2 2 2" xfId="205"/>
    <cellStyle name="Обычный 4 3 2 2 2 2 2 2 3" xfId="224"/>
    <cellStyle name="Обычный 4 3 2 2 2 2 2 2 4" xfId="172"/>
    <cellStyle name="Обычный 4 3 2 2 2 2 2 3" xfId="201"/>
    <cellStyle name="Обычный 4 3 2 2 2 2 2 4" xfId="220"/>
    <cellStyle name="Обычный 4 3 2 2 2 2 2 5" xfId="150"/>
    <cellStyle name="Обычный 4 3 2 2 2 2 3" xfId="80"/>
    <cellStyle name="Обычный 4 3 2 2 2 2 3 2" xfId="169"/>
    <cellStyle name="Обычный 4 3 2 2 2 2 4" xfId="198"/>
    <cellStyle name="Обычный 4 3 2 2 2 2 5" xfId="217"/>
    <cellStyle name="Обычный 4 3 2 2 2 2 6" xfId="139"/>
    <cellStyle name="Обычный 4 3 2 2 2 3" xfId="32"/>
    <cellStyle name="Обычный 4 3 2 2 2 3 2" xfId="57"/>
    <cellStyle name="Обычный 4 3 2 2 2 3 2 2" xfId="204"/>
    <cellStyle name="Обычный 4 3 2 2 2 3 2 3" xfId="223"/>
    <cellStyle name="Обычный 4 3 2 2 2 3 2 4" xfId="149"/>
    <cellStyle name="Обычный 4 3 2 2 2 3 3" xfId="82"/>
    <cellStyle name="Обычный 4 3 2 2 2 3 3 2" xfId="171"/>
    <cellStyle name="Обычный 4 3 2 2 2 3 4" xfId="200"/>
    <cellStyle name="Обычный 4 3 2 2 2 3 5" xfId="219"/>
    <cellStyle name="Обычный 4 3 2 2 2 3 6" xfId="124"/>
    <cellStyle name="Обычный 4 3 2 2 2 4" xfId="92"/>
    <cellStyle name="Обычный 4 3 2 2 2 4 2" xfId="181"/>
    <cellStyle name="Обычный 4 3 2 2 2 5" xfId="78"/>
    <cellStyle name="Обычный 4 3 2 2 2 5 2" xfId="167"/>
    <cellStyle name="Обычный 4 3 2 2 2 6" xfId="196"/>
    <cellStyle name="Обычный 4 3 2 2 2 7" xfId="215"/>
    <cellStyle name="Обычный 4 3 2 2 2 8" xfId="113"/>
    <cellStyle name="Обычный 4 3 2 2 3" xfId="31"/>
    <cellStyle name="Обычный 4 3 2 2 3 2" xfId="56"/>
    <cellStyle name="Обычный 4 3 2 2 3 2 2" xfId="202"/>
    <cellStyle name="Обычный 4 3 2 2 3 2 3" xfId="221"/>
    <cellStyle name="Обычный 4 3 2 2 3 2 4" xfId="148"/>
    <cellStyle name="Обычный 4 3 2 2 3 3" xfId="81"/>
    <cellStyle name="Обычный 4 3 2 2 3 3 2" xfId="203"/>
    <cellStyle name="Обычный 4 3 2 2 3 3 3" xfId="222"/>
    <cellStyle name="Обычный 4 3 2 2 3 3 4" xfId="170"/>
    <cellStyle name="Обычный 4 3 2 2 3 4" xfId="207"/>
    <cellStyle name="Обычный 4 3 2 2 3 4 2" xfId="226"/>
    <cellStyle name="Обычный 4 3 2 2 3 5" xfId="199"/>
    <cellStyle name="Обычный 4 3 2 2 3 6" xfId="218"/>
    <cellStyle name="Обычный 4 3 2 2 3 7" xfId="123"/>
    <cellStyle name="Обычный 4 3 2 2 4" xfId="46"/>
    <cellStyle name="Обычный 4 3 2 2 4 2" xfId="91"/>
    <cellStyle name="Обычный 4 3 2 2 4 2 2" xfId="180"/>
    <cellStyle name="Обычный 4 3 2 2 4 3" xfId="206"/>
    <cellStyle name="Обычный 4 3 2 2 4 4" xfId="225"/>
    <cellStyle name="Обычный 4 3 2 2 4 5" xfId="138"/>
    <cellStyle name="Обычный 4 3 2 2 5" xfId="77"/>
    <cellStyle name="Обычный 4 3 2 2 5 2" xfId="166"/>
    <cellStyle name="Обычный 4 3 2 2 6" xfId="195"/>
    <cellStyle name="Обычный 4 3 2 2 7" xfId="214"/>
    <cellStyle name="Обычный 4 3 2 2 8" xfId="112"/>
    <cellStyle name="Обычный 4 3 2 3" xfId="90"/>
    <cellStyle name="Обычный 4 3 2 3 2" xfId="179"/>
    <cellStyle name="Обычный 4 3 2 4" xfId="194"/>
    <cellStyle name="Обычный 4 3 2 5" xfId="213"/>
    <cellStyle name="Обычный 4 3 2 6" xfId="165"/>
    <cellStyle name="Обычный 4 3 3" xfId="89"/>
    <cellStyle name="Обычный 4 3 3 2" xfId="178"/>
    <cellStyle name="Обычный 4 3 4" xfId="193"/>
    <cellStyle name="Обычный 4 3 5" xfId="212"/>
    <cellStyle name="Обычный 4 3 6" xfId="164"/>
    <cellStyle name="Обычный 4 4" xfId="88"/>
    <cellStyle name="Обычный 4 4 2" xfId="177"/>
    <cellStyle name="Обычный 4 5" xfId="74"/>
    <cellStyle name="Обычный 4 5 2" xfId="163"/>
    <cellStyle name="Обычный 4 6" xfId="192"/>
    <cellStyle name="Обычный 4 7" xfId="211"/>
    <cellStyle name="Обычный 4 8" xfId="110"/>
    <cellStyle name="Обычный 5" xfId="16"/>
    <cellStyle name="Обычный 5 2" xfId="48"/>
    <cellStyle name="Обычный 5 2 2" xfId="93"/>
    <cellStyle name="Обычный 5 2 2 2" xfId="182"/>
    <cellStyle name="Обычный 5 2 3" xfId="140"/>
    <cellStyle name="Обычный 5 3" xfId="94"/>
    <cellStyle name="Обычный 5 3 2" xfId="95"/>
    <cellStyle name="Обычный 5 3 2 2" xfId="184"/>
    <cellStyle name="Обычный 5 3 3" xfId="183"/>
    <cellStyle name="Обычный 5 4" xfId="79"/>
    <cellStyle name="Обычный 5 4 2" xfId="168"/>
    <cellStyle name="Обычный 5 5" xfId="197"/>
    <cellStyle name="Обычный 5 6" xfId="216"/>
    <cellStyle name="Обычный 5 7" xfId="114"/>
    <cellStyle name="Обычный 6" xfId="17"/>
    <cellStyle name="Обычный 6 2" xfId="49"/>
    <cellStyle name="Обычный 6 2 2" xfId="141"/>
    <cellStyle name="Обычный 6 3" xfId="72"/>
    <cellStyle name="Обычный 6 4" xfId="115"/>
    <cellStyle name="Обычный 7" xfId="59"/>
    <cellStyle name="Обычный 7 2" xfId="87"/>
    <cellStyle name="Обычный 7 2 2" xfId="176"/>
    <cellStyle name="Обычный 7 3" xfId="73"/>
    <cellStyle name="Обычный 7 3 2" xfId="162"/>
    <cellStyle name="Обычный 7 4" xfId="191"/>
    <cellStyle name="Обычный 7 5" xfId="210"/>
    <cellStyle name="Обычный 7 6" xfId="151"/>
    <cellStyle name="Обычный 8" xfId="70"/>
    <cellStyle name="Обычный 8 2" xfId="86"/>
    <cellStyle name="Обычный 8 2 2" xfId="175"/>
    <cellStyle name="Обычный 8 3" xfId="190"/>
    <cellStyle name="Обычный 8 4" xfId="209"/>
    <cellStyle name="Обычный 8 5" xfId="161"/>
    <cellStyle name="Обычный 9" xfId="67"/>
    <cellStyle name="Стиль 1" xfId="22"/>
    <cellStyle name="Стиль 2" xfId="23"/>
    <cellStyle name="Стиль 3" xfId="24"/>
    <cellStyle name="Финансовый" xfId="11" builtinId="3"/>
    <cellStyle name="Финансовый [0] 2" xfId="26"/>
    <cellStyle name="Финансовый [0] 2 2" xfId="51"/>
    <cellStyle name="Финансовый [0] 2 2 2" xfId="143"/>
    <cellStyle name="Финансовый [0] 2 3" xfId="118"/>
    <cellStyle name="Финансовый 10" xfId="96"/>
    <cellStyle name="Финансовый 10 2" xfId="185"/>
    <cellStyle name="Финансовый 11" xfId="97"/>
    <cellStyle name="Финансовый 11 2" xfId="186"/>
    <cellStyle name="Финансовый 12" xfId="109"/>
    <cellStyle name="Финансовый 13" xfId="227"/>
    <cellStyle name="Финансовый 14" xfId="240"/>
    <cellStyle name="Финансовый 15" xfId="243"/>
    <cellStyle name="Финансовый 16" xfId="231"/>
    <cellStyle name="Финансовый 17" xfId="241"/>
    <cellStyle name="Финансовый 18" xfId="236"/>
    <cellStyle name="Финансовый 19" xfId="244"/>
    <cellStyle name="Финансовый 2" xfId="27"/>
    <cellStyle name="Финансовый 2 2" xfId="28"/>
    <cellStyle name="Финансовый 2 2 2" xfId="53"/>
    <cellStyle name="Финансовый 2 2 2 2" xfId="145"/>
    <cellStyle name="Финансовый 2 2 3" xfId="120"/>
    <cellStyle name="Финансовый 2 3" xfId="29"/>
    <cellStyle name="Финансовый 2 3 2" xfId="54"/>
    <cellStyle name="Финансовый 2 3 2 2" xfId="146"/>
    <cellStyle name="Финансовый 2 3 3" xfId="121"/>
    <cellStyle name="Финансовый 2 4" xfId="52"/>
    <cellStyle name="Финансовый 2 4 2" xfId="144"/>
    <cellStyle name="Финансовый 2 5" xfId="60"/>
    <cellStyle name="Финансовый 2 5 2" xfId="152"/>
    <cellStyle name="Финансовый 2 6" xfId="84"/>
    <cellStyle name="Финансовый 2 6 2" xfId="173"/>
    <cellStyle name="Финансовый 2 7" xfId="119"/>
    <cellStyle name="Финансовый 20" xfId="230"/>
    <cellStyle name="Финансовый 21" xfId="239"/>
    <cellStyle name="Финансовый 22" xfId="245"/>
    <cellStyle name="Финансовый 23" xfId="116"/>
    <cellStyle name="Финансовый 24" xfId="233"/>
    <cellStyle name="Финансовый 25" xfId="228"/>
    <cellStyle name="Финансовый 26" xfId="237"/>
    <cellStyle name="Финансовый 27" xfId="234"/>
    <cellStyle name="Финансовый 28" xfId="235"/>
    <cellStyle name="Финансовый 29" xfId="232"/>
    <cellStyle name="Финансовый 3" xfId="25"/>
    <cellStyle name="Финансовый 3 2" xfId="50"/>
    <cellStyle name="Финансовый 3 2 2" xfId="142"/>
    <cellStyle name="Финансовый 3 3" xfId="62"/>
    <cellStyle name="Финансовый 3 3 2" xfId="154"/>
    <cellStyle name="Финансовый 3 4" xfId="117"/>
    <cellStyle name="Финансовый 30" xfId="98"/>
    <cellStyle name="Финансовый 31" xfId="238"/>
    <cellStyle name="Финансовый 32" xfId="242"/>
    <cellStyle name="Финансовый 33" xfId="246"/>
    <cellStyle name="Финансовый 34" xfId="229"/>
    <cellStyle name="Финансовый 4" xfId="30"/>
    <cellStyle name="Финансовый 4 2" xfId="55"/>
    <cellStyle name="Финансовый 4 2 2" xfId="147"/>
    <cellStyle name="Финансовый 4 3" xfId="122"/>
    <cellStyle name="Финансовый 5" xfId="43"/>
    <cellStyle name="Финансовый 5 2" xfId="135"/>
    <cellStyle name="Финансовый 6" xfId="63"/>
    <cellStyle name="Финансовый 6 2" xfId="155"/>
    <cellStyle name="Финансовый 7" xfId="64"/>
    <cellStyle name="Финансовый 7 2" xfId="156"/>
    <cellStyle name="Финансовый 8" xfId="65"/>
    <cellStyle name="Финансовый 8 2" xfId="157"/>
    <cellStyle name="Финансовый 9" xfId="66"/>
    <cellStyle name="Финансовый 9 2" xfId="158"/>
  </cellStyles>
  <dxfs count="20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FF0000"/>
      <color rgb="FFFF3399"/>
      <color rgb="FFFF3300"/>
      <color rgb="FFF2DCDB"/>
      <color rgb="FFFF660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18" Type="http://schemas.openxmlformats.org/officeDocument/2006/relationships/printerSettings" Target="../printerSettings/printerSettings18.bin"/><Relationship Id="rId26" Type="http://schemas.openxmlformats.org/officeDocument/2006/relationships/printerSettings" Target="../printerSettings/printerSettings26.bin"/><Relationship Id="rId39" Type="http://schemas.openxmlformats.org/officeDocument/2006/relationships/printerSettings" Target="../printerSettings/printerSettings39.bin"/><Relationship Id="rId3" Type="http://schemas.openxmlformats.org/officeDocument/2006/relationships/printerSettings" Target="../printerSettings/printerSettings3.bin"/><Relationship Id="rId21" Type="http://schemas.openxmlformats.org/officeDocument/2006/relationships/printerSettings" Target="../printerSettings/printerSettings21.bin"/><Relationship Id="rId34" Type="http://schemas.openxmlformats.org/officeDocument/2006/relationships/printerSettings" Target="../printerSettings/printerSettings34.bin"/><Relationship Id="rId42" Type="http://schemas.openxmlformats.org/officeDocument/2006/relationships/printerSettings" Target="../printerSettings/printerSettings42.bin"/><Relationship Id="rId47" Type="http://schemas.openxmlformats.org/officeDocument/2006/relationships/printerSettings" Target="../printerSettings/printerSettings47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printerSettings" Target="../printerSettings/printerSettings17.bin"/><Relationship Id="rId25" Type="http://schemas.openxmlformats.org/officeDocument/2006/relationships/printerSettings" Target="../printerSettings/printerSettings25.bin"/><Relationship Id="rId33" Type="http://schemas.openxmlformats.org/officeDocument/2006/relationships/printerSettings" Target="../printerSettings/printerSettings33.bin"/><Relationship Id="rId38" Type="http://schemas.openxmlformats.org/officeDocument/2006/relationships/printerSettings" Target="../printerSettings/printerSettings38.bin"/><Relationship Id="rId46" Type="http://schemas.openxmlformats.org/officeDocument/2006/relationships/printerSettings" Target="../printerSettings/printerSettings46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20" Type="http://schemas.openxmlformats.org/officeDocument/2006/relationships/printerSettings" Target="../printerSettings/printerSettings20.bin"/><Relationship Id="rId29" Type="http://schemas.openxmlformats.org/officeDocument/2006/relationships/printerSettings" Target="../printerSettings/printerSettings29.bin"/><Relationship Id="rId41" Type="http://schemas.openxmlformats.org/officeDocument/2006/relationships/printerSettings" Target="../printerSettings/printerSettings41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24" Type="http://schemas.openxmlformats.org/officeDocument/2006/relationships/printerSettings" Target="../printerSettings/printerSettings24.bin"/><Relationship Id="rId32" Type="http://schemas.openxmlformats.org/officeDocument/2006/relationships/printerSettings" Target="../printerSettings/printerSettings32.bin"/><Relationship Id="rId37" Type="http://schemas.openxmlformats.org/officeDocument/2006/relationships/printerSettings" Target="../printerSettings/printerSettings37.bin"/><Relationship Id="rId40" Type="http://schemas.openxmlformats.org/officeDocument/2006/relationships/printerSettings" Target="../printerSettings/printerSettings40.bin"/><Relationship Id="rId45" Type="http://schemas.openxmlformats.org/officeDocument/2006/relationships/printerSettings" Target="../printerSettings/printerSettings45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23" Type="http://schemas.openxmlformats.org/officeDocument/2006/relationships/printerSettings" Target="../printerSettings/printerSettings23.bin"/><Relationship Id="rId28" Type="http://schemas.openxmlformats.org/officeDocument/2006/relationships/printerSettings" Target="../printerSettings/printerSettings28.bin"/><Relationship Id="rId36" Type="http://schemas.openxmlformats.org/officeDocument/2006/relationships/printerSettings" Target="../printerSettings/printerSettings36.bin"/><Relationship Id="rId10" Type="http://schemas.openxmlformats.org/officeDocument/2006/relationships/printerSettings" Target="../printerSettings/printerSettings10.bin"/><Relationship Id="rId19" Type="http://schemas.openxmlformats.org/officeDocument/2006/relationships/printerSettings" Target="../printerSettings/printerSettings19.bin"/><Relationship Id="rId31" Type="http://schemas.openxmlformats.org/officeDocument/2006/relationships/printerSettings" Target="../printerSettings/printerSettings31.bin"/><Relationship Id="rId44" Type="http://schemas.openxmlformats.org/officeDocument/2006/relationships/printerSettings" Target="../printerSettings/printerSettings44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Relationship Id="rId22" Type="http://schemas.openxmlformats.org/officeDocument/2006/relationships/printerSettings" Target="../printerSettings/printerSettings22.bin"/><Relationship Id="rId27" Type="http://schemas.openxmlformats.org/officeDocument/2006/relationships/printerSettings" Target="../printerSettings/printerSettings27.bin"/><Relationship Id="rId30" Type="http://schemas.openxmlformats.org/officeDocument/2006/relationships/printerSettings" Target="../printerSettings/printerSettings30.bin"/><Relationship Id="rId35" Type="http://schemas.openxmlformats.org/officeDocument/2006/relationships/printerSettings" Target="../printerSettings/printerSettings35.bin"/><Relationship Id="rId43" Type="http://schemas.openxmlformats.org/officeDocument/2006/relationships/printerSettings" Target="../printerSettings/printerSettings43.bin"/><Relationship Id="rId48" Type="http://schemas.openxmlformats.org/officeDocument/2006/relationships/printerSettings" Target="../printerSettings/printerSettings48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6.bin"/><Relationship Id="rId13" Type="http://schemas.openxmlformats.org/officeDocument/2006/relationships/printerSettings" Target="../printerSettings/printerSettings61.bin"/><Relationship Id="rId18" Type="http://schemas.openxmlformats.org/officeDocument/2006/relationships/printerSettings" Target="../printerSettings/printerSettings66.bin"/><Relationship Id="rId26" Type="http://schemas.openxmlformats.org/officeDocument/2006/relationships/printerSettings" Target="../printerSettings/printerSettings74.bin"/><Relationship Id="rId39" Type="http://schemas.openxmlformats.org/officeDocument/2006/relationships/printerSettings" Target="../printerSettings/printerSettings87.bin"/><Relationship Id="rId3" Type="http://schemas.openxmlformats.org/officeDocument/2006/relationships/printerSettings" Target="../printerSettings/printerSettings51.bin"/><Relationship Id="rId21" Type="http://schemas.openxmlformats.org/officeDocument/2006/relationships/printerSettings" Target="../printerSettings/printerSettings69.bin"/><Relationship Id="rId34" Type="http://schemas.openxmlformats.org/officeDocument/2006/relationships/printerSettings" Target="../printerSettings/printerSettings82.bin"/><Relationship Id="rId42" Type="http://schemas.openxmlformats.org/officeDocument/2006/relationships/printerSettings" Target="../printerSettings/printerSettings90.bin"/><Relationship Id="rId47" Type="http://schemas.openxmlformats.org/officeDocument/2006/relationships/printerSettings" Target="../printerSettings/printerSettings95.bin"/><Relationship Id="rId7" Type="http://schemas.openxmlformats.org/officeDocument/2006/relationships/printerSettings" Target="../printerSettings/printerSettings55.bin"/><Relationship Id="rId12" Type="http://schemas.openxmlformats.org/officeDocument/2006/relationships/printerSettings" Target="../printerSettings/printerSettings60.bin"/><Relationship Id="rId17" Type="http://schemas.openxmlformats.org/officeDocument/2006/relationships/printerSettings" Target="../printerSettings/printerSettings65.bin"/><Relationship Id="rId25" Type="http://schemas.openxmlformats.org/officeDocument/2006/relationships/printerSettings" Target="../printerSettings/printerSettings73.bin"/><Relationship Id="rId33" Type="http://schemas.openxmlformats.org/officeDocument/2006/relationships/printerSettings" Target="../printerSettings/printerSettings81.bin"/><Relationship Id="rId38" Type="http://schemas.openxmlformats.org/officeDocument/2006/relationships/printerSettings" Target="../printerSettings/printerSettings86.bin"/><Relationship Id="rId46" Type="http://schemas.openxmlformats.org/officeDocument/2006/relationships/printerSettings" Target="../printerSettings/printerSettings94.bin"/><Relationship Id="rId2" Type="http://schemas.openxmlformats.org/officeDocument/2006/relationships/printerSettings" Target="../printerSettings/printerSettings50.bin"/><Relationship Id="rId16" Type="http://schemas.openxmlformats.org/officeDocument/2006/relationships/printerSettings" Target="../printerSettings/printerSettings64.bin"/><Relationship Id="rId20" Type="http://schemas.openxmlformats.org/officeDocument/2006/relationships/printerSettings" Target="../printerSettings/printerSettings68.bin"/><Relationship Id="rId29" Type="http://schemas.openxmlformats.org/officeDocument/2006/relationships/printerSettings" Target="../printerSettings/printerSettings77.bin"/><Relationship Id="rId41" Type="http://schemas.openxmlformats.org/officeDocument/2006/relationships/printerSettings" Target="../printerSettings/printerSettings89.bin"/><Relationship Id="rId1" Type="http://schemas.openxmlformats.org/officeDocument/2006/relationships/printerSettings" Target="../printerSettings/printerSettings49.bin"/><Relationship Id="rId6" Type="http://schemas.openxmlformats.org/officeDocument/2006/relationships/printerSettings" Target="../printerSettings/printerSettings54.bin"/><Relationship Id="rId11" Type="http://schemas.openxmlformats.org/officeDocument/2006/relationships/printerSettings" Target="../printerSettings/printerSettings59.bin"/><Relationship Id="rId24" Type="http://schemas.openxmlformats.org/officeDocument/2006/relationships/printerSettings" Target="../printerSettings/printerSettings72.bin"/><Relationship Id="rId32" Type="http://schemas.openxmlformats.org/officeDocument/2006/relationships/printerSettings" Target="../printerSettings/printerSettings80.bin"/><Relationship Id="rId37" Type="http://schemas.openxmlformats.org/officeDocument/2006/relationships/printerSettings" Target="../printerSettings/printerSettings85.bin"/><Relationship Id="rId40" Type="http://schemas.openxmlformats.org/officeDocument/2006/relationships/printerSettings" Target="../printerSettings/printerSettings88.bin"/><Relationship Id="rId45" Type="http://schemas.openxmlformats.org/officeDocument/2006/relationships/printerSettings" Target="../printerSettings/printerSettings93.bin"/><Relationship Id="rId5" Type="http://schemas.openxmlformats.org/officeDocument/2006/relationships/printerSettings" Target="../printerSettings/printerSettings53.bin"/><Relationship Id="rId15" Type="http://schemas.openxmlformats.org/officeDocument/2006/relationships/printerSettings" Target="../printerSettings/printerSettings63.bin"/><Relationship Id="rId23" Type="http://schemas.openxmlformats.org/officeDocument/2006/relationships/printerSettings" Target="../printerSettings/printerSettings71.bin"/><Relationship Id="rId28" Type="http://schemas.openxmlformats.org/officeDocument/2006/relationships/printerSettings" Target="../printerSettings/printerSettings76.bin"/><Relationship Id="rId36" Type="http://schemas.openxmlformats.org/officeDocument/2006/relationships/printerSettings" Target="../printerSettings/printerSettings84.bin"/><Relationship Id="rId10" Type="http://schemas.openxmlformats.org/officeDocument/2006/relationships/printerSettings" Target="../printerSettings/printerSettings58.bin"/><Relationship Id="rId19" Type="http://schemas.openxmlformats.org/officeDocument/2006/relationships/printerSettings" Target="../printerSettings/printerSettings67.bin"/><Relationship Id="rId31" Type="http://schemas.openxmlformats.org/officeDocument/2006/relationships/printerSettings" Target="../printerSettings/printerSettings79.bin"/><Relationship Id="rId44" Type="http://schemas.openxmlformats.org/officeDocument/2006/relationships/printerSettings" Target="../printerSettings/printerSettings92.bin"/><Relationship Id="rId4" Type="http://schemas.openxmlformats.org/officeDocument/2006/relationships/printerSettings" Target="../printerSettings/printerSettings52.bin"/><Relationship Id="rId9" Type="http://schemas.openxmlformats.org/officeDocument/2006/relationships/printerSettings" Target="../printerSettings/printerSettings57.bin"/><Relationship Id="rId14" Type="http://schemas.openxmlformats.org/officeDocument/2006/relationships/printerSettings" Target="../printerSettings/printerSettings62.bin"/><Relationship Id="rId22" Type="http://schemas.openxmlformats.org/officeDocument/2006/relationships/printerSettings" Target="../printerSettings/printerSettings70.bin"/><Relationship Id="rId27" Type="http://schemas.openxmlformats.org/officeDocument/2006/relationships/printerSettings" Target="../printerSettings/printerSettings75.bin"/><Relationship Id="rId30" Type="http://schemas.openxmlformats.org/officeDocument/2006/relationships/printerSettings" Target="../printerSettings/printerSettings78.bin"/><Relationship Id="rId35" Type="http://schemas.openxmlformats.org/officeDocument/2006/relationships/printerSettings" Target="../printerSettings/printerSettings83.bin"/><Relationship Id="rId43" Type="http://schemas.openxmlformats.org/officeDocument/2006/relationships/printerSettings" Target="../printerSettings/printerSettings91.bin"/><Relationship Id="rId48" Type="http://schemas.openxmlformats.org/officeDocument/2006/relationships/printerSettings" Target="../printerSettings/printerSettings9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WFP4823"/>
  <sheetViews>
    <sheetView tabSelected="1" zoomScale="70" zoomScaleNormal="70" zoomScaleSheetLayoutView="80" workbookViewId="0">
      <pane ySplit="1" topLeftCell="A4779" activePane="bottomLeft" state="frozen"/>
      <selection pane="bottomLeft" activeCell="A4823" sqref="A4823"/>
    </sheetView>
  </sheetViews>
  <sheetFormatPr defaultRowHeight="15.75" customHeight="1" x14ac:dyDescent="0.25"/>
  <cols>
    <col min="1" max="1" width="45.28515625" style="131" customWidth="1"/>
    <col min="2" max="2" width="36.5703125" style="161" customWidth="1"/>
    <col min="3" max="3" width="17.42578125" style="158" customWidth="1"/>
    <col min="4" max="4" width="16.85546875" style="158" customWidth="1"/>
    <col min="5" max="5" width="27.42578125" style="179" customWidth="1"/>
    <col min="6" max="6" width="19.7109375" style="158" customWidth="1"/>
    <col min="7" max="7" width="19.42578125" style="88" customWidth="1"/>
    <col min="8" max="8" width="20.140625" style="71" customWidth="1"/>
    <col min="9" max="9" width="21.140625" style="71" customWidth="1"/>
    <col min="10" max="10" width="18" style="71" customWidth="1"/>
    <col min="11" max="11" width="17.7109375" style="71" customWidth="1"/>
    <col min="12" max="12" width="17.5703125" style="71" customWidth="1"/>
    <col min="13" max="13" width="19.7109375" style="180" customWidth="1"/>
    <col min="14" max="14" width="12.7109375" style="180" customWidth="1"/>
    <col min="15" max="15" width="15.42578125" style="140" customWidth="1"/>
    <col min="16" max="16" width="14.7109375" style="140" customWidth="1"/>
    <col min="17" max="16384" width="9.140625" style="66"/>
  </cols>
  <sheetData>
    <row r="1" spans="1:16" s="171" customFormat="1" ht="67.5" customHeight="1" x14ac:dyDescent="0.25">
      <c r="A1" s="144" t="s">
        <v>86</v>
      </c>
      <c r="B1" s="167" t="s">
        <v>2239</v>
      </c>
      <c r="C1" s="168" t="s">
        <v>729</v>
      </c>
      <c r="D1" s="168" t="s">
        <v>2238</v>
      </c>
      <c r="E1" s="169" t="s">
        <v>2240</v>
      </c>
      <c r="F1" s="168" t="s">
        <v>2241</v>
      </c>
      <c r="G1" s="170" t="s">
        <v>730</v>
      </c>
      <c r="H1" s="92" t="s">
        <v>2025</v>
      </c>
      <c r="I1" s="92" t="s">
        <v>84</v>
      </c>
      <c r="J1" s="92" t="s">
        <v>4125</v>
      </c>
      <c r="K1" s="92" t="s">
        <v>4126</v>
      </c>
      <c r="L1" s="92" t="s">
        <v>3491</v>
      </c>
      <c r="M1" s="92" t="s">
        <v>2242</v>
      </c>
      <c r="N1" s="92" t="s">
        <v>2619</v>
      </c>
      <c r="O1" s="92" t="s">
        <v>2621</v>
      </c>
      <c r="P1" s="92" t="s">
        <v>1385</v>
      </c>
    </row>
    <row r="2" spans="1:16" ht="15.75" customHeight="1" x14ac:dyDescent="0.25">
      <c r="A2" s="104" t="s">
        <v>137</v>
      </c>
      <c r="B2" s="104" t="s">
        <v>1</v>
      </c>
      <c r="C2" s="91">
        <v>422576.99</v>
      </c>
      <c r="D2" s="91"/>
      <c r="E2" s="91"/>
      <c r="F2" s="91"/>
      <c r="G2" s="91">
        <f>C2-D2+F2</f>
        <v>422576.99</v>
      </c>
      <c r="H2" s="120">
        <v>41941</v>
      </c>
      <c r="I2" s="120">
        <v>41941</v>
      </c>
      <c r="J2" s="120"/>
      <c r="K2" s="120"/>
      <c r="L2" s="120"/>
      <c r="M2" s="29" t="s">
        <v>5</v>
      </c>
      <c r="N2" s="29">
        <v>1</v>
      </c>
      <c r="O2" s="29">
        <v>398.8</v>
      </c>
      <c r="P2" s="29">
        <v>2014</v>
      </c>
    </row>
    <row r="3" spans="1:16" ht="15.75" customHeight="1" x14ac:dyDescent="0.25">
      <c r="A3" s="104" t="s">
        <v>138</v>
      </c>
      <c r="B3" s="18" t="s">
        <v>37</v>
      </c>
      <c r="C3" s="91">
        <v>470141.18</v>
      </c>
      <c r="D3" s="91">
        <v>5198</v>
      </c>
      <c r="E3" s="91"/>
      <c r="F3" s="91"/>
      <c r="G3" s="91">
        <f t="shared" ref="G3:G66" si="0">C3-D3+F3</f>
        <v>464943.18</v>
      </c>
      <c r="H3" s="120">
        <v>41942</v>
      </c>
      <c r="I3" s="120">
        <v>41942</v>
      </c>
      <c r="J3" s="120"/>
      <c r="K3" s="120"/>
      <c r="L3" s="120"/>
      <c r="M3" s="29" t="s">
        <v>6</v>
      </c>
      <c r="N3" s="29">
        <v>1</v>
      </c>
      <c r="O3" s="29"/>
      <c r="P3" s="29">
        <v>2014</v>
      </c>
    </row>
    <row r="4" spans="1:16" ht="15.75" customHeight="1" x14ac:dyDescent="0.25">
      <c r="A4" s="104" t="s">
        <v>38</v>
      </c>
      <c r="B4" s="18" t="s">
        <v>37</v>
      </c>
      <c r="C4" s="91">
        <v>388545.03</v>
      </c>
      <c r="D4" s="91"/>
      <c r="E4" s="91"/>
      <c r="F4" s="91"/>
      <c r="G4" s="91">
        <f t="shared" si="0"/>
        <v>388545.03</v>
      </c>
      <c r="H4" s="120">
        <v>41943</v>
      </c>
      <c r="I4" s="120">
        <v>41943</v>
      </c>
      <c r="J4" s="120"/>
      <c r="K4" s="120"/>
      <c r="L4" s="120"/>
      <c r="M4" s="29" t="s">
        <v>5</v>
      </c>
      <c r="N4" s="29">
        <v>1</v>
      </c>
      <c r="O4" s="29">
        <v>328.8</v>
      </c>
      <c r="P4" s="29">
        <v>2014</v>
      </c>
    </row>
    <row r="5" spans="1:16" ht="15.75" customHeight="1" x14ac:dyDescent="0.25">
      <c r="A5" s="104" t="s">
        <v>39</v>
      </c>
      <c r="B5" s="18" t="s">
        <v>37</v>
      </c>
      <c r="C5" s="91">
        <v>396525.39</v>
      </c>
      <c r="D5" s="91"/>
      <c r="E5" s="91"/>
      <c r="F5" s="91"/>
      <c r="G5" s="91">
        <f t="shared" si="0"/>
        <v>396525.39</v>
      </c>
      <c r="H5" s="120">
        <v>41943</v>
      </c>
      <c r="I5" s="120">
        <v>41943</v>
      </c>
      <c r="J5" s="120"/>
      <c r="K5" s="120"/>
      <c r="L5" s="120"/>
      <c r="M5" s="29" t="s">
        <v>5</v>
      </c>
      <c r="N5" s="29">
        <v>1</v>
      </c>
      <c r="O5" s="29">
        <v>319.39999999999998</v>
      </c>
      <c r="P5" s="29">
        <v>2014</v>
      </c>
    </row>
    <row r="6" spans="1:16" ht="15.75" customHeight="1" x14ac:dyDescent="0.25">
      <c r="A6" s="104" t="s">
        <v>41</v>
      </c>
      <c r="B6" s="18" t="s">
        <v>40</v>
      </c>
      <c r="C6" s="91">
        <v>375145.6</v>
      </c>
      <c r="D6" s="91"/>
      <c r="E6" s="91"/>
      <c r="F6" s="91"/>
      <c r="G6" s="91">
        <f t="shared" si="0"/>
        <v>375145.6</v>
      </c>
      <c r="H6" s="120">
        <v>41943</v>
      </c>
      <c r="I6" s="120">
        <v>41943</v>
      </c>
      <c r="J6" s="120"/>
      <c r="K6" s="120"/>
      <c r="L6" s="120"/>
      <c r="M6" s="29" t="s">
        <v>5</v>
      </c>
      <c r="N6" s="29">
        <v>1</v>
      </c>
      <c r="O6" s="29">
        <v>340</v>
      </c>
      <c r="P6" s="29">
        <v>2014</v>
      </c>
    </row>
    <row r="7" spans="1:16" ht="15.75" customHeight="1" x14ac:dyDescent="0.25">
      <c r="A7" s="104" t="s">
        <v>139</v>
      </c>
      <c r="B7" s="104" t="s">
        <v>1</v>
      </c>
      <c r="C7" s="91">
        <v>334223.67</v>
      </c>
      <c r="D7" s="91"/>
      <c r="E7" s="91"/>
      <c r="F7" s="91"/>
      <c r="G7" s="91">
        <f t="shared" si="0"/>
        <v>334223.67</v>
      </c>
      <c r="H7" s="120">
        <v>42034</v>
      </c>
      <c r="I7" s="120">
        <v>42034</v>
      </c>
      <c r="J7" s="120"/>
      <c r="K7" s="120"/>
      <c r="L7" s="120"/>
      <c r="M7" s="29" t="s">
        <v>5</v>
      </c>
      <c r="N7" s="29">
        <v>1</v>
      </c>
      <c r="O7" s="29">
        <v>341</v>
      </c>
      <c r="P7" s="29">
        <v>2015</v>
      </c>
    </row>
    <row r="8" spans="1:16" ht="15.75" customHeight="1" x14ac:dyDescent="0.25">
      <c r="A8" s="104" t="s">
        <v>140</v>
      </c>
      <c r="B8" s="18" t="s">
        <v>43</v>
      </c>
      <c r="C8" s="91">
        <v>329059.53000000003</v>
      </c>
      <c r="D8" s="91"/>
      <c r="E8" s="91"/>
      <c r="F8" s="91"/>
      <c r="G8" s="91">
        <f t="shared" si="0"/>
        <v>329059.53000000003</v>
      </c>
      <c r="H8" s="120">
        <v>42034</v>
      </c>
      <c r="I8" s="120">
        <v>42034</v>
      </c>
      <c r="J8" s="120"/>
      <c r="K8" s="120"/>
      <c r="L8" s="120"/>
      <c r="M8" s="29" t="s">
        <v>5</v>
      </c>
      <c r="N8" s="29">
        <v>1</v>
      </c>
      <c r="O8" s="29">
        <v>371.4</v>
      </c>
      <c r="P8" s="29">
        <v>2015</v>
      </c>
    </row>
    <row r="9" spans="1:16" ht="15.75" customHeight="1" x14ac:dyDescent="0.25">
      <c r="A9" s="104" t="s">
        <v>141</v>
      </c>
      <c r="B9" s="18" t="s">
        <v>43</v>
      </c>
      <c r="C9" s="91">
        <v>295344.52</v>
      </c>
      <c r="D9" s="91">
        <v>5438.94</v>
      </c>
      <c r="E9" s="91"/>
      <c r="F9" s="91"/>
      <c r="G9" s="91">
        <f t="shared" si="0"/>
        <v>289905.58</v>
      </c>
      <c r="H9" s="120">
        <v>42034</v>
      </c>
      <c r="I9" s="120">
        <v>42034</v>
      </c>
      <c r="J9" s="120"/>
      <c r="K9" s="120"/>
      <c r="L9" s="120"/>
      <c r="M9" s="29" t="s">
        <v>5</v>
      </c>
      <c r="N9" s="29">
        <v>1</v>
      </c>
      <c r="O9" s="29">
        <v>330.7</v>
      </c>
      <c r="P9" s="29">
        <v>2015</v>
      </c>
    </row>
    <row r="10" spans="1:16" ht="15.75" customHeight="1" x14ac:dyDescent="0.25">
      <c r="A10" s="104" t="s">
        <v>142</v>
      </c>
      <c r="B10" s="18" t="s">
        <v>2</v>
      </c>
      <c r="C10" s="91">
        <v>659897.28</v>
      </c>
      <c r="D10" s="91">
        <v>8881.2900000000009</v>
      </c>
      <c r="E10" s="91"/>
      <c r="F10" s="91"/>
      <c r="G10" s="91">
        <f t="shared" si="0"/>
        <v>651015.99</v>
      </c>
      <c r="H10" s="120">
        <v>42034</v>
      </c>
      <c r="I10" s="120">
        <v>42034</v>
      </c>
      <c r="J10" s="120"/>
      <c r="K10" s="120"/>
      <c r="L10" s="120"/>
      <c r="M10" s="29" t="s">
        <v>5</v>
      </c>
      <c r="N10" s="29">
        <v>1</v>
      </c>
      <c r="O10" s="29">
        <v>605.20000000000005</v>
      </c>
      <c r="P10" s="29">
        <v>2015</v>
      </c>
    </row>
    <row r="11" spans="1:16" ht="15.75" customHeight="1" x14ac:dyDescent="0.25">
      <c r="A11" s="104" t="s">
        <v>143</v>
      </c>
      <c r="B11" s="18" t="s">
        <v>2</v>
      </c>
      <c r="C11" s="91">
        <v>595878.94999999995</v>
      </c>
      <c r="D11" s="91">
        <v>4529.5600000000004</v>
      </c>
      <c r="E11" s="91"/>
      <c r="F11" s="91"/>
      <c r="G11" s="91">
        <f t="shared" si="0"/>
        <v>591349.3899999999</v>
      </c>
      <c r="H11" s="120">
        <v>42034</v>
      </c>
      <c r="I11" s="120">
        <v>42034</v>
      </c>
      <c r="J11" s="120"/>
      <c r="K11" s="120"/>
      <c r="L11" s="120"/>
      <c r="M11" s="29" t="s">
        <v>5</v>
      </c>
      <c r="N11" s="29">
        <v>1</v>
      </c>
      <c r="O11" s="29">
        <v>483.6</v>
      </c>
      <c r="P11" s="29">
        <v>2015</v>
      </c>
    </row>
    <row r="12" spans="1:16" ht="15.75" customHeight="1" x14ac:dyDescent="0.25">
      <c r="A12" s="104" t="s">
        <v>144</v>
      </c>
      <c r="B12" s="18" t="s">
        <v>4</v>
      </c>
      <c r="C12" s="91">
        <v>876877.8</v>
      </c>
      <c r="D12" s="91">
        <v>8393.8799999999992</v>
      </c>
      <c r="E12" s="91"/>
      <c r="F12" s="91"/>
      <c r="G12" s="91">
        <f t="shared" si="0"/>
        <v>868483.92</v>
      </c>
      <c r="H12" s="120">
        <v>42034</v>
      </c>
      <c r="I12" s="120">
        <v>42034</v>
      </c>
      <c r="J12" s="120"/>
      <c r="K12" s="120"/>
      <c r="L12" s="120"/>
      <c r="M12" s="29" t="s">
        <v>5</v>
      </c>
      <c r="N12" s="29">
        <v>1</v>
      </c>
      <c r="O12" s="29">
        <v>695</v>
      </c>
      <c r="P12" s="29">
        <v>2015</v>
      </c>
    </row>
    <row r="13" spans="1:16" ht="15.75" customHeight="1" x14ac:dyDescent="0.25">
      <c r="A13" s="104" t="s">
        <v>145</v>
      </c>
      <c r="B13" s="18" t="s">
        <v>4</v>
      </c>
      <c r="C13" s="91">
        <v>913129.57</v>
      </c>
      <c r="D13" s="91">
        <v>563.04</v>
      </c>
      <c r="E13" s="91"/>
      <c r="F13" s="91"/>
      <c r="G13" s="91">
        <f t="shared" si="0"/>
        <v>912566.52999999991</v>
      </c>
      <c r="H13" s="120">
        <v>42034</v>
      </c>
      <c r="I13" s="120">
        <v>42034</v>
      </c>
      <c r="J13" s="120"/>
      <c r="K13" s="120"/>
      <c r="L13" s="120"/>
      <c r="M13" s="29" t="s">
        <v>5</v>
      </c>
      <c r="N13" s="29">
        <v>1</v>
      </c>
      <c r="O13" s="29">
        <v>601.29999999999995</v>
      </c>
      <c r="P13" s="29">
        <v>2015</v>
      </c>
    </row>
    <row r="14" spans="1:16" ht="15.75" customHeight="1" x14ac:dyDescent="0.25">
      <c r="A14" s="104" t="s">
        <v>146</v>
      </c>
      <c r="B14" s="18" t="s">
        <v>4</v>
      </c>
      <c r="C14" s="91">
        <v>994541.66</v>
      </c>
      <c r="D14" s="91">
        <f>703.98</f>
        <v>703.98</v>
      </c>
      <c r="E14" s="91"/>
      <c r="F14" s="91"/>
      <c r="G14" s="91">
        <f t="shared" si="0"/>
        <v>993837.68</v>
      </c>
      <c r="H14" s="120">
        <v>42034</v>
      </c>
      <c r="I14" s="120">
        <v>42034</v>
      </c>
      <c r="J14" s="120"/>
      <c r="K14" s="120"/>
      <c r="L14" s="120"/>
      <c r="M14" s="29" t="s">
        <v>5</v>
      </c>
      <c r="N14" s="29">
        <v>1</v>
      </c>
      <c r="O14" s="29">
        <v>716.7</v>
      </c>
      <c r="P14" s="29">
        <v>2015</v>
      </c>
    </row>
    <row r="15" spans="1:16" ht="15.75" customHeight="1" x14ac:dyDescent="0.25">
      <c r="A15" s="104" t="s">
        <v>147</v>
      </c>
      <c r="B15" s="155" t="s">
        <v>44</v>
      </c>
      <c r="C15" s="105">
        <v>111527</v>
      </c>
      <c r="D15" s="105"/>
      <c r="E15" s="105"/>
      <c r="F15" s="105"/>
      <c r="G15" s="91">
        <f t="shared" si="0"/>
        <v>111527</v>
      </c>
      <c r="H15" s="120">
        <v>42034</v>
      </c>
      <c r="I15" s="120">
        <v>42034</v>
      </c>
      <c r="J15" s="120"/>
      <c r="K15" s="120"/>
      <c r="L15" s="120"/>
      <c r="M15" s="29" t="s">
        <v>724</v>
      </c>
      <c r="N15" s="29">
        <v>1</v>
      </c>
      <c r="O15" s="29"/>
      <c r="P15" s="29">
        <v>2015</v>
      </c>
    </row>
    <row r="16" spans="1:16" ht="15.75" customHeight="1" x14ac:dyDescent="0.25">
      <c r="A16" s="104" t="s">
        <v>148</v>
      </c>
      <c r="B16" s="155" t="s">
        <v>4</v>
      </c>
      <c r="C16" s="91">
        <v>704724.32</v>
      </c>
      <c r="D16" s="91">
        <v>2093.7199999999998</v>
      </c>
      <c r="E16" s="91"/>
      <c r="F16" s="91"/>
      <c r="G16" s="91">
        <f t="shared" si="0"/>
        <v>702630.6</v>
      </c>
      <c r="H16" s="120">
        <v>42037</v>
      </c>
      <c r="I16" s="120">
        <v>42037</v>
      </c>
      <c r="J16" s="120"/>
      <c r="K16" s="120"/>
      <c r="L16" s="120"/>
      <c r="M16" s="29" t="s">
        <v>5</v>
      </c>
      <c r="N16" s="29">
        <v>1</v>
      </c>
      <c r="O16" s="29">
        <v>400.52</v>
      </c>
      <c r="P16" s="29">
        <v>2015</v>
      </c>
    </row>
    <row r="17" spans="1:16" ht="15.75" customHeight="1" x14ac:dyDescent="0.25">
      <c r="A17" s="104" t="s">
        <v>45</v>
      </c>
      <c r="B17" s="155" t="s">
        <v>4</v>
      </c>
      <c r="C17" s="91">
        <v>679483.19</v>
      </c>
      <c r="D17" s="91">
        <v>537.6</v>
      </c>
      <c r="E17" s="91"/>
      <c r="F17" s="91"/>
      <c r="G17" s="91">
        <f t="shared" si="0"/>
        <v>678945.59</v>
      </c>
      <c r="H17" s="120">
        <v>42051</v>
      </c>
      <c r="I17" s="120">
        <v>42051</v>
      </c>
      <c r="J17" s="120"/>
      <c r="K17" s="120"/>
      <c r="L17" s="120"/>
      <c r="M17" s="29" t="s">
        <v>5</v>
      </c>
      <c r="N17" s="29">
        <v>1</v>
      </c>
      <c r="O17" s="29">
        <v>569</v>
      </c>
      <c r="P17" s="29">
        <v>2015</v>
      </c>
    </row>
    <row r="18" spans="1:16" ht="15.75" customHeight="1" x14ac:dyDescent="0.25">
      <c r="A18" s="104" t="s">
        <v>149</v>
      </c>
      <c r="B18" s="155" t="s">
        <v>246</v>
      </c>
      <c r="C18" s="91">
        <v>1321790</v>
      </c>
      <c r="D18" s="91">
        <v>36903.43</v>
      </c>
      <c r="E18" s="91"/>
      <c r="F18" s="91"/>
      <c r="G18" s="91">
        <f t="shared" si="0"/>
        <v>1284886.57</v>
      </c>
      <c r="H18" s="120">
        <v>42066</v>
      </c>
      <c r="I18" s="120">
        <v>42066</v>
      </c>
      <c r="J18" s="120"/>
      <c r="K18" s="120"/>
      <c r="L18" s="120"/>
      <c r="M18" s="29" t="s">
        <v>5</v>
      </c>
      <c r="N18" s="29">
        <v>1</v>
      </c>
      <c r="O18" s="29">
        <v>952</v>
      </c>
      <c r="P18" s="29">
        <v>2015</v>
      </c>
    </row>
    <row r="19" spans="1:16" ht="15.75" customHeight="1" x14ac:dyDescent="0.25">
      <c r="A19" s="104" t="s">
        <v>150</v>
      </c>
      <c r="B19" s="155" t="s">
        <v>246</v>
      </c>
      <c r="C19" s="91">
        <v>974999.79</v>
      </c>
      <c r="D19" s="91">
        <v>16361.2</v>
      </c>
      <c r="E19" s="91"/>
      <c r="F19" s="91"/>
      <c r="G19" s="91">
        <f t="shared" si="0"/>
        <v>958638.59000000008</v>
      </c>
      <c r="H19" s="120">
        <v>42086</v>
      </c>
      <c r="I19" s="120">
        <v>42086</v>
      </c>
      <c r="J19" s="120"/>
      <c r="K19" s="120"/>
      <c r="L19" s="120"/>
      <c r="M19" s="29" t="s">
        <v>5</v>
      </c>
      <c r="N19" s="29">
        <v>1</v>
      </c>
      <c r="O19" s="29">
        <v>643</v>
      </c>
      <c r="P19" s="29">
        <v>2015</v>
      </c>
    </row>
    <row r="20" spans="1:16" ht="15.75" customHeight="1" x14ac:dyDescent="0.25">
      <c r="A20" s="104" t="s">
        <v>151</v>
      </c>
      <c r="B20" s="18" t="s">
        <v>4</v>
      </c>
      <c r="C20" s="91">
        <v>896921.51</v>
      </c>
      <c r="D20" s="91"/>
      <c r="E20" s="91"/>
      <c r="F20" s="91"/>
      <c r="G20" s="91">
        <f t="shared" si="0"/>
        <v>896921.51</v>
      </c>
      <c r="H20" s="120">
        <v>42037</v>
      </c>
      <c r="I20" s="120">
        <v>42037</v>
      </c>
      <c r="J20" s="120"/>
      <c r="K20" s="120"/>
      <c r="L20" s="120"/>
      <c r="M20" s="29" t="s">
        <v>5</v>
      </c>
      <c r="N20" s="29">
        <v>1</v>
      </c>
      <c r="O20" s="29">
        <v>476</v>
      </c>
      <c r="P20" s="29">
        <v>2015</v>
      </c>
    </row>
    <row r="21" spans="1:16" ht="15.75" customHeight="1" x14ac:dyDescent="0.25">
      <c r="A21" s="104" t="s">
        <v>152</v>
      </c>
      <c r="B21" s="18" t="s">
        <v>2</v>
      </c>
      <c r="C21" s="91">
        <v>721924.58</v>
      </c>
      <c r="D21" s="91">
        <f>1287.55-334.28</f>
        <v>953.27</v>
      </c>
      <c r="E21" s="91" t="s">
        <v>2</v>
      </c>
      <c r="F21" s="91">
        <v>65633.539999999994</v>
      </c>
      <c r="G21" s="91">
        <f t="shared" si="0"/>
        <v>786604.85</v>
      </c>
      <c r="H21" s="120">
        <v>42067</v>
      </c>
      <c r="I21" s="120">
        <v>42067</v>
      </c>
      <c r="J21" s="102">
        <v>42474</v>
      </c>
      <c r="K21" s="120">
        <v>42475</v>
      </c>
      <c r="L21" s="120"/>
      <c r="M21" s="29" t="s">
        <v>5</v>
      </c>
      <c r="N21" s="29">
        <v>1</v>
      </c>
      <c r="O21" s="29">
        <v>659</v>
      </c>
      <c r="P21" s="29">
        <v>2015</v>
      </c>
    </row>
    <row r="22" spans="1:16" ht="15.75" customHeight="1" x14ac:dyDescent="0.25">
      <c r="A22" s="104" t="s">
        <v>153</v>
      </c>
      <c r="B22" s="18" t="s">
        <v>2</v>
      </c>
      <c r="C22" s="91">
        <v>578404.94999999995</v>
      </c>
      <c r="D22" s="91"/>
      <c r="E22" s="91"/>
      <c r="F22" s="91"/>
      <c r="G22" s="91">
        <f t="shared" si="0"/>
        <v>578404.94999999995</v>
      </c>
      <c r="H22" s="120">
        <v>42067</v>
      </c>
      <c r="I22" s="120">
        <v>42067</v>
      </c>
      <c r="J22" s="120"/>
      <c r="K22" s="120"/>
      <c r="L22" s="120"/>
      <c r="M22" s="29" t="s">
        <v>5</v>
      </c>
      <c r="N22" s="29">
        <v>1</v>
      </c>
      <c r="O22" s="29">
        <v>483</v>
      </c>
      <c r="P22" s="29">
        <v>2015</v>
      </c>
    </row>
    <row r="23" spans="1:16" ht="15.75" customHeight="1" x14ac:dyDescent="0.25">
      <c r="A23" s="104" t="s">
        <v>154</v>
      </c>
      <c r="B23" s="155" t="s">
        <v>7</v>
      </c>
      <c r="C23" s="105">
        <v>921078.5</v>
      </c>
      <c r="D23" s="105"/>
      <c r="E23" s="105"/>
      <c r="F23" s="105"/>
      <c r="G23" s="91">
        <f t="shared" si="0"/>
        <v>921078.5</v>
      </c>
      <c r="H23" s="120">
        <v>42086</v>
      </c>
      <c r="I23" s="120">
        <v>42086</v>
      </c>
      <c r="J23" s="120"/>
      <c r="K23" s="120"/>
      <c r="L23" s="120"/>
      <c r="M23" s="29" t="s">
        <v>5</v>
      </c>
      <c r="N23" s="29">
        <v>1</v>
      </c>
      <c r="O23" s="29">
        <v>711.3</v>
      </c>
      <c r="P23" s="29">
        <v>2015</v>
      </c>
    </row>
    <row r="24" spans="1:16" ht="15.75" customHeight="1" x14ac:dyDescent="0.25">
      <c r="A24" s="104" t="s">
        <v>155</v>
      </c>
      <c r="B24" s="155" t="s">
        <v>7</v>
      </c>
      <c r="C24" s="105">
        <v>1202997.02</v>
      </c>
      <c r="D24" s="105">
        <v>39977.82</v>
      </c>
      <c r="E24" s="105"/>
      <c r="F24" s="105"/>
      <c r="G24" s="91">
        <f t="shared" si="0"/>
        <v>1163019.2</v>
      </c>
      <c r="H24" s="120">
        <v>42079</v>
      </c>
      <c r="I24" s="120">
        <v>42079</v>
      </c>
      <c r="J24" s="120"/>
      <c r="K24" s="120"/>
      <c r="L24" s="120"/>
      <c r="M24" s="29" t="s">
        <v>5</v>
      </c>
      <c r="N24" s="29">
        <v>1</v>
      </c>
      <c r="O24" s="29">
        <v>796.9</v>
      </c>
      <c r="P24" s="29">
        <v>2015</v>
      </c>
    </row>
    <row r="25" spans="1:16" ht="15.75" customHeight="1" x14ac:dyDescent="0.25">
      <c r="A25" s="104" t="s">
        <v>46</v>
      </c>
      <c r="B25" s="18" t="s">
        <v>3</v>
      </c>
      <c r="C25" s="91">
        <v>1092526.6000000001</v>
      </c>
      <c r="D25" s="91"/>
      <c r="E25" s="91"/>
      <c r="F25" s="91"/>
      <c r="G25" s="91">
        <f t="shared" si="0"/>
        <v>1092526.6000000001</v>
      </c>
      <c r="H25" s="120">
        <v>42067</v>
      </c>
      <c r="I25" s="120">
        <v>42067</v>
      </c>
      <c r="J25" s="120"/>
      <c r="K25" s="120"/>
      <c r="L25" s="120"/>
      <c r="M25" s="29" t="s">
        <v>5</v>
      </c>
      <c r="N25" s="29">
        <v>1</v>
      </c>
      <c r="O25" s="29">
        <v>632.9</v>
      </c>
      <c r="P25" s="29">
        <v>2015</v>
      </c>
    </row>
    <row r="26" spans="1:16" ht="15.75" customHeight="1" x14ac:dyDescent="0.25">
      <c r="A26" s="104" t="s">
        <v>47</v>
      </c>
      <c r="B26" s="155" t="s">
        <v>3</v>
      </c>
      <c r="C26" s="106">
        <v>779886.78</v>
      </c>
      <c r="D26" s="106">
        <v>34971.660000000003</v>
      </c>
      <c r="E26" s="106"/>
      <c r="F26" s="106"/>
      <c r="G26" s="91">
        <f t="shared" si="0"/>
        <v>744915.12</v>
      </c>
      <c r="H26" s="120">
        <v>42090</v>
      </c>
      <c r="I26" s="120">
        <v>42090</v>
      </c>
      <c r="J26" s="120"/>
      <c r="K26" s="120"/>
      <c r="L26" s="120"/>
      <c r="M26" s="29" t="s">
        <v>5</v>
      </c>
      <c r="N26" s="29">
        <v>1</v>
      </c>
      <c r="O26" s="29">
        <v>721.4</v>
      </c>
      <c r="P26" s="29">
        <v>2015</v>
      </c>
    </row>
    <row r="27" spans="1:16" ht="15.75" customHeight="1" x14ac:dyDescent="0.25">
      <c r="A27" s="104" t="s">
        <v>48</v>
      </c>
      <c r="B27" s="155" t="s">
        <v>3</v>
      </c>
      <c r="C27" s="105">
        <v>664535.88</v>
      </c>
      <c r="D27" s="105"/>
      <c r="E27" s="105"/>
      <c r="F27" s="105"/>
      <c r="G27" s="91">
        <f t="shared" si="0"/>
        <v>664535.88</v>
      </c>
      <c r="H27" s="120">
        <v>42076</v>
      </c>
      <c r="I27" s="120">
        <v>42076</v>
      </c>
      <c r="J27" s="120"/>
      <c r="K27" s="120"/>
      <c r="L27" s="120"/>
      <c r="M27" s="29" t="s">
        <v>5</v>
      </c>
      <c r="N27" s="29">
        <v>1</v>
      </c>
      <c r="O27" s="29">
        <v>483.69</v>
      </c>
      <c r="P27" s="29">
        <v>2015</v>
      </c>
    </row>
    <row r="28" spans="1:16" ht="15.75" customHeight="1" x14ac:dyDescent="0.25">
      <c r="A28" s="104" t="s">
        <v>49</v>
      </c>
      <c r="B28" s="104" t="s">
        <v>1</v>
      </c>
      <c r="C28" s="105">
        <v>368645.64</v>
      </c>
      <c r="D28" s="105"/>
      <c r="E28" s="105"/>
      <c r="F28" s="105"/>
      <c r="G28" s="91">
        <f t="shared" si="0"/>
        <v>368645.64</v>
      </c>
      <c r="H28" s="120">
        <v>42080</v>
      </c>
      <c r="I28" s="120">
        <v>42080</v>
      </c>
      <c r="J28" s="120"/>
      <c r="K28" s="120"/>
      <c r="L28" s="120"/>
      <c r="M28" s="29" t="s">
        <v>5</v>
      </c>
      <c r="N28" s="29">
        <v>1</v>
      </c>
      <c r="O28" s="29">
        <v>347.6</v>
      </c>
      <c r="P28" s="29">
        <v>2015</v>
      </c>
    </row>
    <row r="29" spans="1:16" ht="15.75" customHeight="1" x14ac:dyDescent="0.25">
      <c r="A29" s="104" t="s">
        <v>50</v>
      </c>
      <c r="B29" s="104" t="s">
        <v>1</v>
      </c>
      <c r="C29" s="105">
        <v>372644.15</v>
      </c>
      <c r="D29" s="105"/>
      <c r="E29" s="105"/>
      <c r="F29" s="105"/>
      <c r="G29" s="91">
        <f t="shared" si="0"/>
        <v>372644.15</v>
      </c>
      <c r="H29" s="120">
        <v>42080</v>
      </c>
      <c r="I29" s="120">
        <v>42080</v>
      </c>
      <c r="J29" s="120"/>
      <c r="K29" s="120"/>
      <c r="L29" s="120"/>
      <c r="M29" s="29" t="s">
        <v>5</v>
      </c>
      <c r="N29" s="29">
        <v>1</v>
      </c>
      <c r="O29" s="29">
        <v>347.6</v>
      </c>
      <c r="P29" s="29">
        <v>2015</v>
      </c>
    </row>
    <row r="30" spans="1:16" ht="15.75" customHeight="1" x14ac:dyDescent="0.25">
      <c r="A30" s="104" t="s">
        <v>156</v>
      </c>
      <c r="B30" s="104" t="s">
        <v>1</v>
      </c>
      <c r="C30" s="105">
        <v>491401.14</v>
      </c>
      <c r="D30" s="105"/>
      <c r="E30" s="105"/>
      <c r="F30" s="105"/>
      <c r="G30" s="91">
        <f t="shared" si="0"/>
        <v>491401.14</v>
      </c>
      <c r="H30" s="120">
        <v>42080</v>
      </c>
      <c r="I30" s="120">
        <v>42080</v>
      </c>
      <c r="J30" s="120"/>
      <c r="K30" s="120"/>
      <c r="L30" s="120"/>
      <c r="M30" s="29" t="s">
        <v>5</v>
      </c>
      <c r="N30" s="29">
        <v>1</v>
      </c>
      <c r="O30" s="29">
        <v>359.7</v>
      </c>
      <c r="P30" s="29">
        <v>2015</v>
      </c>
    </row>
    <row r="31" spans="1:16" ht="15.75" customHeight="1" x14ac:dyDescent="0.25">
      <c r="A31" s="104" t="s">
        <v>157</v>
      </c>
      <c r="B31" s="104" t="s">
        <v>1</v>
      </c>
      <c r="C31" s="105">
        <v>512481.59</v>
      </c>
      <c r="D31" s="105"/>
      <c r="E31" s="105"/>
      <c r="F31" s="105"/>
      <c r="G31" s="91">
        <f t="shared" si="0"/>
        <v>512481.59</v>
      </c>
      <c r="H31" s="120">
        <v>42080</v>
      </c>
      <c r="I31" s="120">
        <v>42080</v>
      </c>
      <c r="J31" s="120"/>
      <c r="K31" s="120"/>
      <c r="L31" s="120"/>
      <c r="M31" s="29" t="s">
        <v>5</v>
      </c>
      <c r="N31" s="29">
        <v>1</v>
      </c>
      <c r="O31" s="29">
        <v>359.7</v>
      </c>
      <c r="P31" s="29">
        <v>2015</v>
      </c>
    </row>
    <row r="32" spans="1:16" ht="15.75" customHeight="1" x14ac:dyDescent="0.25">
      <c r="A32" s="104" t="s">
        <v>158</v>
      </c>
      <c r="B32" s="155" t="s">
        <v>13</v>
      </c>
      <c r="C32" s="105">
        <v>650984.05000000005</v>
      </c>
      <c r="D32" s="105"/>
      <c r="E32" s="105"/>
      <c r="F32" s="105"/>
      <c r="G32" s="91">
        <f t="shared" si="0"/>
        <v>650984.05000000005</v>
      </c>
      <c r="H32" s="120">
        <v>42066</v>
      </c>
      <c r="I32" s="120">
        <v>42066</v>
      </c>
      <c r="J32" s="120"/>
      <c r="K32" s="120"/>
      <c r="L32" s="120"/>
      <c r="M32" s="29" t="s">
        <v>5</v>
      </c>
      <c r="N32" s="29">
        <v>1</v>
      </c>
      <c r="O32" s="29">
        <v>666.98</v>
      </c>
      <c r="P32" s="29">
        <v>2015</v>
      </c>
    </row>
    <row r="33" spans="1:16" ht="15.75" customHeight="1" x14ac:dyDescent="0.25">
      <c r="A33" s="104" t="s">
        <v>159</v>
      </c>
      <c r="B33" s="155" t="s">
        <v>13</v>
      </c>
      <c r="C33" s="105">
        <v>471022.38</v>
      </c>
      <c r="D33" s="105"/>
      <c r="E33" s="105"/>
      <c r="F33" s="105"/>
      <c r="G33" s="91">
        <f t="shared" si="0"/>
        <v>471022.38</v>
      </c>
      <c r="H33" s="120">
        <v>42066</v>
      </c>
      <c r="I33" s="120">
        <v>42066</v>
      </c>
      <c r="J33" s="120"/>
      <c r="K33" s="120"/>
      <c r="L33" s="120"/>
      <c r="M33" s="29" t="s">
        <v>5</v>
      </c>
      <c r="N33" s="29">
        <v>1</v>
      </c>
      <c r="O33" s="29">
        <v>313.2</v>
      </c>
      <c r="P33" s="29">
        <v>2015</v>
      </c>
    </row>
    <row r="34" spans="1:16" ht="15.75" customHeight="1" x14ac:dyDescent="0.25">
      <c r="A34" s="104" t="s">
        <v>51</v>
      </c>
      <c r="B34" s="155" t="s">
        <v>13</v>
      </c>
      <c r="C34" s="105">
        <v>456236.03</v>
      </c>
      <c r="D34" s="105"/>
      <c r="E34" s="105"/>
      <c r="F34" s="105"/>
      <c r="G34" s="91">
        <f t="shared" si="0"/>
        <v>456236.03</v>
      </c>
      <c r="H34" s="120">
        <v>42066</v>
      </c>
      <c r="I34" s="120">
        <v>42066</v>
      </c>
      <c r="J34" s="120"/>
      <c r="K34" s="120"/>
      <c r="L34" s="120"/>
      <c r="M34" s="29" t="s">
        <v>5</v>
      </c>
      <c r="N34" s="29">
        <v>1</v>
      </c>
      <c r="O34" s="29">
        <v>465</v>
      </c>
      <c r="P34" s="29">
        <v>2015</v>
      </c>
    </row>
    <row r="35" spans="1:16" ht="15.75" customHeight="1" x14ac:dyDescent="0.25">
      <c r="A35" s="104" t="s">
        <v>52</v>
      </c>
      <c r="B35" s="155" t="s">
        <v>4</v>
      </c>
      <c r="C35" s="91">
        <v>841927.64</v>
      </c>
      <c r="D35" s="91"/>
      <c r="E35" s="91"/>
      <c r="F35" s="91"/>
      <c r="G35" s="91">
        <f t="shared" si="0"/>
        <v>841927.64</v>
      </c>
      <c r="H35" s="120">
        <v>42086</v>
      </c>
      <c r="I35" s="120">
        <v>42086</v>
      </c>
      <c r="J35" s="120"/>
      <c r="K35" s="120"/>
      <c r="L35" s="120"/>
      <c r="M35" s="29" t="s">
        <v>5</v>
      </c>
      <c r="N35" s="29">
        <v>1</v>
      </c>
      <c r="O35" s="29">
        <v>560.5</v>
      </c>
      <c r="P35" s="29">
        <v>2015</v>
      </c>
    </row>
    <row r="36" spans="1:16" ht="15.75" customHeight="1" x14ac:dyDescent="0.25">
      <c r="A36" s="104" t="s">
        <v>160</v>
      </c>
      <c r="B36" s="18" t="s">
        <v>4</v>
      </c>
      <c r="C36" s="91">
        <v>743740.51</v>
      </c>
      <c r="D36" s="91"/>
      <c r="E36" s="91"/>
      <c r="F36" s="91"/>
      <c r="G36" s="91">
        <f t="shared" si="0"/>
        <v>743740.51</v>
      </c>
      <c r="H36" s="120">
        <v>42065</v>
      </c>
      <c r="I36" s="120">
        <v>42065</v>
      </c>
      <c r="J36" s="120"/>
      <c r="K36" s="120"/>
      <c r="L36" s="120"/>
      <c r="M36" s="29" t="s">
        <v>5</v>
      </c>
      <c r="N36" s="29">
        <v>1</v>
      </c>
      <c r="O36" s="29">
        <v>546</v>
      </c>
      <c r="P36" s="29">
        <v>2015</v>
      </c>
    </row>
    <row r="37" spans="1:16" ht="15.75" customHeight="1" x14ac:dyDescent="0.25">
      <c r="A37" s="104" t="s">
        <v>161</v>
      </c>
      <c r="B37" s="18" t="s">
        <v>2</v>
      </c>
      <c r="C37" s="91">
        <v>1015025.23</v>
      </c>
      <c r="D37" s="91"/>
      <c r="E37" s="91"/>
      <c r="F37" s="91"/>
      <c r="G37" s="91">
        <f t="shared" si="0"/>
        <v>1015025.23</v>
      </c>
      <c r="H37" s="120">
        <v>42109</v>
      </c>
      <c r="I37" s="120">
        <v>42109</v>
      </c>
      <c r="J37" s="120"/>
      <c r="K37" s="120"/>
      <c r="L37" s="120"/>
      <c r="M37" s="29" t="s">
        <v>5</v>
      </c>
      <c r="N37" s="29">
        <v>1</v>
      </c>
      <c r="O37" s="29">
        <v>880</v>
      </c>
      <c r="P37" s="29">
        <v>2015</v>
      </c>
    </row>
    <row r="38" spans="1:16" ht="15.75" customHeight="1" x14ac:dyDescent="0.25">
      <c r="A38" s="104" t="s">
        <v>162</v>
      </c>
      <c r="B38" s="155" t="s">
        <v>7</v>
      </c>
      <c r="C38" s="105">
        <v>1015875.22</v>
      </c>
      <c r="D38" s="105"/>
      <c r="E38" s="105"/>
      <c r="F38" s="105"/>
      <c r="G38" s="91">
        <f t="shared" si="0"/>
        <v>1015875.22</v>
      </c>
      <c r="H38" s="120">
        <v>42104</v>
      </c>
      <c r="I38" s="120">
        <v>42104</v>
      </c>
      <c r="J38" s="120"/>
      <c r="K38" s="120"/>
      <c r="L38" s="120"/>
      <c r="M38" s="29" t="s">
        <v>5</v>
      </c>
      <c r="N38" s="29">
        <v>1</v>
      </c>
      <c r="O38" s="29">
        <v>755</v>
      </c>
      <c r="P38" s="29">
        <v>2015</v>
      </c>
    </row>
    <row r="39" spans="1:16" ht="15.75" customHeight="1" x14ac:dyDescent="0.25">
      <c r="A39" s="104" t="s">
        <v>163</v>
      </c>
      <c r="B39" s="155" t="s">
        <v>7</v>
      </c>
      <c r="C39" s="105">
        <v>940673.58</v>
      </c>
      <c r="D39" s="105"/>
      <c r="E39" s="105"/>
      <c r="F39" s="105"/>
      <c r="G39" s="91">
        <f t="shared" si="0"/>
        <v>940673.58</v>
      </c>
      <c r="H39" s="120">
        <v>42104</v>
      </c>
      <c r="I39" s="120">
        <v>42104</v>
      </c>
      <c r="J39" s="120"/>
      <c r="K39" s="120"/>
      <c r="L39" s="120"/>
      <c r="M39" s="29" t="s">
        <v>5</v>
      </c>
      <c r="N39" s="29">
        <v>1</v>
      </c>
      <c r="O39" s="29">
        <v>576</v>
      </c>
      <c r="P39" s="29">
        <v>2015</v>
      </c>
    </row>
    <row r="40" spans="1:16" ht="15.75" customHeight="1" x14ac:dyDescent="0.25">
      <c r="A40" s="104" t="s">
        <v>164</v>
      </c>
      <c r="B40" s="18" t="s">
        <v>4</v>
      </c>
      <c r="C40" s="91">
        <v>962995.59</v>
      </c>
      <c r="D40" s="91">
        <v>540.4</v>
      </c>
      <c r="E40" s="91"/>
      <c r="F40" s="91"/>
      <c r="G40" s="91">
        <f t="shared" si="0"/>
        <v>962455.19</v>
      </c>
      <c r="H40" s="120">
        <v>42093</v>
      </c>
      <c r="I40" s="120">
        <v>42093</v>
      </c>
      <c r="J40" s="120"/>
      <c r="K40" s="120"/>
      <c r="L40" s="120"/>
      <c r="M40" s="29" t="s">
        <v>5</v>
      </c>
      <c r="N40" s="29">
        <v>1</v>
      </c>
      <c r="O40" s="29">
        <v>571.20000000000005</v>
      </c>
      <c r="P40" s="29">
        <v>2015</v>
      </c>
    </row>
    <row r="41" spans="1:16" ht="15.75" customHeight="1" x14ac:dyDescent="0.25">
      <c r="A41" s="104" t="s">
        <v>165</v>
      </c>
      <c r="B41" s="155" t="s">
        <v>0</v>
      </c>
      <c r="C41" s="105">
        <v>192463.5</v>
      </c>
      <c r="D41" s="105"/>
      <c r="E41" s="105"/>
      <c r="F41" s="105"/>
      <c r="G41" s="91">
        <f t="shared" si="0"/>
        <v>192463.5</v>
      </c>
      <c r="H41" s="120">
        <v>42124</v>
      </c>
      <c r="I41" s="120">
        <v>42124</v>
      </c>
      <c r="J41" s="120"/>
      <c r="K41" s="120"/>
      <c r="L41" s="120"/>
      <c r="M41" s="29" t="s">
        <v>724</v>
      </c>
      <c r="N41" s="29">
        <v>1</v>
      </c>
      <c r="O41" s="29"/>
      <c r="P41" s="29">
        <v>2015</v>
      </c>
    </row>
    <row r="42" spans="1:16" ht="15.75" customHeight="1" x14ac:dyDescent="0.25">
      <c r="A42" s="104" t="s">
        <v>166</v>
      </c>
      <c r="B42" s="155" t="s">
        <v>17</v>
      </c>
      <c r="C42" s="105">
        <v>973371.8</v>
      </c>
      <c r="D42" s="105">
        <v>11739.68</v>
      </c>
      <c r="E42" s="105" t="s">
        <v>219</v>
      </c>
      <c r="F42" s="105">
        <v>71780.639999999999</v>
      </c>
      <c r="G42" s="91">
        <f t="shared" si="0"/>
        <v>1033412.76</v>
      </c>
      <c r="H42" s="120">
        <v>42095</v>
      </c>
      <c r="I42" s="120">
        <v>42095</v>
      </c>
      <c r="J42" s="102">
        <v>42226</v>
      </c>
      <c r="K42" s="120">
        <v>42226</v>
      </c>
      <c r="L42" s="162"/>
      <c r="M42" s="29" t="s">
        <v>5</v>
      </c>
      <c r="N42" s="29">
        <v>1</v>
      </c>
      <c r="O42" s="29">
        <v>1097.8</v>
      </c>
      <c r="P42" s="29">
        <v>2015</v>
      </c>
    </row>
    <row r="43" spans="1:16" ht="15.75" customHeight="1" x14ac:dyDescent="0.25">
      <c r="A43" s="104" t="s">
        <v>167</v>
      </c>
      <c r="B43" s="155" t="s">
        <v>4</v>
      </c>
      <c r="C43" s="91">
        <v>940283.19</v>
      </c>
      <c r="D43" s="91">
        <v>688.8</v>
      </c>
      <c r="E43" s="91"/>
      <c r="F43" s="91"/>
      <c r="G43" s="91">
        <f t="shared" si="0"/>
        <v>939594.3899999999</v>
      </c>
      <c r="H43" s="120">
        <v>42097</v>
      </c>
      <c r="I43" s="120">
        <v>42097</v>
      </c>
      <c r="J43" s="120"/>
      <c r="K43" s="120"/>
      <c r="L43" s="120"/>
      <c r="M43" s="29" t="s">
        <v>5</v>
      </c>
      <c r="N43" s="29">
        <v>1</v>
      </c>
      <c r="O43" s="29">
        <v>730</v>
      </c>
      <c r="P43" s="29">
        <v>2015</v>
      </c>
    </row>
    <row r="44" spans="1:16" ht="15.75" customHeight="1" x14ac:dyDescent="0.25">
      <c r="A44" s="104" t="s">
        <v>168</v>
      </c>
      <c r="B44" s="18" t="s">
        <v>3</v>
      </c>
      <c r="C44" s="91">
        <v>1515990.84</v>
      </c>
      <c r="D44" s="91"/>
      <c r="E44" s="91"/>
      <c r="F44" s="91"/>
      <c r="G44" s="91">
        <f t="shared" si="0"/>
        <v>1515990.84</v>
      </c>
      <c r="H44" s="120">
        <v>42094</v>
      </c>
      <c r="I44" s="120">
        <v>42094</v>
      </c>
      <c r="J44" s="120"/>
      <c r="K44" s="120"/>
      <c r="L44" s="120"/>
      <c r="M44" s="29" t="s">
        <v>5</v>
      </c>
      <c r="N44" s="29">
        <v>1</v>
      </c>
      <c r="O44" s="29">
        <v>1240.0999999999999</v>
      </c>
      <c r="P44" s="29">
        <v>2015</v>
      </c>
    </row>
    <row r="45" spans="1:16" ht="15.75" customHeight="1" x14ac:dyDescent="0.25">
      <c r="A45" s="104" t="s">
        <v>28</v>
      </c>
      <c r="B45" s="18" t="s">
        <v>3</v>
      </c>
      <c r="C45" s="91">
        <v>824510.84</v>
      </c>
      <c r="D45" s="91"/>
      <c r="E45" s="91"/>
      <c r="F45" s="91"/>
      <c r="G45" s="91">
        <f t="shared" si="0"/>
        <v>824510.84</v>
      </c>
      <c r="H45" s="120">
        <v>42104</v>
      </c>
      <c r="I45" s="120">
        <v>42104</v>
      </c>
      <c r="J45" s="120"/>
      <c r="K45" s="120"/>
      <c r="L45" s="120"/>
      <c r="M45" s="29" t="s">
        <v>5</v>
      </c>
      <c r="N45" s="29">
        <v>1</v>
      </c>
      <c r="O45" s="29">
        <v>615</v>
      </c>
      <c r="P45" s="29">
        <v>2015</v>
      </c>
    </row>
    <row r="46" spans="1:16" ht="15.75" customHeight="1" x14ac:dyDescent="0.25">
      <c r="A46" s="104" t="s">
        <v>169</v>
      </c>
      <c r="B46" s="18" t="s">
        <v>7</v>
      </c>
      <c r="C46" s="91">
        <v>999609.86</v>
      </c>
      <c r="D46" s="91"/>
      <c r="E46" s="91"/>
      <c r="F46" s="91"/>
      <c r="G46" s="91">
        <f t="shared" si="0"/>
        <v>999609.86</v>
      </c>
      <c r="H46" s="120">
        <v>42114</v>
      </c>
      <c r="I46" s="120">
        <v>42114</v>
      </c>
      <c r="J46" s="120"/>
      <c r="K46" s="120"/>
      <c r="L46" s="120"/>
      <c r="M46" s="29" t="s">
        <v>5</v>
      </c>
      <c r="N46" s="29">
        <v>1</v>
      </c>
      <c r="O46" s="29">
        <v>648</v>
      </c>
      <c r="P46" s="29">
        <v>2015</v>
      </c>
    </row>
    <row r="47" spans="1:16" ht="15.75" customHeight="1" x14ac:dyDescent="0.25">
      <c r="A47" s="104" t="s">
        <v>170</v>
      </c>
      <c r="B47" s="155" t="s">
        <v>246</v>
      </c>
      <c r="C47" s="91">
        <v>592418.37</v>
      </c>
      <c r="D47" s="91"/>
      <c r="E47" s="91"/>
      <c r="F47" s="91"/>
      <c r="G47" s="91">
        <f t="shared" si="0"/>
        <v>592418.37</v>
      </c>
      <c r="H47" s="120">
        <v>42104</v>
      </c>
      <c r="I47" s="120">
        <v>42104</v>
      </c>
      <c r="J47" s="120"/>
      <c r="K47" s="120"/>
      <c r="L47" s="120"/>
      <c r="M47" s="29" t="s">
        <v>5</v>
      </c>
      <c r="N47" s="29">
        <v>1</v>
      </c>
      <c r="O47" s="29">
        <v>352.9</v>
      </c>
      <c r="P47" s="29">
        <v>2015</v>
      </c>
    </row>
    <row r="48" spans="1:16" ht="15.75" customHeight="1" x14ac:dyDescent="0.25">
      <c r="A48" s="104" t="s">
        <v>16</v>
      </c>
      <c r="B48" s="104" t="s">
        <v>1</v>
      </c>
      <c r="C48" s="91">
        <v>339975.85</v>
      </c>
      <c r="D48" s="91"/>
      <c r="E48" s="91" t="s">
        <v>1</v>
      </c>
      <c r="F48" s="91">
        <v>106632.84</v>
      </c>
      <c r="G48" s="91">
        <f t="shared" si="0"/>
        <v>446608.68999999994</v>
      </c>
      <c r="H48" s="120">
        <v>42083</v>
      </c>
      <c r="I48" s="120">
        <v>42083</v>
      </c>
      <c r="J48" s="120">
        <v>42213</v>
      </c>
      <c r="K48" s="120">
        <v>42211</v>
      </c>
      <c r="L48" s="120"/>
      <c r="M48" s="29" t="s">
        <v>5</v>
      </c>
      <c r="N48" s="29">
        <v>1</v>
      </c>
      <c r="O48" s="29">
        <v>367</v>
      </c>
      <c r="P48" s="29">
        <v>2015</v>
      </c>
    </row>
    <row r="49" spans="1:16" ht="15.75" customHeight="1" x14ac:dyDescent="0.25">
      <c r="A49" s="104" t="s">
        <v>34</v>
      </c>
      <c r="B49" s="18" t="s">
        <v>23</v>
      </c>
      <c r="C49" s="91">
        <v>175311.53</v>
      </c>
      <c r="D49" s="91"/>
      <c r="E49" s="91"/>
      <c r="F49" s="91"/>
      <c r="G49" s="91">
        <f t="shared" si="0"/>
        <v>175311.53</v>
      </c>
      <c r="H49" s="120">
        <v>42130</v>
      </c>
      <c r="I49" s="120">
        <v>42130</v>
      </c>
      <c r="J49" s="120"/>
      <c r="K49" s="120"/>
      <c r="L49" s="120"/>
      <c r="M49" s="29" t="s">
        <v>724</v>
      </c>
      <c r="N49" s="29">
        <v>1</v>
      </c>
      <c r="O49" s="29"/>
      <c r="P49" s="29">
        <v>2015</v>
      </c>
    </row>
    <row r="50" spans="1:16" ht="15.75" customHeight="1" x14ac:dyDescent="0.25">
      <c r="A50" s="104" t="s">
        <v>24</v>
      </c>
      <c r="B50" s="18" t="s">
        <v>4</v>
      </c>
      <c r="C50" s="91">
        <v>1000400.74</v>
      </c>
      <c r="D50" s="91"/>
      <c r="E50" s="91"/>
      <c r="F50" s="91"/>
      <c r="G50" s="91">
        <f t="shared" si="0"/>
        <v>1000400.74</v>
      </c>
      <c r="H50" s="120">
        <v>42129</v>
      </c>
      <c r="I50" s="120">
        <v>42129</v>
      </c>
      <c r="J50" s="120"/>
      <c r="K50" s="120"/>
      <c r="L50" s="120"/>
      <c r="M50" s="29" t="s">
        <v>5</v>
      </c>
      <c r="N50" s="29">
        <v>1</v>
      </c>
      <c r="O50" s="29">
        <v>604.1</v>
      </c>
      <c r="P50" s="29">
        <v>2015</v>
      </c>
    </row>
    <row r="51" spans="1:16" ht="15.75" customHeight="1" x14ac:dyDescent="0.25">
      <c r="A51" s="104" t="s">
        <v>26</v>
      </c>
      <c r="B51" s="18" t="s">
        <v>4</v>
      </c>
      <c r="C51" s="91">
        <v>2172017.71</v>
      </c>
      <c r="D51" s="91"/>
      <c r="E51" s="91"/>
      <c r="F51" s="91"/>
      <c r="G51" s="91">
        <f t="shared" si="0"/>
        <v>2172017.71</v>
      </c>
      <c r="H51" s="120">
        <v>42131</v>
      </c>
      <c r="I51" s="120">
        <v>42132</v>
      </c>
      <c r="J51" s="120"/>
      <c r="K51" s="120"/>
      <c r="L51" s="120"/>
      <c r="M51" s="29" t="s">
        <v>5</v>
      </c>
      <c r="N51" s="29">
        <v>1</v>
      </c>
      <c r="O51" s="29">
        <v>1045.27</v>
      </c>
      <c r="P51" s="29">
        <v>2015</v>
      </c>
    </row>
    <row r="52" spans="1:16" ht="15.75" customHeight="1" x14ac:dyDescent="0.25">
      <c r="A52" s="104" t="s">
        <v>171</v>
      </c>
      <c r="B52" s="18" t="s">
        <v>9</v>
      </c>
      <c r="C52" s="91">
        <v>735136.29</v>
      </c>
      <c r="D52" s="91"/>
      <c r="E52" s="91" t="s">
        <v>9</v>
      </c>
      <c r="F52" s="91">
        <v>70903.66</v>
      </c>
      <c r="G52" s="91">
        <f t="shared" si="0"/>
        <v>806039.95000000007</v>
      </c>
      <c r="H52" s="102">
        <v>42103</v>
      </c>
      <c r="I52" s="120">
        <v>42155</v>
      </c>
      <c r="J52" s="102">
        <v>42237</v>
      </c>
      <c r="K52" s="120">
        <v>42569</v>
      </c>
      <c r="L52" s="162"/>
      <c r="M52" s="29" t="s">
        <v>5</v>
      </c>
      <c r="N52" s="29">
        <v>1</v>
      </c>
      <c r="O52" s="29">
        <v>611.79999999999995</v>
      </c>
      <c r="P52" s="29">
        <v>2015</v>
      </c>
    </row>
    <row r="53" spans="1:16" ht="15.75" customHeight="1" x14ac:dyDescent="0.25">
      <c r="A53" s="104" t="s">
        <v>172</v>
      </c>
      <c r="B53" s="18" t="s">
        <v>9</v>
      </c>
      <c r="C53" s="91">
        <v>524849.51</v>
      </c>
      <c r="D53" s="91"/>
      <c r="E53" s="91"/>
      <c r="F53" s="91"/>
      <c r="G53" s="91">
        <f t="shared" si="0"/>
        <v>524849.51</v>
      </c>
      <c r="H53" s="102">
        <v>42139</v>
      </c>
      <c r="I53" s="120">
        <v>42155</v>
      </c>
      <c r="J53" s="120"/>
      <c r="K53" s="120"/>
      <c r="L53" s="162"/>
      <c r="M53" s="29" t="s">
        <v>5</v>
      </c>
      <c r="N53" s="29">
        <v>1</v>
      </c>
      <c r="O53" s="29">
        <v>479.7</v>
      </c>
      <c r="P53" s="29">
        <v>2015</v>
      </c>
    </row>
    <row r="54" spans="1:16" ht="15.75" customHeight="1" x14ac:dyDescent="0.25">
      <c r="A54" s="104" t="s">
        <v>173</v>
      </c>
      <c r="B54" s="18" t="s">
        <v>9</v>
      </c>
      <c r="C54" s="91">
        <v>589146.29</v>
      </c>
      <c r="D54" s="91"/>
      <c r="E54" s="162" t="s">
        <v>355</v>
      </c>
      <c r="F54" s="91">
        <v>235000</v>
      </c>
      <c r="G54" s="91">
        <f t="shared" si="0"/>
        <v>824146.29</v>
      </c>
      <c r="H54" s="102">
        <v>42103</v>
      </c>
      <c r="I54" s="120">
        <v>42143</v>
      </c>
      <c r="J54" s="120">
        <v>42205</v>
      </c>
      <c r="K54" s="120">
        <v>42242</v>
      </c>
      <c r="L54" s="109"/>
      <c r="M54" s="29" t="s">
        <v>5</v>
      </c>
      <c r="N54" s="29">
        <v>1</v>
      </c>
      <c r="O54" s="29">
        <v>367</v>
      </c>
      <c r="P54" s="29">
        <v>2015</v>
      </c>
    </row>
    <row r="55" spans="1:16" ht="15.75" customHeight="1" x14ac:dyDescent="0.25">
      <c r="A55" s="104" t="s">
        <v>15</v>
      </c>
      <c r="B55" s="155" t="s">
        <v>13</v>
      </c>
      <c r="C55" s="91">
        <v>636836.68999999994</v>
      </c>
      <c r="D55" s="91"/>
      <c r="E55" s="91"/>
      <c r="F55" s="91"/>
      <c r="G55" s="91">
        <f t="shared" si="0"/>
        <v>636836.68999999994</v>
      </c>
      <c r="H55" s="120">
        <v>42110</v>
      </c>
      <c r="I55" s="120">
        <v>42110</v>
      </c>
      <c r="J55" s="120"/>
      <c r="K55" s="120"/>
      <c r="L55" s="120"/>
      <c r="M55" s="29" t="s">
        <v>5</v>
      </c>
      <c r="N55" s="29">
        <v>1</v>
      </c>
      <c r="O55" s="29">
        <v>1503.1</v>
      </c>
      <c r="P55" s="29">
        <v>2015</v>
      </c>
    </row>
    <row r="56" spans="1:16" ht="15.75" customHeight="1" x14ac:dyDescent="0.25">
      <c r="A56" s="104" t="s">
        <v>15</v>
      </c>
      <c r="B56" s="126" t="s">
        <v>4091</v>
      </c>
      <c r="C56" s="91">
        <v>669142.80000000005</v>
      </c>
      <c r="D56" s="91"/>
      <c r="E56" s="91"/>
      <c r="F56" s="91"/>
      <c r="G56" s="91">
        <f t="shared" si="0"/>
        <v>669142.80000000005</v>
      </c>
      <c r="H56" s="120"/>
      <c r="I56" s="120"/>
      <c r="J56" s="120">
        <v>44866</v>
      </c>
      <c r="K56" s="120">
        <v>44897</v>
      </c>
      <c r="L56" s="70">
        <v>2022</v>
      </c>
      <c r="M56" s="84" t="s">
        <v>4107</v>
      </c>
      <c r="N56" s="162">
        <v>1</v>
      </c>
      <c r="O56" s="29">
        <v>1503.1</v>
      </c>
      <c r="P56" s="92">
        <v>2022</v>
      </c>
    </row>
    <row r="57" spans="1:16" ht="15.75" customHeight="1" x14ac:dyDescent="0.25">
      <c r="A57" s="104" t="s">
        <v>174</v>
      </c>
      <c r="B57" s="18" t="s">
        <v>35</v>
      </c>
      <c r="C57" s="91">
        <v>319977.93</v>
      </c>
      <c r="D57" s="91"/>
      <c r="E57" s="91"/>
      <c r="F57" s="91"/>
      <c r="G57" s="91">
        <f t="shared" si="0"/>
        <v>319977.93</v>
      </c>
      <c r="H57" s="120">
        <v>42137</v>
      </c>
      <c r="I57" s="120">
        <v>42137</v>
      </c>
      <c r="J57" s="120"/>
      <c r="K57" s="120"/>
      <c r="L57" s="120"/>
      <c r="M57" s="29" t="s">
        <v>5</v>
      </c>
      <c r="N57" s="29">
        <v>1</v>
      </c>
      <c r="O57" s="29">
        <v>288.58</v>
      </c>
      <c r="P57" s="29">
        <v>2015</v>
      </c>
    </row>
    <row r="58" spans="1:16" ht="15.75" customHeight="1" x14ac:dyDescent="0.25">
      <c r="A58" s="104" t="s">
        <v>175</v>
      </c>
      <c r="B58" s="18" t="s">
        <v>2</v>
      </c>
      <c r="C58" s="91">
        <v>726848.39</v>
      </c>
      <c r="D58" s="91">
        <v>2310.5500000000002</v>
      </c>
      <c r="E58" s="91"/>
      <c r="F58" s="91"/>
      <c r="G58" s="91">
        <f t="shared" si="0"/>
        <v>724537.84</v>
      </c>
      <c r="H58" s="120">
        <v>42142</v>
      </c>
      <c r="I58" s="120">
        <v>42142</v>
      </c>
      <c r="J58" s="120"/>
      <c r="K58" s="120"/>
      <c r="L58" s="120"/>
      <c r="M58" s="29" t="s">
        <v>5</v>
      </c>
      <c r="N58" s="29">
        <v>1</v>
      </c>
      <c r="O58" s="29">
        <v>635.04</v>
      </c>
      <c r="P58" s="29">
        <v>2015</v>
      </c>
    </row>
    <row r="59" spans="1:16" ht="15.75" customHeight="1" x14ac:dyDescent="0.25">
      <c r="A59" s="104" t="s">
        <v>176</v>
      </c>
      <c r="B59" s="18" t="s">
        <v>2</v>
      </c>
      <c r="C59" s="91">
        <v>629593.04</v>
      </c>
      <c r="D59" s="91">
        <v>1000.93</v>
      </c>
      <c r="E59" s="91"/>
      <c r="F59" s="91"/>
      <c r="G59" s="91">
        <f t="shared" si="0"/>
        <v>628592.11</v>
      </c>
      <c r="H59" s="120">
        <v>42142</v>
      </c>
      <c r="I59" s="120">
        <v>42142</v>
      </c>
      <c r="J59" s="120"/>
      <c r="K59" s="120"/>
      <c r="L59" s="120"/>
      <c r="M59" s="29" t="s">
        <v>5</v>
      </c>
      <c r="N59" s="29">
        <v>1</v>
      </c>
      <c r="O59" s="29">
        <v>604.20000000000005</v>
      </c>
      <c r="P59" s="29">
        <v>2015</v>
      </c>
    </row>
    <row r="60" spans="1:16" ht="15.75" customHeight="1" x14ac:dyDescent="0.25">
      <c r="A60" s="104" t="s">
        <v>177</v>
      </c>
      <c r="B60" s="18" t="s">
        <v>17</v>
      </c>
      <c r="C60" s="91">
        <v>1033368.82</v>
      </c>
      <c r="D60" s="91"/>
      <c r="E60" s="91"/>
      <c r="F60" s="91"/>
      <c r="G60" s="91">
        <f t="shared" si="0"/>
        <v>1033368.82</v>
      </c>
      <c r="H60" s="120">
        <v>42099</v>
      </c>
      <c r="I60" s="120">
        <v>42099</v>
      </c>
      <c r="J60" s="120"/>
      <c r="K60" s="120"/>
      <c r="L60" s="120"/>
      <c r="M60" s="29" t="s">
        <v>5</v>
      </c>
      <c r="N60" s="29">
        <v>1</v>
      </c>
      <c r="O60" s="29">
        <v>1180</v>
      </c>
      <c r="P60" s="29">
        <v>2015</v>
      </c>
    </row>
    <row r="61" spans="1:16" ht="15.75" customHeight="1" x14ac:dyDescent="0.25">
      <c r="A61" s="104" t="s">
        <v>178</v>
      </c>
      <c r="B61" s="18" t="s">
        <v>2</v>
      </c>
      <c r="C61" s="91">
        <v>720613.01</v>
      </c>
      <c r="D61" s="91">
        <v>2058.36</v>
      </c>
      <c r="E61" s="91"/>
      <c r="F61" s="91"/>
      <c r="G61" s="91">
        <f t="shared" si="0"/>
        <v>718554.65</v>
      </c>
      <c r="H61" s="120">
        <v>42142</v>
      </c>
      <c r="I61" s="120">
        <v>42142</v>
      </c>
      <c r="J61" s="120"/>
      <c r="K61" s="120"/>
      <c r="L61" s="120"/>
      <c r="M61" s="29" t="s">
        <v>5</v>
      </c>
      <c r="N61" s="29">
        <v>1</v>
      </c>
      <c r="O61" s="29">
        <v>629.6</v>
      </c>
      <c r="P61" s="29">
        <v>2015</v>
      </c>
    </row>
    <row r="62" spans="1:16" ht="15.75" customHeight="1" x14ac:dyDescent="0.25">
      <c r="A62" s="104" t="s">
        <v>179</v>
      </c>
      <c r="B62" s="18" t="s">
        <v>9</v>
      </c>
      <c r="C62" s="91">
        <v>807152.91</v>
      </c>
      <c r="D62" s="91"/>
      <c r="E62" s="91"/>
      <c r="F62" s="91"/>
      <c r="G62" s="91">
        <f t="shared" si="0"/>
        <v>807152.91</v>
      </c>
      <c r="H62" s="120">
        <v>42142</v>
      </c>
      <c r="I62" s="120">
        <v>42155</v>
      </c>
      <c r="J62" s="120"/>
      <c r="K62" s="120"/>
      <c r="L62" s="109"/>
      <c r="M62" s="29" t="s">
        <v>5</v>
      </c>
      <c r="N62" s="29">
        <v>1</v>
      </c>
      <c r="O62" s="29">
        <v>645.6</v>
      </c>
      <c r="P62" s="29">
        <v>2015</v>
      </c>
    </row>
    <row r="63" spans="1:16" ht="15.75" customHeight="1" x14ac:dyDescent="0.25">
      <c r="A63" s="104" t="s">
        <v>180</v>
      </c>
      <c r="B63" s="18" t="s">
        <v>9</v>
      </c>
      <c r="C63" s="91">
        <v>804559.53</v>
      </c>
      <c r="D63" s="91"/>
      <c r="E63" s="162" t="s">
        <v>9</v>
      </c>
      <c r="F63" s="91">
        <v>124012.61</v>
      </c>
      <c r="G63" s="91">
        <f t="shared" si="0"/>
        <v>928572.14</v>
      </c>
      <c r="H63" s="120">
        <v>42142</v>
      </c>
      <c r="I63" s="120">
        <v>42155</v>
      </c>
      <c r="J63" s="102">
        <v>42188</v>
      </c>
      <c r="K63" s="120">
        <v>42237</v>
      </c>
      <c r="L63" s="109"/>
      <c r="M63" s="29" t="s">
        <v>5</v>
      </c>
      <c r="N63" s="29">
        <v>1</v>
      </c>
      <c r="O63" s="29">
        <v>607.79999999999995</v>
      </c>
      <c r="P63" s="29">
        <v>2015</v>
      </c>
    </row>
    <row r="64" spans="1:16" ht="15.75" customHeight="1" x14ac:dyDescent="0.25">
      <c r="A64" s="104" t="s">
        <v>29</v>
      </c>
      <c r="B64" s="18" t="s">
        <v>9</v>
      </c>
      <c r="C64" s="91">
        <v>528575.41</v>
      </c>
      <c r="D64" s="91">
        <v>3947.9</v>
      </c>
      <c r="E64" s="91"/>
      <c r="F64" s="91"/>
      <c r="G64" s="91">
        <f t="shared" si="0"/>
        <v>524627.51</v>
      </c>
      <c r="H64" s="102">
        <v>42142</v>
      </c>
      <c r="I64" s="120">
        <v>42155</v>
      </c>
      <c r="J64" s="120"/>
      <c r="K64" s="120"/>
      <c r="L64" s="109"/>
      <c r="M64" s="29" t="s">
        <v>5</v>
      </c>
      <c r="N64" s="29">
        <v>1</v>
      </c>
      <c r="O64" s="29">
        <v>455.68</v>
      </c>
      <c r="P64" s="29">
        <v>2015</v>
      </c>
    </row>
    <row r="65" spans="1:16" ht="15.75" customHeight="1" x14ac:dyDescent="0.25">
      <c r="A65" s="104" t="s">
        <v>181</v>
      </c>
      <c r="B65" s="155" t="s">
        <v>246</v>
      </c>
      <c r="C65" s="91">
        <v>1099994.47</v>
      </c>
      <c r="D65" s="91"/>
      <c r="E65" s="91"/>
      <c r="F65" s="91"/>
      <c r="G65" s="91">
        <f t="shared" si="0"/>
        <v>1099994.47</v>
      </c>
      <c r="H65" s="102">
        <v>42146</v>
      </c>
      <c r="I65" s="120">
        <v>42146</v>
      </c>
      <c r="J65" s="120"/>
      <c r="K65" s="120"/>
      <c r="L65" s="110"/>
      <c r="M65" s="29" t="s">
        <v>5</v>
      </c>
      <c r="N65" s="29">
        <v>1</v>
      </c>
      <c r="O65" s="29">
        <v>730</v>
      </c>
      <c r="P65" s="29">
        <v>2015</v>
      </c>
    </row>
    <row r="66" spans="1:16" ht="15.75" customHeight="1" x14ac:dyDescent="0.25">
      <c r="A66" s="104" t="s">
        <v>2133</v>
      </c>
      <c r="B66" s="18" t="s">
        <v>3</v>
      </c>
      <c r="C66" s="91">
        <v>1012667.74</v>
      </c>
      <c r="D66" s="91"/>
      <c r="E66" s="91"/>
      <c r="F66" s="91"/>
      <c r="G66" s="91">
        <f t="shared" si="0"/>
        <v>1012667.74</v>
      </c>
      <c r="H66" s="29"/>
      <c r="I66" s="120">
        <v>42149</v>
      </c>
      <c r="J66" s="120"/>
      <c r="K66" s="120"/>
      <c r="L66" s="120"/>
      <c r="M66" s="29" t="s">
        <v>5</v>
      </c>
      <c r="N66" s="29">
        <v>1</v>
      </c>
      <c r="O66" s="29">
        <v>673.5</v>
      </c>
      <c r="P66" s="29">
        <v>2015</v>
      </c>
    </row>
    <row r="67" spans="1:16" ht="15.75" customHeight="1" x14ac:dyDescent="0.25">
      <c r="A67" s="104" t="s">
        <v>182</v>
      </c>
      <c r="B67" s="104" t="s">
        <v>35</v>
      </c>
      <c r="C67" s="91">
        <v>819302.26</v>
      </c>
      <c r="D67" s="91"/>
      <c r="E67" s="91" t="s">
        <v>35</v>
      </c>
      <c r="F67" s="91">
        <v>76465.75</v>
      </c>
      <c r="G67" s="91">
        <f t="shared" ref="G67:G130" si="1">C67-D67+F67</f>
        <v>895768.01</v>
      </c>
      <c r="H67" s="29"/>
      <c r="I67" s="120">
        <v>42146</v>
      </c>
      <c r="J67" s="102">
        <v>42293</v>
      </c>
      <c r="K67" s="120">
        <v>42524</v>
      </c>
      <c r="L67" s="109"/>
      <c r="M67" s="29" t="s">
        <v>5</v>
      </c>
      <c r="N67" s="29">
        <v>1</v>
      </c>
      <c r="O67" s="29">
        <v>670</v>
      </c>
      <c r="P67" s="29">
        <v>2015</v>
      </c>
    </row>
    <row r="68" spans="1:16" ht="15.75" customHeight="1" x14ac:dyDescent="0.25">
      <c r="A68" s="104" t="s">
        <v>183</v>
      </c>
      <c r="B68" s="18" t="s">
        <v>35</v>
      </c>
      <c r="C68" s="91">
        <v>1317537.3500000001</v>
      </c>
      <c r="D68" s="91"/>
      <c r="E68" s="147" t="s">
        <v>3543</v>
      </c>
      <c r="F68" s="91">
        <v>382850.4</v>
      </c>
      <c r="G68" s="91">
        <f t="shared" si="1"/>
        <v>1700387.75</v>
      </c>
      <c r="H68" s="29"/>
      <c r="I68" s="120">
        <v>42135</v>
      </c>
      <c r="J68" s="120">
        <v>43696</v>
      </c>
      <c r="K68" s="120">
        <v>43717</v>
      </c>
      <c r="L68" s="162">
        <v>2019</v>
      </c>
      <c r="M68" s="29" t="s">
        <v>5</v>
      </c>
      <c r="N68" s="29">
        <v>1</v>
      </c>
      <c r="O68" s="29">
        <v>1100</v>
      </c>
      <c r="P68" s="29" t="s">
        <v>3594</v>
      </c>
    </row>
    <row r="69" spans="1:16" ht="15.75" customHeight="1" x14ac:dyDescent="0.25">
      <c r="A69" s="104" t="s">
        <v>25</v>
      </c>
      <c r="B69" s="18" t="s">
        <v>4</v>
      </c>
      <c r="C69" s="91">
        <v>1517083.6</v>
      </c>
      <c r="D69" s="91"/>
      <c r="E69" s="91"/>
      <c r="F69" s="91"/>
      <c r="G69" s="91">
        <f t="shared" si="1"/>
        <v>1517083.6</v>
      </c>
      <c r="H69" s="102">
        <v>42149</v>
      </c>
      <c r="I69" s="120">
        <v>42149</v>
      </c>
      <c r="J69" s="120"/>
      <c r="K69" s="120"/>
      <c r="L69" s="109"/>
      <c r="M69" s="29" t="s">
        <v>5</v>
      </c>
      <c r="N69" s="29">
        <v>1</v>
      </c>
      <c r="O69" s="29">
        <v>1059.0999999999999</v>
      </c>
      <c r="P69" s="29">
        <v>2015</v>
      </c>
    </row>
    <row r="70" spans="1:16" ht="15.75" customHeight="1" x14ac:dyDescent="0.25">
      <c r="A70" s="104" t="s">
        <v>184</v>
      </c>
      <c r="B70" s="18" t="s">
        <v>2</v>
      </c>
      <c r="C70" s="91">
        <v>612634.29</v>
      </c>
      <c r="D70" s="91"/>
      <c r="E70" s="91"/>
      <c r="F70" s="91"/>
      <c r="G70" s="91">
        <f t="shared" si="1"/>
        <v>612634.29</v>
      </c>
      <c r="H70" s="29"/>
      <c r="I70" s="120">
        <v>42152</v>
      </c>
      <c r="J70" s="120"/>
      <c r="K70" s="120"/>
      <c r="L70" s="120"/>
      <c r="M70" s="29" t="s">
        <v>5</v>
      </c>
      <c r="N70" s="29">
        <v>1</v>
      </c>
      <c r="O70" s="29">
        <v>479</v>
      </c>
      <c r="P70" s="29">
        <v>2015</v>
      </c>
    </row>
    <row r="71" spans="1:16" ht="15.75" customHeight="1" x14ac:dyDescent="0.25">
      <c r="A71" s="104" t="s">
        <v>185</v>
      </c>
      <c r="B71" s="18" t="s">
        <v>9</v>
      </c>
      <c r="C71" s="91">
        <v>742149.4</v>
      </c>
      <c r="D71" s="91"/>
      <c r="E71" s="91"/>
      <c r="F71" s="91"/>
      <c r="G71" s="91">
        <f t="shared" si="1"/>
        <v>742149.4</v>
      </c>
      <c r="H71" s="120">
        <v>42142</v>
      </c>
      <c r="I71" s="120">
        <v>42155</v>
      </c>
      <c r="J71" s="120"/>
      <c r="K71" s="120"/>
      <c r="L71" s="109"/>
      <c r="M71" s="29" t="s">
        <v>5</v>
      </c>
      <c r="N71" s="29">
        <v>1</v>
      </c>
      <c r="O71" s="29">
        <v>608.29999999999995</v>
      </c>
      <c r="P71" s="29">
        <v>2015</v>
      </c>
    </row>
    <row r="72" spans="1:16" ht="15.75" customHeight="1" x14ac:dyDescent="0.25">
      <c r="A72" s="104" t="s">
        <v>27</v>
      </c>
      <c r="B72" s="18" t="s">
        <v>4</v>
      </c>
      <c r="C72" s="91">
        <v>2096373.99</v>
      </c>
      <c r="D72" s="91">
        <v>99611.05</v>
      </c>
      <c r="E72" s="91"/>
      <c r="F72" s="91"/>
      <c r="G72" s="91">
        <f t="shared" si="1"/>
        <v>1996762.94</v>
      </c>
      <c r="H72" s="29"/>
      <c r="I72" s="120">
        <v>42153</v>
      </c>
      <c r="J72" s="120"/>
      <c r="K72" s="120"/>
      <c r="L72" s="120"/>
      <c r="M72" s="29" t="s">
        <v>5</v>
      </c>
      <c r="N72" s="29">
        <v>1</v>
      </c>
      <c r="O72" s="29">
        <v>1166.5</v>
      </c>
      <c r="P72" s="29">
        <v>2015</v>
      </c>
    </row>
    <row r="73" spans="1:16" ht="15.75" customHeight="1" x14ac:dyDescent="0.25">
      <c r="A73" s="104" t="s">
        <v>36</v>
      </c>
      <c r="B73" s="18" t="s">
        <v>35</v>
      </c>
      <c r="C73" s="91">
        <v>577886.82999999996</v>
      </c>
      <c r="D73" s="91"/>
      <c r="E73" s="91"/>
      <c r="F73" s="91"/>
      <c r="G73" s="91">
        <f t="shared" si="1"/>
        <v>577886.82999999996</v>
      </c>
      <c r="H73" s="102">
        <v>42136</v>
      </c>
      <c r="I73" s="120">
        <v>42137</v>
      </c>
      <c r="J73" s="120"/>
      <c r="K73" s="120"/>
      <c r="L73" s="109"/>
      <c r="M73" s="29" t="s">
        <v>5</v>
      </c>
      <c r="N73" s="29">
        <v>1</v>
      </c>
      <c r="O73" s="29">
        <v>423.9</v>
      </c>
      <c r="P73" s="29">
        <v>2015</v>
      </c>
    </row>
    <row r="74" spans="1:16" ht="15.75" customHeight="1" x14ac:dyDescent="0.25">
      <c r="A74" s="104" t="s">
        <v>186</v>
      </c>
      <c r="B74" s="18" t="s">
        <v>4</v>
      </c>
      <c r="C74" s="91">
        <v>825960.14</v>
      </c>
      <c r="D74" s="91"/>
      <c r="E74" s="91"/>
      <c r="F74" s="91"/>
      <c r="G74" s="91">
        <f t="shared" si="1"/>
        <v>825960.14</v>
      </c>
      <c r="H74" s="29"/>
      <c r="I74" s="120">
        <v>42150</v>
      </c>
      <c r="J74" s="120"/>
      <c r="K74" s="120"/>
      <c r="L74" s="109"/>
      <c r="M74" s="29" t="s">
        <v>5</v>
      </c>
      <c r="N74" s="29">
        <v>1</v>
      </c>
      <c r="O74" s="29">
        <v>569.5</v>
      </c>
      <c r="P74" s="29">
        <v>2015</v>
      </c>
    </row>
    <row r="75" spans="1:16" ht="15.75" customHeight="1" x14ac:dyDescent="0.25">
      <c r="A75" s="104" t="s">
        <v>187</v>
      </c>
      <c r="B75" s="18" t="s">
        <v>21</v>
      </c>
      <c r="C75" s="91">
        <v>882303.7</v>
      </c>
      <c r="D75" s="91"/>
      <c r="E75" s="91"/>
      <c r="F75" s="91"/>
      <c r="G75" s="91">
        <f t="shared" si="1"/>
        <v>882303.7</v>
      </c>
      <c r="H75" s="102">
        <v>42153</v>
      </c>
      <c r="I75" s="120">
        <v>42157</v>
      </c>
      <c r="J75" s="120"/>
      <c r="K75" s="120"/>
      <c r="L75" s="162"/>
      <c r="M75" s="29" t="s">
        <v>5</v>
      </c>
      <c r="N75" s="29">
        <v>1</v>
      </c>
      <c r="O75" s="29">
        <v>517.91999999999996</v>
      </c>
      <c r="P75" s="29">
        <v>2015</v>
      </c>
    </row>
    <row r="76" spans="1:16" ht="15.75" customHeight="1" x14ac:dyDescent="0.25">
      <c r="A76" s="104" t="s">
        <v>188</v>
      </c>
      <c r="B76" s="18" t="s">
        <v>9</v>
      </c>
      <c r="C76" s="91">
        <v>1570363.11</v>
      </c>
      <c r="D76" s="91">
        <v>9497.82</v>
      </c>
      <c r="E76" s="91"/>
      <c r="F76" s="91"/>
      <c r="G76" s="91">
        <f t="shared" si="1"/>
        <v>1560865.29</v>
      </c>
      <c r="H76" s="102">
        <v>42146</v>
      </c>
      <c r="I76" s="120">
        <v>42180</v>
      </c>
      <c r="J76" s="120"/>
      <c r="K76" s="120"/>
      <c r="L76" s="109"/>
      <c r="M76" s="29" t="s">
        <v>5</v>
      </c>
      <c r="N76" s="29">
        <v>1</v>
      </c>
      <c r="O76" s="29">
        <v>1184</v>
      </c>
      <c r="P76" s="29">
        <v>2015</v>
      </c>
    </row>
    <row r="77" spans="1:16" ht="15.75" customHeight="1" x14ac:dyDescent="0.25">
      <c r="A77" s="104" t="s">
        <v>189</v>
      </c>
      <c r="B77" s="155" t="s">
        <v>246</v>
      </c>
      <c r="C77" s="91">
        <v>716998.35</v>
      </c>
      <c r="D77" s="91"/>
      <c r="E77" s="91"/>
      <c r="F77" s="91"/>
      <c r="G77" s="91">
        <f t="shared" si="1"/>
        <v>716998.35</v>
      </c>
      <c r="H77" s="102">
        <v>42123</v>
      </c>
      <c r="I77" s="120">
        <v>42142</v>
      </c>
      <c r="J77" s="120"/>
      <c r="K77" s="120"/>
      <c r="L77" s="162"/>
      <c r="M77" s="29" t="s">
        <v>5</v>
      </c>
      <c r="N77" s="29">
        <v>1</v>
      </c>
      <c r="O77" s="29">
        <v>513</v>
      </c>
      <c r="P77" s="29">
        <v>2015</v>
      </c>
    </row>
    <row r="78" spans="1:16" ht="15.75" customHeight="1" x14ac:dyDescent="0.25">
      <c r="A78" s="104" t="s">
        <v>190</v>
      </c>
      <c r="B78" s="18" t="s">
        <v>62</v>
      </c>
      <c r="C78" s="91">
        <v>1103367.04</v>
      </c>
      <c r="D78" s="91"/>
      <c r="E78" s="91"/>
      <c r="F78" s="91"/>
      <c r="G78" s="91">
        <f t="shared" si="1"/>
        <v>1103367.04</v>
      </c>
      <c r="H78" s="102">
        <v>42163</v>
      </c>
      <c r="I78" s="120">
        <v>42162</v>
      </c>
      <c r="J78" s="120"/>
      <c r="K78" s="120"/>
      <c r="L78" s="162"/>
      <c r="M78" s="29" t="s">
        <v>5</v>
      </c>
      <c r="N78" s="29">
        <v>1</v>
      </c>
      <c r="O78" s="29">
        <v>657</v>
      </c>
      <c r="P78" s="29">
        <v>2015</v>
      </c>
    </row>
    <row r="79" spans="1:16" ht="15.75" customHeight="1" x14ac:dyDescent="0.25">
      <c r="A79" s="104" t="s">
        <v>191</v>
      </c>
      <c r="B79" s="18" t="s">
        <v>4</v>
      </c>
      <c r="C79" s="91">
        <v>889202.58</v>
      </c>
      <c r="D79" s="91"/>
      <c r="E79" s="91"/>
      <c r="F79" s="91"/>
      <c r="G79" s="91">
        <f t="shared" si="1"/>
        <v>889202.58</v>
      </c>
      <c r="H79" s="102">
        <v>42186</v>
      </c>
      <c r="I79" s="120">
        <v>42186</v>
      </c>
      <c r="J79" s="120"/>
      <c r="K79" s="120"/>
      <c r="L79" s="162"/>
      <c r="M79" s="29" t="s">
        <v>5</v>
      </c>
      <c r="N79" s="29">
        <v>1</v>
      </c>
      <c r="O79" s="29">
        <v>608.4</v>
      </c>
      <c r="P79" s="29">
        <v>2015</v>
      </c>
    </row>
    <row r="80" spans="1:16" ht="15.75" customHeight="1" x14ac:dyDescent="0.25">
      <c r="A80" s="104" t="s">
        <v>30</v>
      </c>
      <c r="B80" s="18" t="s">
        <v>7</v>
      </c>
      <c r="C80" s="91">
        <v>811106.04</v>
      </c>
      <c r="D80" s="91"/>
      <c r="E80" s="91"/>
      <c r="F80" s="91"/>
      <c r="G80" s="91">
        <f t="shared" si="1"/>
        <v>811106.04</v>
      </c>
      <c r="H80" s="102">
        <v>42202</v>
      </c>
      <c r="I80" s="120">
        <v>42202</v>
      </c>
      <c r="J80" s="120"/>
      <c r="K80" s="120"/>
      <c r="L80" s="162"/>
      <c r="M80" s="29" t="s">
        <v>5</v>
      </c>
      <c r="N80" s="29">
        <v>1</v>
      </c>
      <c r="O80" s="29">
        <v>442</v>
      </c>
      <c r="P80" s="29">
        <v>2015</v>
      </c>
    </row>
    <row r="81" spans="1:16" ht="15.75" customHeight="1" x14ac:dyDescent="0.25">
      <c r="A81" s="104" t="s">
        <v>110</v>
      </c>
      <c r="B81" s="155" t="s">
        <v>65</v>
      </c>
      <c r="C81" s="91">
        <v>1397034.93</v>
      </c>
      <c r="D81" s="91"/>
      <c r="E81" s="91"/>
      <c r="F81" s="91"/>
      <c r="G81" s="91">
        <f t="shared" si="1"/>
        <v>1397034.93</v>
      </c>
      <c r="H81" s="120">
        <v>42205</v>
      </c>
      <c r="I81" s="102">
        <v>42209</v>
      </c>
      <c r="J81" s="102"/>
      <c r="K81" s="102"/>
      <c r="L81" s="108"/>
      <c r="M81" s="162" t="s">
        <v>5</v>
      </c>
      <c r="N81" s="29">
        <v>1</v>
      </c>
      <c r="O81" s="162">
        <v>710</v>
      </c>
      <c r="P81" s="29">
        <v>2015</v>
      </c>
    </row>
    <row r="82" spans="1:16" ht="15.75" customHeight="1" x14ac:dyDescent="0.25">
      <c r="A82" s="104" t="s">
        <v>98</v>
      </c>
      <c r="B82" s="18" t="s">
        <v>7</v>
      </c>
      <c r="C82" s="91">
        <v>885774.08</v>
      </c>
      <c r="D82" s="91"/>
      <c r="E82" s="91"/>
      <c r="F82" s="91"/>
      <c r="G82" s="91">
        <f t="shared" si="1"/>
        <v>885774.08</v>
      </c>
      <c r="H82" s="102">
        <v>42214</v>
      </c>
      <c r="I82" s="120">
        <v>42214</v>
      </c>
      <c r="J82" s="120"/>
      <c r="K82" s="120"/>
      <c r="L82" s="162"/>
      <c r="M82" s="29" t="s">
        <v>5</v>
      </c>
      <c r="N82" s="29">
        <v>1</v>
      </c>
      <c r="O82" s="29">
        <v>417.6</v>
      </c>
      <c r="P82" s="29">
        <v>2015</v>
      </c>
    </row>
    <row r="83" spans="1:16" ht="15.75" customHeight="1" x14ac:dyDescent="0.25">
      <c r="A83" s="104" t="s">
        <v>77</v>
      </c>
      <c r="B83" s="155" t="s">
        <v>65</v>
      </c>
      <c r="C83" s="105">
        <v>740484.22</v>
      </c>
      <c r="D83" s="105"/>
      <c r="E83" s="105"/>
      <c r="F83" s="105"/>
      <c r="G83" s="91">
        <f t="shared" si="1"/>
        <v>740484.22</v>
      </c>
      <c r="H83" s="120">
        <v>42219</v>
      </c>
      <c r="I83" s="102">
        <v>42219</v>
      </c>
      <c r="J83" s="102"/>
      <c r="K83" s="102"/>
      <c r="L83" s="108"/>
      <c r="M83" s="162" t="s">
        <v>5</v>
      </c>
      <c r="N83" s="29">
        <v>1</v>
      </c>
      <c r="O83" s="162">
        <v>759.9</v>
      </c>
      <c r="P83" s="29">
        <v>2015</v>
      </c>
    </row>
    <row r="84" spans="1:16" ht="15.75" customHeight="1" x14ac:dyDescent="0.25">
      <c r="A84" s="104" t="s">
        <v>103</v>
      </c>
      <c r="B84" s="18" t="s">
        <v>22</v>
      </c>
      <c r="C84" s="91">
        <v>544099.04</v>
      </c>
      <c r="D84" s="91"/>
      <c r="E84" s="91" t="s">
        <v>2633</v>
      </c>
      <c r="F84" s="91">
        <v>390874.12</v>
      </c>
      <c r="G84" s="91">
        <f t="shared" si="1"/>
        <v>934973.16</v>
      </c>
      <c r="H84" s="102">
        <v>42209</v>
      </c>
      <c r="I84" s="120">
        <v>42209</v>
      </c>
      <c r="J84" s="120">
        <v>42209</v>
      </c>
      <c r="K84" s="120">
        <v>42209</v>
      </c>
      <c r="L84" s="107"/>
      <c r="M84" s="29" t="s">
        <v>5</v>
      </c>
      <c r="N84" s="29">
        <v>1</v>
      </c>
      <c r="O84" s="29">
        <v>276</v>
      </c>
      <c r="P84" s="29">
        <v>2015</v>
      </c>
    </row>
    <row r="85" spans="1:16" ht="15.75" customHeight="1" x14ac:dyDescent="0.25">
      <c r="A85" s="104" t="s">
        <v>87</v>
      </c>
      <c r="B85" s="155" t="s">
        <v>69</v>
      </c>
      <c r="C85" s="105">
        <v>698063.78</v>
      </c>
      <c r="D85" s="105"/>
      <c r="E85" s="105"/>
      <c r="F85" s="105"/>
      <c r="G85" s="91">
        <f t="shared" si="1"/>
        <v>698063.78</v>
      </c>
      <c r="H85" s="120">
        <v>42199</v>
      </c>
      <c r="I85" s="102">
        <v>42221</v>
      </c>
      <c r="J85" s="102"/>
      <c r="K85" s="102"/>
      <c r="L85" s="108"/>
      <c r="M85" s="162" t="s">
        <v>5</v>
      </c>
      <c r="N85" s="29">
        <v>1</v>
      </c>
      <c r="O85" s="162">
        <v>402</v>
      </c>
      <c r="P85" s="29">
        <v>2015</v>
      </c>
    </row>
    <row r="86" spans="1:16" ht="15.75" customHeight="1" x14ac:dyDescent="0.25">
      <c r="A86" s="104" t="s">
        <v>71</v>
      </c>
      <c r="B86" s="155" t="s">
        <v>23</v>
      </c>
      <c r="C86" s="105">
        <v>642644.43999999994</v>
      </c>
      <c r="D86" s="105"/>
      <c r="E86" s="105"/>
      <c r="F86" s="105"/>
      <c r="G86" s="91">
        <f t="shared" si="1"/>
        <v>642644.43999999994</v>
      </c>
      <c r="H86" s="120">
        <v>42214</v>
      </c>
      <c r="I86" s="102">
        <v>42209</v>
      </c>
      <c r="J86" s="102"/>
      <c r="K86" s="102"/>
      <c r="L86" s="29"/>
      <c r="M86" s="162" t="s">
        <v>5</v>
      </c>
      <c r="N86" s="29">
        <v>1</v>
      </c>
      <c r="O86" s="162">
        <v>323</v>
      </c>
      <c r="P86" s="29">
        <v>2015</v>
      </c>
    </row>
    <row r="87" spans="1:16" ht="15.75" customHeight="1" x14ac:dyDescent="0.25">
      <c r="A87" s="104" t="s">
        <v>114</v>
      </c>
      <c r="B87" s="155" t="s">
        <v>65</v>
      </c>
      <c r="C87" s="105">
        <v>1214887.8799999999</v>
      </c>
      <c r="D87" s="105"/>
      <c r="E87" s="148" t="s">
        <v>2586</v>
      </c>
      <c r="F87" s="105">
        <v>645851.56999999995</v>
      </c>
      <c r="G87" s="91">
        <f t="shared" si="1"/>
        <v>1860739.4499999997</v>
      </c>
      <c r="H87" s="120">
        <v>42242</v>
      </c>
      <c r="I87" s="102">
        <v>42242</v>
      </c>
      <c r="J87" s="102">
        <v>43459</v>
      </c>
      <c r="K87" s="102">
        <v>43459</v>
      </c>
      <c r="L87" s="29">
        <v>2019</v>
      </c>
      <c r="M87" s="162" t="s">
        <v>5</v>
      </c>
      <c r="N87" s="29">
        <v>1</v>
      </c>
      <c r="O87" s="162">
        <v>752.56</v>
      </c>
      <c r="P87" s="29" t="s">
        <v>3594</v>
      </c>
    </row>
    <row r="88" spans="1:16" ht="15.75" customHeight="1" x14ac:dyDescent="0.25">
      <c r="A88" s="104" t="s">
        <v>81</v>
      </c>
      <c r="B88" s="155" t="s">
        <v>80</v>
      </c>
      <c r="C88" s="105">
        <v>338809</v>
      </c>
      <c r="D88" s="105"/>
      <c r="E88" s="105"/>
      <c r="F88" s="105"/>
      <c r="G88" s="91">
        <f t="shared" si="1"/>
        <v>338809</v>
      </c>
      <c r="H88" s="120">
        <v>42201</v>
      </c>
      <c r="I88" s="102">
        <v>42201</v>
      </c>
      <c r="J88" s="102"/>
      <c r="K88" s="102"/>
      <c r="L88" s="29"/>
      <c r="M88" s="162" t="s">
        <v>5</v>
      </c>
      <c r="N88" s="29">
        <v>1</v>
      </c>
      <c r="O88" s="162">
        <v>305</v>
      </c>
      <c r="P88" s="29">
        <v>2015</v>
      </c>
    </row>
    <row r="89" spans="1:16" ht="15.75" customHeight="1" x14ac:dyDescent="0.25">
      <c r="A89" s="104" t="s">
        <v>117</v>
      </c>
      <c r="B89" s="155" t="s">
        <v>82</v>
      </c>
      <c r="C89" s="105">
        <v>851864.42</v>
      </c>
      <c r="D89" s="105"/>
      <c r="E89" s="105"/>
      <c r="F89" s="105"/>
      <c r="G89" s="91">
        <f t="shared" si="1"/>
        <v>851864.42</v>
      </c>
      <c r="H89" s="120">
        <v>42227</v>
      </c>
      <c r="I89" s="102">
        <v>42227</v>
      </c>
      <c r="J89" s="102"/>
      <c r="K89" s="102"/>
      <c r="L89" s="29"/>
      <c r="M89" s="162" t="s">
        <v>5</v>
      </c>
      <c r="N89" s="29">
        <v>1</v>
      </c>
      <c r="O89" s="162">
        <v>792.57</v>
      </c>
      <c r="P89" s="29">
        <v>2015</v>
      </c>
    </row>
    <row r="90" spans="1:16" ht="15.75" customHeight="1" x14ac:dyDescent="0.25">
      <c r="A90" s="104" t="s">
        <v>78</v>
      </c>
      <c r="B90" s="155" t="s">
        <v>65</v>
      </c>
      <c r="C90" s="105">
        <v>993273.26</v>
      </c>
      <c r="D90" s="105"/>
      <c r="E90" s="105" t="s">
        <v>65</v>
      </c>
      <c r="F90" s="105">
        <v>62158.44</v>
      </c>
      <c r="G90" s="91">
        <f t="shared" si="1"/>
        <v>1055431.7</v>
      </c>
      <c r="H90" s="120">
        <v>42236</v>
      </c>
      <c r="I90" s="102">
        <v>42242</v>
      </c>
      <c r="J90" s="120">
        <v>42338</v>
      </c>
      <c r="K90" s="102">
        <v>42338</v>
      </c>
      <c r="L90" s="29"/>
      <c r="M90" s="162" t="s">
        <v>5</v>
      </c>
      <c r="N90" s="29">
        <v>1</v>
      </c>
      <c r="O90" s="162">
        <v>640.26</v>
      </c>
      <c r="P90" s="29">
        <v>2015</v>
      </c>
    </row>
    <row r="91" spans="1:16" ht="15.75" customHeight="1" x14ac:dyDescent="0.25">
      <c r="A91" s="104" t="s">
        <v>75</v>
      </c>
      <c r="B91" s="155" t="s">
        <v>69</v>
      </c>
      <c r="C91" s="105">
        <v>725749.08</v>
      </c>
      <c r="D91" s="105"/>
      <c r="E91" s="105"/>
      <c r="F91" s="105"/>
      <c r="G91" s="91">
        <f t="shared" si="1"/>
        <v>725749.08</v>
      </c>
      <c r="H91" s="120">
        <v>42234</v>
      </c>
      <c r="I91" s="102">
        <v>42234</v>
      </c>
      <c r="J91" s="102"/>
      <c r="K91" s="102"/>
      <c r="L91" s="29"/>
      <c r="M91" s="162" t="s">
        <v>5</v>
      </c>
      <c r="N91" s="29">
        <v>1</v>
      </c>
      <c r="O91" s="162">
        <v>398</v>
      </c>
      <c r="P91" s="29">
        <v>2015</v>
      </c>
    </row>
    <row r="92" spans="1:16" ht="15.75" customHeight="1" x14ac:dyDescent="0.25">
      <c r="A92" s="104" t="s">
        <v>2796</v>
      </c>
      <c r="B92" s="155" t="s">
        <v>2</v>
      </c>
      <c r="C92" s="105">
        <v>1174558.83</v>
      </c>
      <c r="D92" s="105"/>
      <c r="E92" s="105"/>
      <c r="F92" s="105"/>
      <c r="G92" s="91">
        <f t="shared" si="1"/>
        <v>1174558.83</v>
      </c>
      <c r="H92" s="120">
        <v>42233</v>
      </c>
      <c r="I92" s="102">
        <v>42233</v>
      </c>
      <c r="J92" s="102"/>
      <c r="K92" s="102"/>
      <c r="L92" s="29"/>
      <c r="M92" s="162" t="s">
        <v>5</v>
      </c>
      <c r="N92" s="29">
        <v>1</v>
      </c>
      <c r="O92" s="162">
        <v>1046.2</v>
      </c>
      <c r="P92" s="29">
        <v>2015</v>
      </c>
    </row>
    <row r="93" spans="1:16" ht="15.75" customHeight="1" x14ac:dyDescent="0.25">
      <c r="A93" s="104" t="s">
        <v>32</v>
      </c>
      <c r="B93" s="155" t="s">
        <v>2</v>
      </c>
      <c r="C93" s="105">
        <v>812464.31</v>
      </c>
      <c r="D93" s="105"/>
      <c r="E93" s="105"/>
      <c r="F93" s="105"/>
      <c r="G93" s="91">
        <f t="shared" si="1"/>
        <v>812464.31</v>
      </c>
      <c r="H93" s="120">
        <v>42222</v>
      </c>
      <c r="I93" s="102">
        <v>42222</v>
      </c>
      <c r="J93" s="102"/>
      <c r="K93" s="102"/>
      <c r="L93" s="29"/>
      <c r="M93" s="162" t="s">
        <v>5</v>
      </c>
      <c r="N93" s="29">
        <v>1</v>
      </c>
      <c r="O93" s="162">
        <v>631</v>
      </c>
      <c r="P93" s="29">
        <v>2015</v>
      </c>
    </row>
    <row r="94" spans="1:16" ht="15.75" customHeight="1" x14ac:dyDescent="0.25">
      <c r="A94" s="104" t="s">
        <v>33</v>
      </c>
      <c r="B94" s="155" t="s">
        <v>2</v>
      </c>
      <c r="C94" s="105">
        <v>679505.05</v>
      </c>
      <c r="D94" s="105"/>
      <c r="E94" s="105"/>
      <c r="F94" s="105"/>
      <c r="G94" s="91">
        <f t="shared" si="1"/>
        <v>679505.05</v>
      </c>
      <c r="H94" s="120">
        <v>42233</v>
      </c>
      <c r="I94" s="102">
        <v>42233</v>
      </c>
      <c r="J94" s="102"/>
      <c r="K94" s="102"/>
      <c r="L94" s="29"/>
      <c r="M94" s="162" t="s">
        <v>5</v>
      </c>
      <c r="N94" s="29">
        <v>1</v>
      </c>
      <c r="O94" s="162">
        <v>477</v>
      </c>
      <c r="P94" s="29">
        <v>2015</v>
      </c>
    </row>
    <row r="95" spans="1:16" ht="15.75" customHeight="1" x14ac:dyDescent="0.25">
      <c r="A95" s="104" t="s">
        <v>19</v>
      </c>
      <c r="B95" s="155" t="s">
        <v>3</v>
      </c>
      <c r="C95" s="105">
        <v>506412.34</v>
      </c>
      <c r="D95" s="105"/>
      <c r="E95" s="105"/>
      <c r="F95" s="105"/>
      <c r="G95" s="91">
        <f t="shared" si="1"/>
        <v>506412.34</v>
      </c>
      <c r="H95" s="120">
        <v>42228</v>
      </c>
      <c r="I95" s="102">
        <v>42230</v>
      </c>
      <c r="J95" s="102"/>
      <c r="K95" s="102"/>
      <c r="L95" s="29"/>
      <c r="M95" s="162" t="s">
        <v>6</v>
      </c>
      <c r="N95" s="29">
        <v>1</v>
      </c>
      <c r="O95" s="162">
        <v>731.3</v>
      </c>
      <c r="P95" s="29">
        <v>2015</v>
      </c>
    </row>
    <row r="96" spans="1:16" ht="15.75" customHeight="1" x14ac:dyDescent="0.25">
      <c r="A96" s="104" t="s">
        <v>99</v>
      </c>
      <c r="B96" s="18" t="s">
        <v>3</v>
      </c>
      <c r="C96" s="91">
        <v>426054.34</v>
      </c>
      <c r="D96" s="91"/>
      <c r="E96" s="91" t="s">
        <v>3</v>
      </c>
      <c r="F96" s="91">
        <v>137417.76999999999</v>
      </c>
      <c r="G96" s="91">
        <f t="shared" si="1"/>
        <v>563472.11</v>
      </c>
      <c r="H96" s="102">
        <v>42215</v>
      </c>
      <c r="I96" s="120">
        <v>42216</v>
      </c>
      <c r="J96" s="102">
        <v>42215</v>
      </c>
      <c r="K96" s="120">
        <v>42216</v>
      </c>
      <c r="L96" s="107"/>
      <c r="M96" s="29" t="s">
        <v>5</v>
      </c>
      <c r="N96" s="29">
        <v>1</v>
      </c>
      <c r="O96" s="29">
        <v>545</v>
      </c>
      <c r="P96" s="29">
        <v>2015</v>
      </c>
    </row>
    <row r="97" spans="1:16" s="129" customFormat="1" ht="15.75" customHeight="1" x14ac:dyDescent="0.25">
      <c r="A97" s="113" t="s">
        <v>99</v>
      </c>
      <c r="B97" s="18" t="s">
        <v>63</v>
      </c>
      <c r="C97" s="118">
        <v>131390.6</v>
      </c>
      <c r="D97" s="120"/>
      <c r="E97" s="162"/>
      <c r="F97" s="162"/>
      <c r="G97" s="91">
        <f t="shared" si="1"/>
        <v>131390.6</v>
      </c>
      <c r="H97" s="120">
        <v>44328</v>
      </c>
      <c r="I97" s="120">
        <v>44369</v>
      </c>
      <c r="J97" s="70"/>
      <c r="K97" s="162"/>
      <c r="L97" s="162"/>
      <c r="M97" s="84" t="s">
        <v>4010</v>
      </c>
      <c r="N97" s="162">
        <v>1</v>
      </c>
      <c r="O97" s="162">
        <v>545</v>
      </c>
      <c r="P97" s="162">
        <v>2021</v>
      </c>
    </row>
    <row r="98" spans="1:16" ht="15.75" customHeight="1" x14ac:dyDescent="0.25">
      <c r="A98" s="104" t="s">
        <v>107</v>
      </c>
      <c r="B98" s="155" t="s">
        <v>67</v>
      </c>
      <c r="C98" s="105">
        <v>917626.6</v>
      </c>
      <c r="D98" s="105"/>
      <c r="E98" s="105"/>
      <c r="F98" s="105"/>
      <c r="G98" s="91">
        <f t="shared" si="1"/>
        <v>917626.6</v>
      </c>
      <c r="H98" s="120">
        <v>42216</v>
      </c>
      <c r="I98" s="102">
        <v>42244</v>
      </c>
      <c r="J98" s="102"/>
      <c r="K98" s="102"/>
      <c r="L98" s="29"/>
      <c r="M98" s="162" t="s">
        <v>5</v>
      </c>
      <c r="N98" s="29">
        <v>1</v>
      </c>
      <c r="O98" s="162">
        <v>670</v>
      </c>
      <c r="P98" s="29">
        <v>2015</v>
      </c>
    </row>
    <row r="99" spans="1:16" ht="15.75" customHeight="1" x14ac:dyDescent="0.25">
      <c r="A99" s="104" t="s">
        <v>108</v>
      </c>
      <c r="B99" s="155" t="s">
        <v>67</v>
      </c>
      <c r="C99" s="105">
        <v>557181.82999999996</v>
      </c>
      <c r="D99" s="105"/>
      <c r="E99" s="105"/>
      <c r="F99" s="105"/>
      <c r="G99" s="91">
        <f t="shared" si="1"/>
        <v>557181.82999999996</v>
      </c>
      <c r="H99" s="120">
        <v>42223</v>
      </c>
      <c r="I99" s="102">
        <v>42223</v>
      </c>
      <c r="J99" s="102"/>
      <c r="K99" s="102"/>
      <c r="L99" s="29"/>
      <c r="M99" s="162" t="s">
        <v>5</v>
      </c>
      <c r="N99" s="29">
        <v>1</v>
      </c>
      <c r="O99" s="162">
        <v>371</v>
      </c>
      <c r="P99" s="29">
        <v>2015</v>
      </c>
    </row>
    <row r="100" spans="1:16" ht="15.75" customHeight="1" x14ac:dyDescent="0.25">
      <c r="A100" s="104" t="s">
        <v>111</v>
      </c>
      <c r="B100" s="155" t="s">
        <v>65</v>
      </c>
      <c r="C100" s="105">
        <v>917880.7</v>
      </c>
      <c r="D100" s="105"/>
      <c r="E100" s="105"/>
      <c r="F100" s="105"/>
      <c r="G100" s="91">
        <f t="shared" si="1"/>
        <v>917880.7</v>
      </c>
      <c r="H100" s="120">
        <v>42244</v>
      </c>
      <c r="I100" s="102">
        <v>42244</v>
      </c>
      <c r="J100" s="102"/>
      <c r="K100" s="102"/>
      <c r="L100" s="29"/>
      <c r="M100" s="162" t="s">
        <v>5</v>
      </c>
      <c r="N100" s="29">
        <v>1</v>
      </c>
      <c r="O100" s="162">
        <v>659.73</v>
      </c>
      <c r="P100" s="29">
        <v>2015</v>
      </c>
    </row>
    <row r="101" spans="1:16" ht="15.75" customHeight="1" x14ac:dyDescent="0.25">
      <c r="A101" s="104" t="s">
        <v>70</v>
      </c>
      <c r="B101" s="155" t="s">
        <v>69</v>
      </c>
      <c r="C101" s="105">
        <v>992552.51</v>
      </c>
      <c r="D101" s="105"/>
      <c r="E101" s="105"/>
      <c r="F101" s="105"/>
      <c r="G101" s="91">
        <f t="shared" si="1"/>
        <v>992552.51</v>
      </c>
      <c r="H101" s="120">
        <v>42260</v>
      </c>
      <c r="I101" s="102">
        <v>42260</v>
      </c>
      <c r="J101" s="102"/>
      <c r="K101" s="102"/>
      <c r="L101" s="29"/>
      <c r="M101" s="162" t="s">
        <v>5</v>
      </c>
      <c r="N101" s="29">
        <v>1</v>
      </c>
      <c r="O101" s="162">
        <v>610.20000000000005</v>
      </c>
      <c r="P101" s="29">
        <v>2015</v>
      </c>
    </row>
    <row r="102" spans="1:16" ht="15.75" customHeight="1" x14ac:dyDescent="0.25">
      <c r="A102" s="104" t="s">
        <v>72</v>
      </c>
      <c r="B102" s="155" t="s">
        <v>23</v>
      </c>
      <c r="C102" s="105">
        <v>679125.66</v>
      </c>
      <c r="D102" s="105"/>
      <c r="E102" s="105"/>
      <c r="F102" s="105"/>
      <c r="G102" s="91">
        <f t="shared" si="1"/>
        <v>679125.66</v>
      </c>
      <c r="H102" s="120">
        <v>42235</v>
      </c>
      <c r="I102" s="102">
        <v>42235</v>
      </c>
      <c r="J102" s="102"/>
      <c r="K102" s="102"/>
      <c r="L102" s="29"/>
      <c r="M102" s="162" t="s">
        <v>5</v>
      </c>
      <c r="N102" s="29">
        <v>1</v>
      </c>
      <c r="O102" s="162">
        <v>340.15</v>
      </c>
      <c r="P102" s="29">
        <v>2015</v>
      </c>
    </row>
    <row r="103" spans="1:16" ht="15.75" customHeight="1" x14ac:dyDescent="0.25">
      <c r="A103" s="104" t="s">
        <v>118</v>
      </c>
      <c r="B103" s="155" t="s">
        <v>82</v>
      </c>
      <c r="C103" s="105">
        <v>1487082.02</v>
      </c>
      <c r="D103" s="105"/>
      <c r="E103" s="105"/>
      <c r="F103" s="105"/>
      <c r="G103" s="91">
        <f t="shared" si="1"/>
        <v>1487082.02</v>
      </c>
      <c r="H103" s="120">
        <v>42257</v>
      </c>
      <c r="I103" s="102">
        <v>42269</v>
      </c>
      <c r="J103" s="102"/>
      <c r="K103" s="102"/>
      <c r="L103" s="29"/>
      <c r="M103" s="162" t="s">
        <v>5</v>
      </c>
      <c r="N103" s="29">
        <v>1</v>
      </c>
      <c r="O103" s="162">
        <v>1041</v>
      </c>
      <c r="P103" s="29">
        <v>2015</v>
      </c>
    </row>
    <row r="104" spans="1:16" ht="15.75" customHeight="1" x14ac:dyDescent="0.25">
      <c r="A104" s="104" t="s">
        <v>105</v>
      </c>
      <c r="B104" s="155" t="s">
        <v>23</v>
      </c>
      <c r="C104" s="105">
        <v>1346786.6</v>
      </c>
      <c r="D104" s="105"/>
      <c r="E104" s="105"/>
      <c r="F104" s="105"/>
      <c r="G104" s="91">
        <f t="shared" si="1"/>
        <v>1346786.6</v>
      </c>
      <c r="H104" s="120">
        <v>42209</v>
      </c>
      <c r="I104" s="102">
        <v>42198</v>
      </c>
      <c r="J104" s="102"/>
      <c r="K104" s="102"/>
      <c r="L104" s="108"/>
      <c r="M104" s="162" t="s">
        <v>2620</v>
      </c>
      <c r="N104" s="162">
        <v>4</v>
      </c>
      <c r="O104" s="162"/>
      <c r="P104" s="29">
        <v>2015</v>
      </c>
    </row>
    <row r="105" spans="1:16" ht="15.75" customHeight="1" x14ac:dyDescent="0.25">
      <c r="A105" s="104" t="s">
        <v>238</v>
      </c>
      <c r="B105" s="155" t="s">
        <v>65</v>
      </c>
      <c r="C105" s="105">
        <v>238066.18</v>
      </c>
      <c r="D105" s="105"/>
      <c r="E105" s="105"/>
      <c r="F105" s="105"/>
      <c r="G105" s="91">
        <f t="shared" si="1"/>
        <v>238066.18</v>
      </c>
      <c r="H105" s="120">
        <v>42276</v>
      </c>
      <c r="I105" s="102">
        <v>42276</v>
      </c>
      <c r="J105" s="102"/>
      <c r="K105" s="102"/>
      <c r="L105" s="108"/>
      <c r="M105" s="162" t="s">
        <v>5</v>
      </c>
      <c r="N105" s="29">
        <v>1</v>
      </c>
      <c r="O105" s="162">
        <v>200</v>
      </c>
      <c r="P105" s="29">
        <v>2015</v>
      </c>
    </row>
    <row r="106" spans="1:16" ht="15.75" customHeight="1" x14ac:dyDescent="0.25">
      <c r="A106" s="104" t="s">
        <v>97</v>
      </c>
      <c r="B106" s="18" t="s">
        <v>62</v>
      </c>
      <c r="C106" s="91">
        <f>1268386.72</f>
        <v>1268386.72</v>
      </c>
      <c r="D106" s="91"/>
      <c r="E106" s="91" t="s">
        <v>62</v>
      </c>
      <c r="F106" s="91">
        <v>111158.3</v>
      </c>
      <c r="G106" s="91">
        <f t="shared" si="1"/>
        <v>1379545.02</v>
      </c>
      <c r="H106" s="102">
        <v>42216</v>
      </c>
      <c r="I106" s="120">
        <v>42222</v>
      </c>
      <c r="J106" s="120">
        <v>42216</v>
      </c>
      <c r="K106" s="120">
        <v>42222</v>
      </c>
      <c r="L106" s="107"/>
      <c r="M106" s="29" t="s">
        <v>5</v>
      </c>
      <c r="N106" s="29">
        <v>1</v>
      </c>
      <c r="O106" s="29">
        <v>190</v>
      </c>
      <c r="P106" s="29">
        <v>2015</v>
      </c>
    </row>
    <row r="107" spans="1:16" ht="15.75" customHeight="1" x14ac:dyDescent="0.25">
      <c r="A107" s="104" t="s">
        <v>115</v>
      </c>
      <c r="B107" s="155" t="s">
        <v>65</v>
      </c>
      <c r="C107" s="105">
        <v>1065155.32</v>
      </c>
      <c r="D107" s="105"/>
      <c r="E107" s="105"/>
      <c r="F107" s="105"/>
      <c r="G107" s="91">
        <f t="shared" si="1"/>
        <v>1065155.32</v>
      </c>
      <c r="H107" s="120">
        <v>42244</v>
      </c>
      <c r="I107" s="102">
        <v>42244</v>
      </c>
      <c r="J107" s="102"/>
      <c r="K107" s="102"/>
      <c r="L107" s="108"/>
      <c r="M107" s="162" t="s">
        <v>5</v>
      </c>
      <c r="N107" s="29">
        <v>1</v>
      </c>
      <c r="O107" s="162">
        <v>631.70000000000005</v>
      </c>
      <c r="P107" s="29">
        <v>2015</v>
      </c>
    </row>
    <row r="108" spans="1:16" ht="15.75" customHeight="1" x14ac:dyDescent="0.25">
      <c r="A108" s="104" t="s">
        <v>68</v>
      </c>
      <c r="B108" s="155" t="s">
        <v>23</v>
      </c>
      <c r="C108" s="105">
        <v>783870.19</v>
      </c>
      <c r="D108" s="105"/>
      <c r="E108" s="105"/>
      <c r="F108" s="105"/>
      <c r="G108" s="91">
        <f t="shared" si="1"/>
        <v>783870.19</v>
      </c>
      <c r="H108" s="120">
        <v>42243</v>
      </c>
      <c r="I108" s="102">
        <v>42243</v>
      </c>
      <c r="J108" s="102"/>
      <c r="K108" s="102"/>
      <c r="L108" s="108"/>
      <c r="M108" s="162" t="s">
        <v>5</v>
      </c>
      <c r="N108" s="29">
        <v>1</v>
      </c>
      <c r="O108" s="162">
        <v>473.96</v>
      </c>
      <c r="P108" s="29">
        <v>2015</v>
      </c>
    </row>
    <row r="109" spans="1:16" ht="15.75" customHeight="1" x14ac:dyDescent="0.25">
      <c r="A109" s="104" t="s">
        <v>285</v>
      </c>
      <c r="B109" s="155" t="s">
        <v>7</v>
      </c>
      <c r="C109" s="105">
        <v>687285.1</v>
      </c>
      <c r="D109" s="105"/>
      <c r="E109" s="105"/>
      <c r="F109" s="105"/>
      <c r="G109" s="91">
        <f t="shared" si="1"/>
        <v>687285.1</v>
      </c>
      <c r="H109" s="120">
        <v>42292</v>
      </c>
      <c r="I109" s="102">
        <v>42292</v>
      </c>
      <c r="J109" s="102"/>
      <c r="K109" s="102"/>
      <c r="L109" s="29"/>
      <c r="M109" s="162" t="s">
        <v>6</v>
      </c>
      <c r="N109" s="29">
        <v>1</v>
      </c>
      <c r="O109" s="162">
        <v>683.81</v>
      </c>
      <c r="P109" s="29">
        <v>2015</v>
      </c>
    </row>
    <row r="110" spans="1:16" ht="15.75" customHeight="1" x14ac:dyDescent="0.25">
      <c r="A110" s="104" t="s">
        <v>96</v>
      </c>
      <c r="B110" s="104" t="s">
        <v>1</v>
      </c>
      <c r="C110" s="91">
        <v>386517.62</v>
      </c>
      <c r="D110" s="91"/>
      <c r="E110" s="91"/>
      <c r="F110" s="91"/>
      <c r="G110" s="91">
        <f t="shared" si="1"/>
        <v>386517.62</v>
      </c>
      <c r="H110" s="102">
        <v>42166</v>
      </c>
      <c r="I110" s="94">
        <v>42166</v>
      </c>
      <c r="J110" s="94"/>
      <c r="K110" s="94"/>
      <c r="L110" s="107"/>
      <c r="M110" s="29" t="s">
        <v>5</v>
      </c>
      <c r="N110" s="29">
        <v>1</v>
      </c>
      <c r="O110" s="29">
        <v>344.6</v>
      </c>
      <c r="P110" s="29">
        <v>2015</v>
      </c>
    </row>
    <row r="111" spans="1:16" ht="15.75" customHeight="1" x14ac:dyDescent="0.25">
      <c r="A111" s="104" t="s">
        <v>253</v>
      </c>
      <c r="B111" s="155" t="s">
        <v>65</v>
      </c>
      <c r="C111" s="105">
        <v>599952.12</v>
      </c>
      <c r="D111" s="105"/>
      <c r="E111" s="105"/>
      <c r="F111" s="105"/>
      <c r="G111" s="91">
        <f t="shared" si="1"/>
        <v>599952.12</v>
      </c>
      <c r="H111" s="120">
        <v>42291</v>
      </c>
      <c r="I111" s="102">
        <v>42291</v>
      </c>
      <c r="J111" s="102"/>
      <c r="K111" s="102"/>
      <c r="L111" s="108"/>
      <c r="M111" s="162" t="s">
        <v>5</v>
      </c>
      <c r="N111" s="29">
        <v>1</v>
      </c>
      <c r="O111" s="162">
        <v>334.81</v>
      </c>
      <c r="P111" s="29">
        <v>2015</v>
      </c>
    </row>
    <row r="112" spans="1:16" ht="15.75" customHeight="1" x14ac:dyDescent="0.25">
      <c r="A112" s="104" t="s">
        <v>236</v>
      </c>
      <c r="B112" s="155" t="s">
        <v>65</v>
      </c>
      <c r="C112" s="105">
        <v>409673.58</v>
      </c>
      <c r="D112" s="105"/>
      <c r="E112" s="105"/>
      <c r="F112" s="105"/>
      <c r="G112" s="91">
        <f t="shared" si="1"/>
        <v>409673.58</v>
      </c>
      <c r="H112" s="120">
        <v>42291</v>
      </c>
      <c r="I112" s="102">
        <v>42291</v>
      </c>
      <c r="J112" s="102"/>
      <c r="K112" s="102"/>
      <c r="L112" s="108"/>
      <c r="M112" s="162" t="s">
        <v>5</v>
      </c>
      <c r="N112" s="29">
        <v>1</v>
      </c>
      <c r="O112" s="162">
        <v>319.39999999999998</v>
      </c>
      <c r="P112" s="29">
        <v>2015</v>
      </c>
    </row>
    <row r="113" spans="1:16" ht="15.75" customHeight="1" x14ac:dyDescent="0.25">
      <c r="A113" s="104" t="s">
        <v>102</v>
      </c>
      <c r="B113" s="18" t="s">
        <v>21</v>
      </c>
      <c r="C113" s="91">
        <v>1064515.76</v>
      </c>
      <c r="D113" s="91"/>
      <c r="E113" s="91"/>
      <c r="F113" s="91"/>
      <c r="G113" s="91">
        <f t="shared" si="1"/>
        <v>1064515.76</v>
      </c>
      <c r="H113" s="102">
        <v>42242</v>
      </c>
      <c r="I113" s="120">
        <v>42242</v>
      </c>
      <c r="J113" s="120"/>
      <c r="K113" s="120"/>
      <c r="L113" s="107"/>
      <c r="M113" s="29" t="s">
        <v>5</v>
      </c>
      <c r="N113" s="29">
        <v>1</v>
      </c>
      <c r="O113" s="29">
        <v>693.5</v>
      </c>
      <c r="P113" s="29">
        <v>2015</v>
      </c>
    </row>
    <row r="114" spans="1:16" ht="15.75" customHeight="1" x14ac:dyDescent="0.25">
      <c r="A114" s="104" t="s">
        <v>119</v>
      </c>
      <c r="B114" s="155" t="s">
        <v>65</v>
      </c>
      <c r="C114" s="105">
        <v>655753.14</v>
      </c>
      <c r="D114" s="105"/>
      <c r="E114" s="105"/>
      <c r="F114" s="105"/>
      <c r="G114" s="91">
        <f t="shared" si="1"/>
        <v>655753.14</v>
      </c>
      <c r="H114" s="120">
        <v>42296</v>
      </c>
      <c r="I114" s="102">
        <v>42296</v>
      </c>
      <c r="J114" s="102"/>
      <c r="K114" s="102"/>
      <c r="L114" s="29"/>
      <c r="M114" s="92" t="s">
        <v>6</v>
      </c>
      <c r="N114" s="29">
        <v>1</v>
      </c>
      <c r="O114" s="162">
        <v>635.1</v>
      </c>
      <c r="P114" s="29">
        <v>2015</v>
      </c>
    </row>
    <row r="115" spans="1:16" ht="15.75" customHeight="1" x14ac:dyDescent="0.25">
      <c r="A115" s="104" t="s">
        <v>392</v>
      </c>
      <c r="B115" s="155" t="s">
        <v>7</v>
      </c>
      <c r="C115" s="91">
        <v>1385430.92</v>
      </c>
      <c r="D115" s="91"/>
      <c r="E115" s="91"/>
      <c r="F115" s="91"/>
      <c r="G115" s="91">
        <f t="shared" si="1"/>
        <v>1385430.92</v>
      </c>
      <c r="H115" s="102">
        <v>42314</v>
      </c>
      <c r="I115" s="102">
        <v>42314</v>
      </c>
      <c r="J115" s="102"/>
      <c r="K115" s="102"/>
      <c r="L115" s="162"/>
      <c r="M115" s="29" t="s">
        <v>6</v>
      </c>
      <c r="N115" s="29">
        <v>1</v>
      </c>
      <c r="O115" s="29">
        <v>760.8</v>
      </c>
      <c r="P115" s="29">
        <v>2015</v>
      </c>
    </row>
    <row r="116" spans="1:16" ht="15.75" customHeight="1" x14ac:dyDescent="0.25">
      <c r="A116" s="104" t="s">
        <v>240</v>
      </c>
      <c r="B116" s="155" t="s">
        <v>65</v>
      </c>
      <c r="C116" s="105">
        <v>935774.22</v>
      </c>
      <c r="D116" s="105"/>
      <c r="E116" s="105"/>
      <c r="F116" s="105"/>
      <c r="G116" s="91">
        <f t="shared" si="1"/>
        <v>935774.22</v>
      </c>
      <c r="H116" s="120">
        <v>42307</v>
      </c>
      <c r="I116" s="102">
        <v>42307</v>
      </c>
      <c r="J116" s="102"/>
      <c r="K116" s="102"/>
      <c r="L116" s="29"/>
      <c r="M116" s="162" t="s">
        <v>5</v>
      </c>
      <c r="N116" s="29">
        <v>1</v>
      </c>
      <c r="O116" s="162">
        <v>643.53</v>
      </c>
      <c r="P116" s="29">
        <v>2015</v>
      </c>
    </row>
    <row r="117" spans="1:16" ht="15.75" customHeight="1" x14ac:dyDescent="0.25">
      <c r="A117" s="104" t="s">
        <v>73</v>
      </c>
      <c r="B117" s="155" t="s">
        <v>62</v>
      </c>
      <c r="C117" s="105">
        <v>2131497.7200000002</v>
      </c>
      <c r="D117" s="105">
        <v>45812.32</v>
      </c>
      <c r="E117" s="105"/>
      <c r="F117" s="105"/>
      <c r="G117" s="91">
        <f t="shared" si="1"/>
        <v>2085685.4000000001</v>
      </c>
      <c r="H117" s="120">
        <v>42234</v>
      </c>
      <c r="I117" s="102">
        <v>42234</v>
      </c>
      <c r="J117" s="102"/>
      <c r="K117" s="102"/>
      <c r="L117" s="29"/>
      <c r="M117" s="162" t="s">
        <v>5</v>
      </c>
      <c r="N117" s="29">
        <v>1</v>
      </c>
      <c r="O117" s="162">
        <v>1232.2</v>
      </c>
      <c r="P117" s="29">
        <v>2015</v>
      </c>
    </row>
    <row r="118" spans="1:16" ht="15.75" customHeight="1" x14ac:dyDescent="0.25">
      <c r="A118" s="104" t="s">
        <v>251</v>
      </c>
      <c r="B118" s="155" t="s">
        <v>252</v>
      </c>
      <c r="C118" s="105">
        <v>726919.44</v>
      </c>
      <c r="D118" s="105"/>
      <c r="E118" s="105"/>
      <c r="F118" s="105"/>
      <c r="G118" s="91">
        <f t="shared" si="1"/>
        <v>726919.44</v>
      </c>
      <c r="H118" s="162"/>
      <c r="I118" s="102">
        <v>42319</v>
      </c>
      <c r="J118" s="102"/>
      <c r="K118" s="102"/>
      <c r="L118" s="29"/>
      <c r="M118" s="162" t="s">
        <v>5</v>
      </c>
      <c r="N118" s="29">
        <v>1</v>
      </c>
      <c r="O118" s="162">
        <v>425</v>
      </c>
      <c r="P118" s="29">
        <v>2015</v>
      </c>
    </row>
    <row r="119" spans="1:16" ht="15.75" customHeight="1" x14ac:dyDescent="0.25">
      <c r="A119" s="104" t="s">
        <v>125</v>
      </c>
      <c r="B119" s="155" t="s">
        <v>23</v>
      </c>
      <c r="C119" s="105">
        <v>365611.57</v>
      </c>
      <c r="D119" s="105"/>
      <c r="E119" s="105"/>
      <c r="F119" s="105"/>
      <c r="G119" s="91">
        <f t="shared" si="1"/>
        <v>365611.57</v>
      </c>
      <c r="H119" s="120">
        <v>42265</v>
      </c>
      <c r="I119" s="102">
        <v>42265</v>
      </c>
      <c r="J119" s="102"/>
      <c r="K119" s="102"/>
      <c r="L119" s="29"/>
      <c r="M119" s="162" t="s">
        <v>5</v>
      </c>
      <c r="N119" s="29">
        <v>1</v>
      </c>
      <c r="O119" s="162">
        <v>395.8</v>
      </c>
      <c r="P119" s="29">
        <v>2015</v>
      </c>
    </row>
    <row r="120" spans="1:16" ht="15.75" customHeight="1" x14ac:dyDescent="0.25">
      <c r="A120" s="104" t="s">
        <v>241</v>
      </c>
      <c r="B120" s="155" t="s">
        <v>65</v>
      </c>
      <c r="C120" s="105">
        <v>1255938.2</v>
      </c>
      <c r="D120" s="105"/>
      <c r="E120" s="105"/>
      <c r="F120" s="105"/>
      <c r="G120" s="91">
        <f t="shared" si="1"/>
        <v>1255938.2</v>
      </c>
      <c r="H120" s="120">
        <v>42291</v>
      </c>
      <c r="I120" s="102">
        <v>42291</v>
      </c>
      <c r="J120" s="102"/>
      <c r="K120" s="102"/>
      <c r="L120" s="29"/>
      <c r="M120" s="162" t="s">
        <v>5</v>
      </c>
      <c r="N120" s="29">
        <v>1</v>
      </c>
      <c r="O120" s="162">
        <v>682.9</v>
      </c>
      <c r="P120" s="29">
        <v>2015</v>
      </c>
    </row>
    <row r="121" spans="1:16" ht="15.75" customHeight="1" x14ac:dyDescent="0.25">
      <c r="A121" s="104" t="s">
        <v>64</v>
      </c>
      <c r="B121" s="155" t="s">
        <v>23</v>
      </c>
      <c r="C121" s="105">
        <v>1027889.91</v>
      </c>
      <c r="D121" s="105"/>
      <c r="E121" s="105" t="s">
        <v>1006</v>
      </c>
      <c r="F121" s="105">
        <v>99916.99</v>
      </c>
      <c r="G121" s="91">
        <f t="shared" si="1"/>
        <v>1127806.9000000001</v>
      </c>
      <c r="H121" s="120">
        <v>42293</v>
      </c>
      <c r="I121" s="102">
        <v>42293</v>
      </c>
      <c r="J121" s="102">
        <v>42578</v>
      </c>
      <c r="K121" s="102">
        <v>42578</v>
      </c>
      <c r="L121" s="108"/>
      <c r="M121" s="162" t="s">
        <v>5</v>
      </c>
      <c r="N121" s="29">
        <v>1</v>
      </c>
      <c r="O121" s="162">
        <v>802.2</v>
      </c>
      <c r="P121" s="29">
        <v>2015</v>
      </c>
    </row>
    <row r="122" spans="1:16" ht="15.75" customHeight="1" x14ac:dyDescent="0.25">
      <c r="A122" s="104" t="s">
        <v>244</v>
      </c>
      <c r="B122" s="155" t="s">
        <v>245</v>
      </c>
      <c r="C122" s="105">
        <v>1724452</v>
      </c>
      <c r="D122" s="105"/>
      <c r="E122" s="105"/>
      <c r="F122" s="105"/>
      <c r="G122" s="91">
        <f t="shared" si="1"/>
        <v>1724452</v>
      </c>
      <c r="H122" s="120">
        <v>42298</v>
      </c>
      <c r="I122" s="102">
        <v>42298</v>
      </c>
      <c r="J122" s="102"/>
      <c r="K122" s="102"/>
      <c r="L122" s="29"/>
      <c r="M122" s="162" t="s">
        <v>5</v>
      </c>
      <c r="N122" s="29">
        <v>1</v>
      </c>
      <c r="O122" s="162">
        <v>700.78</v>
      </c>
      <c r="P122" s="29">
        <v>2015</v>
      </c>
    </row>
    <row r="123" spans="1:16" ht="15.75" customHeight="1" x14ac:dyDescent="0.25">
      <c r="A123" s="104" t="s">
        <v>79</v>
      </c>
      <c r="B123" s="155" t="s">
        <v>23</v>
      </c>
      <c r="C123" s="105">
        <v>1021005.19</v>
      </c>
      <c r="D123" s="105"/>
      <c r="E123" s="105"/>
      <c r="F123" s="105"/>
      <c r="G123" s="91">
        <f t="shared" si="1"/>
        <v>1021005.19</v>
      </c>
      <c r="H123" s="120">
        <v>42276</v>
      </c>
      <c r="I123" s="102">
        <v>42276</v>
      </c>
      <c r="J123" s="102"/>
      <c r="K123" s="102"/>
      <c r="L123" s="29"/>
      <c r="M123" s="162" t="s">
        <v>5</v>
      </c>
      <c r="N123" s="29">
        <v>1</v>
      </c>
      <c r="O123" s="162">
        <v>725</v>
      </c>
      <c r="P123" s="29">
        <v>2015</v>
      </c>
    </row>
    <row r="124" spans="1:16" ht="15.75" customHeight="1" x14ac:dyDescent="0.25">
      <c r="A124" s="104" t="s">
        <v>112</v>
      </c>
      <c r="B124" s="155" t="s">
        <v>23</v>
      </c>
      <c r="C124" s="105">
        <v>983113.45</v>
      </c>
      <c r="D124" s="105"/>
      <c r="E124" s="105"/>
      <c r="F124" s="105"/>
      <c r="G124" s="91">
        <f t="shared" si="1"/>
        <v>983113.45</v>
      </c>
      <c r="H124" s="120">
        <v>42269</v>
      </c>
      <c r="I124" s="102">
        <v>42269</v>
      </c>
      <c r="J124" s="102"/>
      <c r="K124" s="102"/>
      <c r="L124" s="29"/>
      <c r="M124" s="162" t="s">
        <v>5</v>
      </c>
      <c r="N124" s="29">
        <v>1</v>
      </c>
      <c r="O124" s="162">
        <v>665</v>
      </c>
      <c r="P124" s="29">
        <v>2015</v>
      </c>
    </row>
    <row r="125" spans="1:16" ht="15.75" customHeight="1" x14ac:dyDescent="0.25">
      <c r="A125" s="104" t="s">
        <v>113</v>
      </c>
      <c r="B125" s="155" t="s">
        <v>23</v>
      </c>
      <c r="C125" s="105">
        <v>741903.48</v>
      </c>
      <c r="D125" s="105"/>
      <c r="E125" s="105"/>
      <c r="F125" s="105"/>
      <c r="G125" s="91">
        <f t="shared" si="1"/>
        <v>741903.48</v>
      </c>
      <c r="H125" s="120">
        <v>42255</v>
      </c>
      <c r="I125" s="102">
        <v>42256</v>
      </c>
      <c r="J125" s="102"/>
      <c r="K125" s="102"/>
      <c r="L125" s="29"/>
      <c r="M125" s="162" t="s">
        <v>5</v>
      </c>
      <c r="N125" s="29">
        <v>1</v>
      </c>
      <c r="O125" s="162">
        <v>474.8</v>
      </c>
      <c r="P125" s="29">
        <v>2015</v>
      </c>
    </row>
    <row r="126" spans="1:16" ht="15.75" customHeight="1" x14ac:dyDescent="0.25">
      <c r="A126" s="104" t="s">
        <v>109</v>
      </c>
      <c r="B126" s="155" t="s">
        <v>76</v>
      </c>
      <c r="C126" s="105">
        <v>888483.71</v>
      </c>
      <c r="D126" s="105"/>
      <c r="E126" s="105"/>
      <c r="F126" s="105"/>
      <c r="G126" s="91">
        <f t="shared" si="1"/>
        <v>888483.71</v>
      </c>
      <c r="H126" s="120">
        <v>42241</v>
      </c>
      <c r="I126" s="102">
        <v>42241</v>
      </c>
      <c r="J126" s="102"/>
      <c r="K126" s="102"/>
      <c r="L126" s="29"/>
      <c r="M126" s="162" t="s">
        <v>5</v>
      </c>
      <c r="N126" s="29">
        <v>1</v>
      </c>
      <c r="O126" s="162">
        <v>566.79999999999995</v>
      </c>
      <c r="P126" s="29">
        <v>2015</v>
      </c>
    </row>
    <row r="127" spans="1:16" ht="15.75" customHeight="1" x14ac:dyDescent="0.25">
      <c r="A127" s="104" t="s">
        <v>2138</v>
      </c>
      <c r="B127" s="155" t="s">
        <v>65</v>
      </c>
      <c r="C127" s="105">
        <v>1021124.8</v>
      </c>
      <c r="D127" s="105"/>
      <c r="E127" s="105"/>
      <c r="F127" s="105"/>
      <c r="G127" s="91">
        <f t="shared" si="1"/>
        <v>1021124.8</v>
      </c>
      <c r="H127" s="120">
        <v>42320</v>
      </c>
      <c r="I127" s="102">
        <v>42320</v>
      </c>
      <c r="J127" s="102"/>
      <c r="K127" s="102"/>
      <c r="L127" s="108"/>
      <c r="M127" s="162" t="s">
        <v>5</v>
      </c>
      <c r="N127" s="29">
        <v>1</v>
      </c>
      <c r="O127" s="162">
        <f>651.2</f>
        <v>651.20000000000005</v>
      </c>
      <c r="P127" s="29">
        <v>2015</v>
      </c>
    </row>
    <row r="128" spans="1:16" ht="15.75" customHeight="1" x14ac:dyDescent="0.25">
      <c r="A128" s="104" t="s">
        <v>74</v>
      </c>
      <c r="B128" s="155" t="s">
        <v>23</v>
      </c>
      <c r="C128" s="105">
        <v>1187826.3</v>
      </c>
      <c r="D128" s="105"/>
      <c r="E128" s="105"/>
      <c r="F128" s="105"/>
      <c r="G128" s="91">
        <f t="shared" si="1"/>
        <v>1187826.3</v>
      </c>
      <c r="H128" s="120">
        <v>42276</v>
      </c>
      <c r="I128" s="102">
        <v>42276</v>
      </c>
      <c r="J128" s="102"/>
      <c r="K128" s="102"/>
      <c r="L128" s="29"/>
      <c r="M128" s="162" t="s">
        <v>5</v>
      </c>
      <c r="N128" s="29">
        <v>1</v>
      </c>
      <c r="O128" s="162">
        <v>797</v>
      </c>
      <c r="P128" s="29">
        <v>2015</v>
      </c>
    </row>
    <row r="129" spans="1:16" ht="15.75" customHeight="1" x14ac:dyDescent="0.25">
      <c r="A129" s="104" t="s">
        <v>286</v>
      </c>
      <c r="B129" s="155" t="s">
        <v>7</v>
      </c>
      <c r="C129" s="105">
        <v>1044308.26</v>
      </c>
      <c r="D129" s="105"/>
      <c r="E129" s="105" t="s">
        <v>7</v>
      </c>
      <c r="F129" s="105">
        <v>109653.86</v>
      </c>
      <c r="G129" s="91">
        <f t="shared" si="1"/>
        <v>1153962.1200000001</v>
      </c>
      <c r="H129" s="120">
        <v>42346</v>
      </c>
      <c r="I129" s="102">
        <v>42346</v>
      </c>
      <c r="J129" s="120">
        <v>42468</v>
      </c>
      <c r="K129" s="102">
        <v>42468</v>
      </c>
      <c r="L129" s="29"/>
      <c r="M129" s="162" t="s">
        <v>6</v>
      </c>
      <c r="N129" s="29">
        <v>1</v>
      </c>
      <c r="O129" s="162">
        <f>686.4</f>
        <v>686.4</v>
      </c>
      <c r="P129" s="29">
        <v>2015</v>
      </c>
    </row>
    <row r="130" spans="1:16" ht="15.75" customHeight="1" x14ac:dyDescent="0.25">
      <c r="A130" s="104" t="s">
        <v>116</v>
      </c>
      <c r="B130" s="155" t="s">
        <v>82</v>
      </c>
      <c r="C130" s="105">
        <v>879032.74</v>
      </c>
      <c r="D130" s="105"/>
      <c r="E130" s="105" t="s">
        <v>2018</v>
      </c>
      <c r="F130" s="105">
        <v>372927.45</v>
      </c>
      <c r="G130" s="91">
        <f t="shared" si="1"/>
        <v>1251960.19</v>
      </c>
      <c r="H130" s="120">
        <v>42284</v>
      </c>
      <c r="I130" s="102">
        <v>42284</v>
      </c>
      <c r="J130" s="102">
        <v>43173</v>
      </c>
      <c r="K130" s="102">
        <v>43166</v>
      </c>
      <c r="L130" s="29"/>
      <c r="M130" s="162" t="s">
        <v>5</v>
      </c>
      <c r="N130" s="29">
        <v>1</v>
      </c>
      <c r="O130" s="162">
        <v>563.48</v>
      </c>
      <c r="P130" s="29">
        <v>2015</v>
      </c>
    </row>
    <row r="131" spans="1:16" ht="15.75" customHeight="1" x14ac:dyDescent="0.25">
      <c r="A131" s="104" t="s">
        <v>239</v>
      </c>
      <c r="B131" s="155" t="s">
        <v>65</v>
      </c>
      <c r="C131" s="105">
        <v>592423.72</v>
      </c>
      <c r="D131" s="105"/>
      <c r="E131" s="105"/>
      <c r="F131" s="105"/>
      <c r="G131" s="91">
        <f t="shared" ref="G131:G207" si="2">C131-D131+F131</f>
        <v>592423.72</v>
      </c>
      <c r="H131" s="120">
        <v>42313</v>
      </c>
      <c r="I131" s="102">
        <v>42313</v>
      </c>
      <c r="J131" s="102"/>
      <c r="K131" s="102"/>
      <c r="L131" s="29"/>
      <c r="M131" s="162" t="s">
        <v>5</v>
      </c>
      <c r="N131" s="29">
        <v>1</v>
      </c>
      <c r="O131" s="162">
        <v>546.5</v>
      </c>
      <c r="P131" s="29">
        <v>2015</v>
      </c>
    </row>
    <row r="132" spans="1:16" ht="15.75" customHeight="1" x14ac:dyDescent="0.25">
      <c r="A132" s="104" t="s">
        <v>248</v>
      </c>
      <c r="B132" s="155" t="s">
        <v>65</v>
      </c>
      <c r="C132" s="105">
        <v>696223.6</v>
      </c>
      <c r="D132" s="105">
        <v>3640.3</v>
      </c>
      <c r="E132" s="105"/>
      <c r="F132" s="105"/>
      <c r="G132" s="91">
        <f t="shared" si="2"/>
        <v>692583.29999999993</v>
      </c>
      <c r="H132" s="120">
        <v>42300</v>
      </c>
      <c r="I132" s="102">
        <v>42302</v>
      </c>
      <c r="J132" s="102"/>
      <c r="K132" s="102"/>
      <c r="L132" s="29"/>
      <c r="M132" s="162" t="s">
        <v>5</v>
      </c>
      <c r="N132" s="29">
        <v>1</v>
      </c>
      <c r="O132" s="162">
        <v>392.62</v>
      </c>
      <c r="P132" s="29">
        <v>2015</v>
      </c>
    </row>
    <row r="133" spans="1:16" ht="15.75" customHeight="1" x14ac:dyDescent="0.25">
      <c r="A133" s="104" t="s">
        <v>254</v>
      </c>
      <c r="B133" s="155" t="s">
        <v>65</v>
      </c>
      <c r="C133" s="105">
        <v>607599.69999999995</v>
      </c>
      <c r="D133" s="105"/>
      <c r="E133" s="105"/>
      <c r="F133" s="105"/>
      <c r="G133" s="91">
        <f t="shared" si="2"/>
        <v>607599.69999999995</v>
      </c>
      <c r="H133" s="120">
        <v>42313</v>
      </c>
      <c r="I133" s="102">
        <v>42313</v>
      </c>
      <c r="J133" s="102"/>
      <c r="K133" s="102"/>
      <c r="L133" s="108"/>
      <c r="M133" s="162" t="s">
        <v>5</v>
      </c>
      <c r="N133" s="29">
        <v>1</v>
      </c>
      <c r="O133" s="162">
        <v>337.71</v>
      </c>
      <c r="P133" s="29">
        <v>2015</v>
      </c>
    </row>
    <row r="134" spans="1:16" ht="15.75" customHeight="1" x14ac:dyDescent="0.25">
      <c r="A134" s="104" t="s">
        <v>314</v>
      </c>
      <c r="B134" s="155" t="s">
        <v>315</v>
      </c>
      <c r="C134" s="105">
        <v>1692412</v>
      </c>
      <c r="D134" s="105"/>
      <c r="E134" s="105"/>
      <c r="F134" s="105"/>
      <c r="G134" s="91">
        <f t="shared" si="2"/>
        <v>1692412</v>
      </c>
      <c r="H134" s="120">
        <v>42349</v>
      </c>
      <c r="I134" s="102">
        <v>42349</v>
      </c>
      <c r="J134" s="102"/>
      <c r="K134" s="102"/>
      <c r="L134" s="29"/>
      <c r="M134" s="162" t="s">
        <v>5</v>
      </c>
      <c r="N134" s="29">
        <v>1</v>
      </c>
      <c r="O134" s="162">
        <f>856</f>
        <v>856</v>
      </c>
      <c r="P134" s="29">
        <v>2015</v>
      </c>
    </row>
    <row r="135" spans="1:16" ht="15.75" customHeight="1" x14ac:dyDescent="0.25">
      <c r="A135" s="104" t="s">
        <v>126</v>
      </c>
      <c r="B135" s="155" t="s">
        <v>60</v>
      </c>
      <c r="C135" s="105">
        <v>703406.26</v>
      </c>
      <c r="D135" s="105"/>
      <c r="E135" s="105"/>
      <c r="F135" s="105"/>
      <c r="G135" s="91">
        <f t="shared" si="2"/>
        <v>703406.26</v>
      </c>
      <c r="H135" s="120">
        <v>42276</v>
      </c>
      <c r="I135" s="102">
        <v>42298</v>
      </c>
      <c r="J135" s="102"/>
      <c r="K135" s="102"/>
      <c r="L135" s="29"/>
      <c r="M135" s="162" t="s">
        <v>5</v>
      </c>
      <c r="N135" s="29">
        <v>1</v>
      </c>
      <c r="O135" s="162">
        <v>720</v>
      </c>
      <c r="P135" s="29">
        <v>2015</v>
      </c>
    </row>
    <row r="136" spans="1:16" ht="15.75" customHeight="1" x14ac:dyDescent="0.25">
      <c r="A136" s="104" t="s">
        <v>234</v>
      </c>
      <c r="B136" s="155" t="s">
        <v>65</v>
      </c>
      <c r="C136" s="105">
        <v>709879.74</v>
      </c>
      <c r="D136" s="105"/>
      <c r="E136" s="105" t="s">
        <v>65</v>
      </c>
      <c r="F136" s="105">
        <v>98000</v>
      </c>
      <c r="G136" s="91">
        <f t="shared" si="2"/>
        <v>807879.74</v>
      </c>
      <c r="H136" s="120">
        <v>42292</v>
      </c>
      <c r="I136" s="102">
        <v>42292</v>
      </c>
      <c r="J136" s="102">
        <v>42472</v>
      </c>
      <c r="K136" s="102">
        <v>42472</v>
      </c>
      <c r="L136" s="108"/>
      <c r="M136" s="162" t="s">
        <v>5</v>
      </c>
      <c r="N136" s="29">
        <v>1</v>
      </c>
      <c r="O136" s="162">
        <v>408</v>
      </c>
      <c r="P136" s="29">
        <v>2015</v>
      </c>
    </row>
    <row r="137" spans="1:16" ht="15.75" customHeight="1" x14ac:dyDescent="0.25">
      <c r="A137" s="104" t="s">
        <v>250</v>
      </c>
      <c r="B137" s="155" t="s">
        <v>65</v>
      </c>
      <c r="C137" s="105">
        <v>3059795.46</v>
      </c>
      <c r="D137" s="105">
        <v>5155.42</v>
      </c>
      <c r="E137" s="105" t="s">
        <v>65</v>
      </c>
      <c r="F137" s="105">
        <v>45210.13</v>
      </c>
      <c r="G137" s="91">
        <f t="shared" si="2"/>
        <v>3099850.17</v>
      </c>
      <c r="H137" s="120">
        <v>42338</v>
      </c>
      <c r="I137" s="102">
        <v>42338</v>
      </c>
      <c r="J137" s="102">
        <v>42643</v>
      </c>
      <c r="K137" s="102">
        <v>42643</v>
      </c>
      <c r="L137" s="29"/>
      <c r="M137" s="162" t="s">
        <v>5</v>
      </c>
      <c r="N137" s="29">
        <v>1</v>
      </c>
      <c r="O137" s="162">
        <v>1806</v>
      </c>
      <c r="P137" s="29">
        <v>2015</v>
      </c>
    </row>
    <row r="138" spans="1:16" ht="15.75" customHeight="1" x14ac:dyDescent="0.25">
      <c r="A138" s="104" t="s">
        <v>106</v>
      </c>
      <c r="B138" s="18" t="s">
        <v>63</v>
      </c>
      <c r="C138" s="105">
        <v>3287179.99</v>
      </c>
      <c r="D138" s="105">
        <v>1319.93</v>
      </c>
      <c r="E138" s="105" t="s">
        <v>63</v>
      </c>
      <c r="F138" s="105">
        <v>223668.99</v>
      </c>
      <c r="G138" s="91">
        <f t="shared" si="2"/>
        <v>3509529.05</v>
      </c>
      <c r="H138" s="120">
        <v>42268</v>
      </c>
      <c r="I138" s="102">
        <v>42268</v>
      </c>
      <c r="J138" s="102">
        <v>42342</v>
      </c>
      <c r="K138" s="102">
        <v>42342</v>
      </c>
      <c r="L138" s="108"/>
      <c r="M138" s="162" t="s">
        <v>5</v>
      </c>
      <c r="N138" s="29">
        <v>1</v>
      </c>
      <c r="O138" s="162">
        <v>1828</v>
      </c>
      <c r="P138" s="29">
        <v>2015</v>
      </c>
    </row>
    <row r="139" spans="1:16" ht="15.75" customHeight="1" x14ac:dyDescent="0.25">
      <c r="A139" s="104" t="s">
        <v>235</v>
      </c>
      <c r="B139" s="155" t="s">
        <v>65</v>
      </c>
      <c r="C139" s="105">
        <v>791775.28</v>
      </c>
      <c r="D139" s="105"/>
      <c r="E139" s="105"/>
      <c r="F139" s="105"/>
      <c r="G139" s="91">
        <f t="shared" si="2"/>
        <v>791775.28</v>
      </c>
      <c r="H139" s="120">
        <v>42333</v>
      </c>
      <c r="I139" s="102">
        <v>42333</v>
      </c>
      <c r="J139" s="102"/>
      <c r="K139" s="102"/>
      <c r="L139" s="29"/>
      <c r="M139" s="162" t="s">
        <v>5</v>
      </c>
      <c r="N139" s="29">
        <v>1</v>
      </c>
      <c r="O139" s="162">
        <v>490</v>
      </c>
      <c r="P139" s="29">
        <v>2015</v>
      </c>
    </row>
    <row r="140" spans="1:16" ht="15.75" customHeight="1" x14ac:dyDescent="0.25">
      <c r="A140" s="104" t="s">
        <v>313</v>
      </c>
      <c r="B140" s="155" t="s">
        <v>315</v>
      </c>
      <c r="C140" s="105">
        <v>836352.14</v>
      </c>
      <c r="D140" s="105"/>
      <c r="E140" s="105"/>
      <c r="F140" s="105"/>
      <c r="G140" s="91">
        <f t="shared" si="2"/>
        <v>836352.14</v>
      </c>
      <c r="H140" s="120">
        <v>42340</v>
      </c>
      <c r="I140" s="102">
        <v>42340</v>
      </c>
      <c r="J140" s="102"/>
      <c r="K140" s="102"/>
      <c r="L140" s="29"/>
      <c r="M140" s="162" t="s">
        <v>5</v>
      </c>
      <c r="N140" s="29">
        <v>1</v>
      </c>
      <c r="O140" s="162">
        <f>578</f>
        <v>578</v>
      </c>
      <c r="P140" s="29">
        <v>2015</v>
      </c>
    </row>
    <row r="141" spans="1:16" ht="15.75" customHeight="1" x14ac:dyDescent="0.25">
      <c r="A141" s="104" t="s">
        <v>364</v>
      </c>
      <c r="B141" s="155" t="s">
        <v>69</v>
      </c>
      <c r="C141" s="91">
        <v>2337488.48</v>
      </c>
      <c r="D141" s="91"/>
      <c r="E141" s="91"/>
      <c r="F141" s="91"/>
      <c r="G141" s="91">
        <f t="shared" si="2"/>
        <v>2337488.48</v>
      </c>
      <c r="H141" s="102">
        <v>42353</v>
      </c>
      <c r="I141" s="120">
        <v>42353</v>
      </c>
      <c r="J141" s="120"/>
      <c r="K141" s="120"/>
      <c r="L141" s="162"/>
      <c r="M141" s="29" t="s">
        <v>5</v>
      </c>
      <c r="N141" s="29">
        <v>1</v>
      </c>
      <c r="O141" s="29">
        <f>848</f>
        <v>848</v>
      </c>
      <c r="P141" s="29">
        <v>2015</v>
      </c>
    </row>
    <row r="142" spans="1:16" ht="15.75" customHeight="1" x14ac:dyDescent="0.25">
      <c r="A142" s="104" t="s">
        <v>521</v>
      </c>
      <c r="B142" s="155" t="s">
        <v>69</v>
      </c>
      <c r="C142" s="91">
        <v>1385792.3</v>
      </c>
      <c r="D142" s="91"/>
      <c r="E142" s="91"/>
      <c r="F142" s="91"/>
      <c r="G142" s="91">
        <f t="shared" si="2"/>
        <v>1385792.3</v>
      </c>
      <c r="H142" s="102">
        <v>42360</v>
      </c>
      <c r="I142" s="120">
        <v>42360</v>
      </c>
      <c r="J142" s="120"/>
      <c r="K142" s="120"/>
      <c r="L142" s="162"/>
      <c r="M142" s="29" t="s">
        <v>5</v>
      </c>
      <c r="N142" s="29">
        <v>1</v>
      </c>
      <c r="O142" s="29">
        <f>636.8</f>
        <v>636.79999999999995</v>
      </c>
      <c r="P142" s="29">
        <v>2015</v>
      </c>
    </row>
    <row r="143" spans="1:16" ht="15.75" customHeight="1" x14ac:dyDescent="0.25">
      <c r="A143" s="104" t="s">
        <v>2142</v>
      </c>
      <c r="B143" s="155" t="s">
        <v>273</v>
      </c>
      <c r="C143" s="105">
        <v>1227703.8600000001</v>
      </c>
      <c r="D143" s="105"/>
      <c r="E143" s="105"/>
      <c r="F143" s="105"/>
      <c r="G143" s="91">
        <f t="shared" si="2"/>
        <v>1227703.8600000001</v>
      </c>
      <c r="H143" s="120">
        <v>42318</v>
      </c>
      <c r="I143" s="102">
        <v>42318</v>
      </c>
      <c r="J143" s="102"/>
      <c r="K143" s="102"/>
      <c r="L143" s="29"/>
      <c r="M143" s="162" t="s">
        <v>5</v>
      </c>
      <c r="N143" s="29">
        <v>1</v>
      </c>
      <c r="O143" s="162">
        <v>681</v>
      </c>
      <c r="P143" s="29">
        <v>2015</v>
      </c>
    </row>
    <row r="144" spans="1:16" ht="15.75" customHeight="1" x14ac:dyDescent="0.25">
      <c r="A144" s="104" t="s">
        <v>275</v>
      </c>
      <c r="B144" s="155" t="s">
        <v>273</v>
      </c>
      <c r="C144" s="105">
        <v>265786.74</v>
      </c>
      <c r="D144" s="105"/>
      <c r="E144" s="105" t="s">
        <v>402</v>
      </c>
      <c r="F144" s="105">
        <v>43604.2</v>
      </c>
      <c r="G144" s="91">
        <f t="shared" si="2"/>
        <v>309390.94</v>
      </c>
      <c r="H144" s="120">
        <v>42292</v>
      </c>
      <c r="I144" s="102">
        <v>42297</v>
      </c>
      <c r="J144" s="102">
        <v>42548</v>
      </c>
      <c r="K144" s="102">
        <v>42548</v>
      </c>
      <c r="L144" s="29"/>
      <c r="M144" s="162" t="s">
        <v>5</v>
      </c>
      <c r="N144" s="29">
        <v>1</v>
      </c>
      <c r="O144" s="162">
        <v>194.6</v>
      </c>
      <c r="P144" s="29">
        <v>2015</v>
      </c>
    </row>
    <row r="145" spans="1:16" ht="15.75" customHeight="1" x14ac:dyDescent="0.25">
      <c r="A145" s="104" t="s">
        <v>276</v>
      </c>
      <c r="B145" s="155" t="s">
        <v>273</v>
      </c>
      <c r="C145" s="105">
        <v>276884.64</v>
      </c>
      <c r="D145" s="105"/>
      <c r="E145" s="105"/>
      <c r="F145" s="105"/>
      <c r="G145" s="91">
        <f t="shared" si="2"/>
        <v>276884.64</v>
      </c>
      <c r="H145" s="120">
        <v>42292</v>
      </c>
      <c r="I145" s="102">
        <v>42297</v>
      </c>
      <c r="J145" s="102"/>
      <c r="K145" s="102"/>
      <c r="L145" s="29"/>
      <c r="M145" s="162" t="s">
        <v>5</v>
      </c>
      <c r="N145" s="29">
        <v>1</v>
      </c>
      <c r="O145" s="162">
        <v>205.8</v>
      </c>
      <c r="P145" s="29">
        <v>2015</v>
      </c>
    </row>
    <row r="146" spans="1:16" ht="15.75" customHeight="1" x14ac:dyDescent="0.25">
      <c r="A146" s="104" t="s">
        <v>31</v>
      </c>
      <c r="B146" s="155" t="s">
        <v>65</v>
      </c>
      <c r="C146" s="91">
        <v>1753669.98</v>
      </c>
      <c r="D146" s="91"/>
      <c r="E146" s="91"/>
      <c r="F146" s="91"/>
      <c r="G146" s="91">
        <f t="shared" si="2"/>
        <v>1753669.98</v>
      </c>
      <c r="H146" s="102">
        <v>42333</v>
      </c>
      <c r="I146" s="120">
        <v>42333</v>
      </c>
      <c r="J146" s="120"/>
      <c r="K146" s="120"/>
      <c r="L146" s="107"/>
      <c r="M146" s="29" t="s">
        <v>5</v>
      </c>
      <c r="N146" s="29">
        <v>1</v>
      </c>
      <c r="O146" s="29">
        <v>984.4</v>
      </c>
      <c r="P146" s="29">
        <v>2015</v>
      </c>
    </row>
    <row r="147" spans="1:16" ht="15.75" customHeight="1" x14ac:dyDescent="0.25">
      <c r="A147" s="104" t="s">
        <v>124</v>
      </c>
      <c r="B147" s="155" t="s">
        <v>23</v>
      </c>
      <c r="C147" s="105">
        <v>579486.56000000006</v>
      </c>
      <c r="D147" s="105"/>
      <c r="E147" s="105"/>
      <c r="F147" s="105"/>
      <c r="G147" s="91">
        <f t="shared" si="2"/>
        <v>579486.56000000006</v>
      </c>
      <c r="H147" s="120">
        <v>42265</v>
      </c>
      <c r="I147" s="102">
        <v>42265</v>
      </c>
      <c r="J147" s="102"/>
      <c r="K147" s="102"/>
      <c r="L147" s="29"/>
      <c r="M147" s="162" t="s">
        <v>5</v>
      </c>
      <c r="N147" s="29">
        <v>1</v>
      </c>
      <c r="O147" s="162">
        <v>338</v>
      </c>
      <c r="P147" s="29">
        <v>2015</v>
      </c>
    </row>
    <row r="148" spans="1:16" ht="15.75" customHeight="1" x14ac:dyDescent="0.25">
      <c r="A148" s="104" t="s">
        <v>237</v>
      </c>
      <c r="B148" s="155" t="s">
        <v>65</v>
      </c>
      <c r="C148" s="105">
        <v>999026.94</v>
      </c>
      <c r="D148" s="105"/>
      <c r="E148" s="105"/>
      <c r="F148" s="105"/>
      <c r="G148" s="91">
        <f t="shared" si="2"/>
        <v>999026.94</v>
      </c>
      <c r="H148" s="120">
        <v>42361</v>
      </c>
      <c r="I148" s="102">
        <v>42361</v>
      </c>
      <c r="J148" s="102"/>
      <c r="K148" s="102"/>
      <c r="L148" s="29"/>
      <c r="M148" s="162" t="s">
        <v>5</v>
      </c>
      <c r="N148" s="29">
        <v>1</v>
      </c>
      <c r="O148" s="162">
        <v>760</v>
      </c>
      <c r="P148" s="29">
        <v>2015</v>
      </c>
    </row>
    <row r="149" spans="1:16" ht="15.75" customHeight="1" x14ac:dyDescent="0.25">
      <c r="A149" s="104" t="s">
        <v>247</v>
      </c>
      <c r="B149" s="155" t="s">
        <v>65</v>
      </c>
      <c r="C149" s="105">
        <v>2732725.42</v>
      </c>
      <c r="D149" s="105"/>
      <c r="E149" s="105"/>
      <c r="F149" s="105"/>
      <c r="G149" s="91">
        <f t="shared" si="2"/>
        <v>2732725.42</v>
      </c>
      <c r="H149" s="120">
        <v>42349</v>
      </c>
      <c r="I149" s="102">
        <v>42356</v>
      </c>
      <c r="J149" s="102"/>
      <c r="K149" s="102"/>
      <c r="L149" s="29"/>
      <c r="M149" s="162" t="s">
        <v>5</v>
      </c>
      <c r="N149" s="29">
        <v>1</v>
      </c>
      <c r="O149" s="162">
        <f>13.9125*100</f>
        <v>1391.25</v>
      </c>
      <c r="P149" s="29">
        <v>2015</v>
      </c>
    </row>
    <row r="150" spans="1:16" ht="15.75" customHeight="1" x14ac:dyDescent="0.25">
      <c r="A150" s="104" t="s">
        <v>249</v>
      </c>
      <c r="B150" s="155" t="s">
        <v>65</v>
      </c>
      <c r="C150" s="105">
        <v>564670.12</v>
      </c>
      <c r="D150" s="105"/>
      <c r="E150" s="105" t="s">
        <v>402</v>
      </c>
      <c r="F150" s="105">
        <v>96668.13</v>
      </c>
      <c r="G150" s="91">
        <f t="shared" si="2"/>
        <v>661338.25</v>
      </c>
      <c r="H150" s="120">
        <v>42338</v>
      </c>
      <c r="I150" s="102">
        <v>42338</v>
      </c>
      <c r="J150" s="102">
        <v>42564</v>
      </c>
      <c r="K150" s="102">
        <v>42564</v>
      </c>
      <c r="L150" s="29"/>
      <c r="M150" s="162" t="s">
        <v>5</v>
      </c>
      <c r="N150" s="29">
        <v>1</v>
      </c>
      <c r="O150" s="162">
        <f>376.4</f>
        <v>376.4</v>
      </c>
      <c r="P150" s="29">
        <v>2015</v>
      </c>
    </row>
    <row r="151" spans="1:16" ht="15.75" customHeight="1" x14ac:dyDescent="0.25">
      <c r="A151" s="104" t="s">
        <v>255</v>
      </c>
      <c r="B151" s="155" t="s">
        <v>252</v>
      </c>
      <c r="C151" s="105">
        <v>5867554.04</v>
      </c>
      <c r="D151" s="105">
        <v>44125</v>
      </c>
      <c r="E151" s="105"/>
      <c r="F151" s="105"/>
      <c r="G151" s="91">
        <f t="shared" si="2"/>
        <v>5823429.04</v>
      </c>
      <c r="H151" s="120">
        <v>42338</v>
      </c>
      <c r="I151" s="102">
        <v>42338</v>
      </c>
      <c r="J151" s="102"/>
      <c r="K151" s="102"/>
      <c r="L151" s="29"/>
      <c r="M151" s="162" t="s">
        <v>5</v>
      </c>
      <c r="N151" s="29">
        <v>1</v>
      </c>
      <c r="O151" s="162">
        <v>3084</v>
      </c>
      <c r="P151" s="29">
        <v>2015</v>
      </c>
    </row>
    <row r="152" spans="1:16" ht="15.75" customHeight="1" x14ac:dyDescent="0.25">
      <c r="A152" s="104" t="s">
        <v>260</v>
      </c>
      <c r="B152" s="155" t="s">
        <v>65</v>
      </c>
      <c r="C152" s="105">
        <v>1242924.68</v>
      </c>
      <c r="D152" s="105"/>
      <c r="E152" s="105" t="s">
        <v>1351</v>
      </c>
      <c r="F152" s="105">
        <v>69477.37</v>
      </c>
      <c r="G152" s="91">
        <f t="shared" si="2"/>
        <v>1312402.0499999998</v>
      </c>
      <c r="H152" s="120">
        <v>42340</v>
      </c>
      <c r="I152" s="102">
        <v>42340</v>
      </c>
      <c r="J152" s="102">
        <v>42676</v>
      </c>
      <c r="K152" s="102">
        <v>42677</v>
      </c>
      <c r="L152" s="29"/>
      <c r="M152" s="162" t="s">
        <v>5</v>
      </c>
      <c r="N152" s="162">
        <v>1</v>
      </c>
      <c r="O152" s="162">
        <f>679.2+869</f>
        <v>1548.2</v>
      </c>
      <c r="P152" s="29">
        <v>2016</v>
      </c>
    </row>
    <row r="153" spans="1:16" ht="15.75" customHeight="1" x14ac:dyDescent="0.25">
      <c r="A153" s="104" t="s">
        <v>272</v>
      </c>
      <c r="B153" s="155" t="s">
        <v>80</v>
      </c>
      <c r="C153" s="105">
        <v>1038939.26</v>
      </c>
      <c r="D153" s="105"/>
      <c r="E153" s="105"/>
      <c r="F153" s="105"/>
      <c r="G153" s="91">
        <f t="shared" si="2"/>
        <v>1038939.26</v>
      </c>
      <c r="H153" s="120">
        <v>42300</v>
      </c>
      <c r="I153" s="102">
        <v>42300</v>
      </c>
      <c r="J153" s="102"/>
      <c r="K153" s="102"/>
      <c r="L153" s="29"/>
      <c r="M153" s="162" t="s">
        <v>5</v>
      </c>
      <c r="N153" s="29">
        <v>1</v>
      </c>
      <c r="O153" s="162">
        <v>590.5</v>
      </c>
      <c r="P153" s="29">
        <v>2015</v>
      </c>
    </row>
    <row r="154" spans="1:16" ht="15.75" customHeight="1" x14ac:dyDescent="0.25">
      <c r="A154" s="104" t="s">
        <v>345</v>
      </c>
      <c r="B154" s="155" t="s">
        <v>273</v>
      </c>
      <c r="C154" s="91">
        <v>3667440</v>
      </c>
      <c r="D154" s="91">
        <v>143269.70000000001</v>
      </c>
      <c r="E154" s="91"/>
      <c r="F154" s="91"/>
      <c r="G154" s="91">
        <f t="shared" si="2"/>
        <v>3524170.3</v>
      </c>
      <c r="H154" s="102">
        <v>42340</v>
      </c>
      <c r="I154" s="120">
        <v>42342</v>
      </c>
      <c r="J154" s="120"/>
      <c r="K154" s="120"/>
      <c r="L154" s="162"/>
      <c r="M154" s="29" t="s">
        <v>5</v>
      </c>
      <c r="N154" s="29">
        <v>1</v>
      </c>
      <c r="O154" s="29">
        <v>1790.6</v>
      </c>
      <c r="P154" s="29">
        <v>2015</v>
      </c>
    </row>
    <row r="155" spans="1:16" ht="15.75" customHeight="1" x14ac:dyDescent="0.25">
      <c r="A155" s="104" t="s">
        <v>358</v>
      </c>
      <c r="B155" s="155" t="s">
        <v>273</v>
      </c>
      <c r="C155" s="91">
        <v>708705.64</v>
      </c>
      <c r="D155" s="91">
        <v>29208.54</v>
      </c>
      <c r="E155" s="91"/>
      <c r="F155" s="91"/>
      <c r="G155" s="91">
        <f t="shared" si="2"/>
        <v>679497.1</v>
      </c>
      <c r="H155" s="102">
        <v>42328</v>
      </c>
      <c r="I155" s="120">
        <v>42328</v>
      </c>
      <c r="J155" s="120"/>
      <c r="K155" s="120"/>
      <c r="L155" s="162"/>
      <c r="M155" s="29" t="s">
        <v>5</v>
      </c>
      <c r="N155" s="29">
        <v>1</v>
      </c>
      <c r="O155" s="29">
        <v>409.4</v>
      </c>
      <c r="P155" s="29">
        <v>2015</v>
      </c>
    </row>
    <row r="156" spans="1:16" ht="15.75" customHeight="1" x14ac:dyDescent="0.25">
      <c r="A156" s="104" t="s">
        <v>505</v>
      </c>
      <c r="B156" s="155" t="s">
        <v>245</v>
      </c>
      <c r="C156" s="91">
        <v>1249293.81</v>
      </c>
      <c r="D156" s="91"/>
      <c r="E156" s="91"/>
      <c r="F156" s="91"/>
      <c r="G156" s="91">
        <f t="shared" si="2"/>
        <v>1249293.81</v>
      </c>
      <c r="H156" s="102">
        <v>42359</v>
      </c>
      <c r="I156" s="120">
        <v>42359</v>
      </c>
      <c r="J156" s="120"/>
      <c r="K156" s="120"/>
      <c r="L156" s="162"/>
      <c r="M156" s="29" t="s">
        <v>5</v>
      </c>
      <c r="N156" s="29">
        <v>1</v>
      </c>
      <c r="O156" s="29">
        <f>615.85</f>
        <v>615.85</v>
      </c>
      <c r="P156" s="29">
        <v>2015</v>
      </c>
    </row>
    <row r="157" spans="1:16" ht="15.75" customHeight="1" x14ac:dyDescent="0.25">
      <c r="A157" s="104" t="s">
        <v>66</v>
      </c>
      <c r="B157" s="155" t="s">
        <v>65</v>
      </c>
      <c r="C157" s="105">
        <v>1221256.3400000001</v>
      </c>
      <c r="D157" s="105"/>
      <c r="E157" s="105" t="s">
        <v>65</v>
      </c>
      <c r="F157" s="105">
        <v>1058947.3400000001</v>
      </c>
      <c r="G157" s="91">
        <f t="shared" si="2"/>
        <v>2280203.6800000002</v>
      </c>
      <c r="H157" s="120">
        <v>42326</v>
      </c>
      <c r="I157" s="102">
        <v>42326</v>
      </c>
      <c r="J157" s="120">
        <v>42326</v>
      </c>
      <c r="K157" s="102">
        <v>42326</v>
      </c>
      <c r="L157" s="29"/>
      <c r="M157" s="162" t="s">
        <v>6</v>
      </c>
      <c r="N157" s="29">
        <v>1</v>
      </c>
      <c r="O157" s="162">
        <f>1776</f>
        <v>1776</v>
      </c>
      <c r="P157" s="29">
        <v>2015</v>
      </c>
    </row>
    <row r="158" spans="1:16" ht="15.75" customHeight="1" x14ac:dyDescent="0.25">
      <c r="A158" s="104" t="s">
        <v>20</v>
      </c>
      <c r="B158" s="18" t="s">
        <v>3</v>
      </c>
      <c r="C158" s="91">
        <v>1113328.82</v>
      </c>
      <c r="D158" s="91"/>
      <c r="E158" s="91"/>
      <c r="F158" s="91"/>
      <c r="G158" s="91">
        <f t="shared" si="2"/>
        <v>1113328.82</v>
      </c>
      <c r="H158" s="102">
        <v>42333</v>
      </c>
      <c r="I158" s="120">
        <v>42346</v>
      </c>
      <c r="J158" s="120"/>
      <c r="K158" s="120"/>
      <c r="L158" s="162"/>
      <c r="M158" s="29" t="s">
        <v>6</v>
      </c>
      <c r="N158" s="29">
        <v>1</v>
      </c>
      <c r="O158" s="29">
        <v>1558.5</v>
      </c>
      <c r="P158" s="29">
        <v>2015</v>
      </c>
    </row>
    <row r="159" spans="1:16" ht="15.75" customHeight="1" x14ac:dyDescent="0.25">
      <c r="A159" s="104" t="s">
        <v>20</v>
      </c>
      <c r="B159" s="126" t="s">
        <v>4091</v>
      </c>
      <c r="C159" s="91">
        <f>387523.2+161740.8</f>
        <v>549264</v>
      </c>
      <c r="D159" s="91"/>
      <c r="E159" s="91"/>
      <c r="F159" s="91"/>
      <c r="G159" s="91">
        <f t="shared" si="2"/>
        <v>549264</v>
      </c>
      <c r="H159" s="102"/>
      <c r="I159" s="120"/>
      <c r="J159" s="120">
        <v>44820</v>
      </c>
      <c r="K159" s="120">
        <v>44838</v>
      </c>
      <c r="L159" s="92">
        <v>2022</v>
      </c>
      <c r="M159" s="84" t="s">
        <v>4114</v>
      </c>
      <c r="N159" s="162">
        <v>1</v>
      </c>
      <c r="O159" s="29">
        <v>1558.5</v>
      </c>
      <c r="P159" s="17">
        <v>2022</v>
      </c>
    </row>
    <row r="160" spans="1:16" ht="15.75" customHeight="1" x14ac:dyDescent="0.25">
      <c r="A160" s="104" t="s">
        <v>571</v>
      </c>
      <c r="B160" s="155" t="s">
        <v>245</v>
      </c>
      <c r="C160" s="91">
        <v>739228.65</v>
      </c>
      <c r="D160" s="91"/>
      <c r="E160" s="91"/>
      <c r="F160" s="91"/>
      <c r="G160" s="91">
        <f t="shared" si="2"/>
        <v>739228.65</v>
      </c>
      <c r="H160" s="102">
        <v>42363</v>
      </c>
      <c r="I160" s="120">
        <v>42363</v>
      </c>
      <c r="J160" s="120"/>
      <c r="K160" s="120"/>
      <c r="L160" s="162"/>
      <c r="M160" s="29" t="s">
        <v>1161</v>
      </c>
      <c r="N160" s="29">
        <v>1</v>
      </c>
      <c r="O160" s="29"/>
      <c r="P160" s="29">
        <v>2015</v>
      </c>
    </row>
    <row r="161" spans="1:16" ht="15.75" customHeight="1" x14ac:dyDescent="0.25">
      <c r="A161" s="104" t="s">
        <v>100</v>
      </c>
      <c r="B161" s="18" t="s">
        <v>3</v>
      </c>
      <c r="C161" s="91">
        <v>918618.2</v>
      </c>
      <c r="D161" s="91"/>
      <c r="E161" s="91" t="s">
        <v>3</v>
      </c>
      <c r="F161" s="91">
        <v>362104.24</v>
      </c>
      <c r="G161" s="91">
        <f t="shared" si="2"/>
        <v>1280722.44</v>
      </c>
      <c r="H161" s="102">
        <v>42346</v>
      </c>
      <c r="I161" s="120">
        <v>42338</v>
      </c>
      <c r="J161" s="120">
        <v>42346</v>
      </c>
      <c r="K161" s="120">
        <v>42338</v>
      </c>
      <c r="L161" s="107"/>
      <c r="M161" s="29" t="s">
        <v>6</v>
      </c>
      <c r="N161" s="162">
        <v>1</v>
      </c>
      <c r="O161" s="29">
        <f>1430.28+144</f>
        <v>1574.28</v>
      </c>
      <c r="P161" s="29">
        <v>2016</v>
      </c>
    </row>
    <row r="162" spans="1:16" ht="15.75" customHeight="1" x14ac:dyDescent="0.25">
      <c r="A162" s="104" t="s">
        <v>120</v>
      </c>
      <c r="B162" s="155" t="s">
        <v>83</v>
      </c>
      <c r="C162" s="105">
        <v>732970.5</v>
      </c>
      <c r="D162" s="105"/>
      <c r="E162" s="105"/>
      <c r="F162" s="105"/>
      <c r="G162" s="91">
        <f t="shared" si="2"/>
        <v>732970.5</v>
      </c>
      <c r="H162" s="120">
        <v>42360</v>
      </c>
      <c r="I162" s="102">
        <v>42360</v>
      </c>
      <c r="J162" s="102"/>
      <c r="K162" s="102"/>
      <c r="L162" s="29"/>
      <c r="M162" s="162" t="s">
        <v>6</v>
      </c>
      <c r="N162" s="162">
        <v>1</v>
      </c>
      <c r="O162" s="162">
        <f>18.334*100+1.477*100</f>
        <v>1981.1</v>
      </c>
      <c r="P162" s="29">
        <v>2016</v>
      </c>
    </row>
    <row r="163" spans="1:16" ht="15.75" customHeight="1" x14ac:dyDescent="0.25">
      <c r="A163" s="104" t="s">
        <v>516</v>
      </c>
      <c r="B163" s="18" t="s">
        <v>509</v>
      </c>
      <c r="C163" s="91">
        <v>801887</v>
      </c>
      <c r="D163" s="91"/>
      <c r="E163" s="91"/>
      <c r="F163" s="91"/>
      <c r="G163" s="91">
        <f t="shared" si="2"/>
        <v>801887</v>
      </c>
      <c r="H163" s="102">
        <v>42360</v>
      </c>
      <c r="I163" s="120">
        <v>42360</v>
      </c>
      <c r="J163" s="120"/>
      <c r="K163" s="120"/>
      <c r="L163" s="162"/>
      <c r="M163" s="29" t="s">
        <v>5</v>
      </c>
      <c r="N163" s="162">
        <v>1</v>
      </c>
      <c r="O163" s="29">
        <f>492.2</f>
        <v>492.2</v>
      </c>
      <c r="P163" s="29">
        <v>2016</v>
      </c>
    </row>
    <row r="164" spans="1:16" ht="15.75" customHeight="1" x14ac:dyDescent="0.25">
      <c r="A164" s="104" t="s">
        <v>311</v>
      </c>
      <c r="B164" s="155" t="s">
        <v>315</v>
      </c>
      <c r="C164" s="105">
        <v>809631.04</v>
      </c>
      <c r="D164" s="105"/>
      <c r="E164" s="105"/>
      <c r="F164" s="105"/>
      <c r="G164" s="91">
        <f t="shared" si="2"/>
        <v>809631.04</v>
      </c>
      <c r="H164" s="120">
        <v>42331</v>
      </c>
      <c r="I164" s="102">
        <v>42331</v>
      </c>
      <c r="J164" s="102"/>
      <c r="K164" s="102"/>
      <c r="L164" s="29"/>
      <c r="M164" s="162" t="s">
        <v>5</v>
      </c>
      <c r="N164" s="162">
        <v>1</v>
      </c>
      <c r="O164" s="162">
        <v>578</v>
      </c>
      <c r="P164" s="29">
        <v>2016</v>
      </c>
    </row>
    <row r="165" spans="1:16" ht="15.75" customHeight="1" x14ac:dyDescent="0.25">
      <c r="A165" s="104" t="s">
        <v>437</v>
      </c>
      <c r="B165" s="155" t="s">
        <v>2</v>
      </c>
      <c r="C165" s="91">
        <v>851667.8</v>
      </c>
      <c r="D165" s="91">
        <v>13899.26</v>
      </c>
      <c r="E165" s="91"/>
      <c r="F165" s="91"/>
      <c r="G165" s="91">
        <f t="shared" si="2"/>
        <v>837768.54</v>
      </c>
      <c r="H165" s="102">
        <v>42354</v>
      </c>
      <c r="I165" s="120">
        <v>42354</v>
      </c>
      <c r="J165" s="120"/>
      <c r="K165" s="120"/>
      <c r="L165" s="162"/>
      <c r="M165" s="29" t="s">
        <v>5</v>
      </c>
      <c r="N165" s="162">
        <v>1</v>
      </c>
      <c r="O165" s="29">
        <v>346</v>
      </c>
      <c r="P165" s="29">
        <v>2016</v>
      </c>
    </row>
    <row r="166" spans="1:16" ht="15.75" customHeight="1" x14ac:dyDescent="0.25">
      <c r="A166" s="104" t="s">
        <v>436</v>
      </c>
      <c r="B166" s="155" t="s">
        <v>2</v>
      </c>
      <c r="C166" s="91">
        <v>850907.49</v>
      </c>
      <c r="D166" s="91">
        <v>6853.53</v>
      </c>
      <c r="E166" s="91"/>
      <c r="F166" s="91"/>
      <c r="G166" s="91">
        <f t="shared" si="2"/>
        <v>844053.96</v>
      </c>
      <c r="H166" s="102">
        <v>42354</v>
      </c>
      <c r="I166" s="120">
        <v>42354</v>
      </c>
      <c r="J166" s="120"/>
      <c r="K166" s="120"/>
      <c r="L166" s="162"/>
      <c r="M166" s="29" t="s">
        <v>5</v>
      </c>
      <c r="N166" s="162">
        <v>1</v>
      </c>
      <c r="O166" s="29">
        <v>346</v>
      </c>
      <c r="P166" s="29">
        <v>2016</v>
      </c>
    </row>
    <row r="167" spans="1:16" ht="15.75" customHeight="1" x14ac:dyDescent="0.25">
      <c r="A167" s="104" t="s">
        <v>378</v>
      </c>
      <c r="B167" s="155" t="s">
        <v>3</v>
      </c>
      <c r="C167" s="91">
        <v>824474.26</v>
      </c>
      <c r="D167" s="91"/>
      <c r="E167" s="91"/>
      <c r="F167" s="91"/>
      <c r="G167" s="91">
        <f t="shared" si="2"/>
        <v>824474.26</v>
      </c>
      <c r="H167" s="102">
        <v>42346</v>
      </c>
      <c r="I167" s="120">
        <v>42346</v>
      </c>
      <c r="J167" s="120"/>
      <c r="K167" s="120"/>
      <c r="L167" s="162"/>
      <c r="M167" s="29" t="s">
        <v>5</v>
      </c>
      <c r="N167" s="162">
        <v>1</v>
      </c>
      <c r="O167" s="29">
        <f>444+36</f>
        <v>480</v>
      </c>
      <c r="P167" s="29">
        <v>2016</v>
      </c>
    </row>
    <row r="168" spans="1:16" ht="15.75" customHeight="1" x14ac:dyDescent="0.25">
      <c r="A168" s="104" t="s">
        <v>92</v>
      </c>
      <c r="B168" s="18" t="s">
        <v>7</v>
      </c>
      <c r="C168" s="91">
        <v>699311.66</v>
      </c>
      <c r="D168" s="91"/>
      <c r="E168" s="91"/>
      <c r="F168" s="91"/>
      <c r="G168" s="91">
        <f t="shared" si="2"/>
        <v>699311.66</v>
      </c>
      <c r="H168" s="120">
        <v>42356</v>
      </c>
      <c r="I168" s="102">
        <v>42369</v>
      </c>
      <c r="J168" s="102"/>
      <c r="K168" s="102"/>
      <c r="L168" s="29"/>
      <c r="M168" s="162" t="s">
        <v>5</v>
      </c>
      <c r="N168" s="162">
        <v>1</v>
      </c>
      <c r="O168" s="162">
        <v>279.7</v>
      </c>
      <c r="P168" s="29">
        <v>2016</v>
      </c>
    </row>
    <row r="169" spans="1:16" ht="15.75" customHeight="1" x14ac:dyDescent="0.25">
      <c r="A169" s="104" t="s">
        <v>443</v>
      </c>
      <c r="B169" s="155" t="s">
        <v>447</v>
      </c>
      <c r="C169" s="91">
        <v>1391459.08</v>
      </c>
      <c r="D169" s="91"/>
      <c r="E169" s="91"/>
      <c r="F169" s="91"/>
      <c r="G169" s="91">
        <f t="shared" si="2"/>
        <v>1391459.08</v>
      </c>
      <c r="H169" s="102">
        <v>42367</v>
      </c>
      <c r="I169" s="120">
        <v>42368</v>
      </c>
      <c r="J169" s="120"/>
      <c r="K169" s="120"/>
      <c r="L169" s="162"/>
      <c r="M169" s="29" t="s">
        <v>6</v>
      </c>
      <c r="N169" s="162">
        <v>1</v>
      </c>
      <c r="O169" s="29">
        <v>744.49</v>
      </c>
      <c r="P169" s="29">
        <v>2016</v>
      </c>
    </row>
    <row r="170" spans="1:16" ht="15.75" customHeight="1" x14ac:dyDescent="0.25">
      <c r="A170" s="104" t="s">
        <v>309</v>
      </c>
      <c r="B170" s="155" t="s">
        <v>315</v>
      </c>
      <c r="C170" s="105">
        <v>847612.88</v>
      </c>
      <c r="D170" s="105"/>
      <c r="E170" s="105"/>
      <c r="F170" s="105"/>
      <c r="G170" s="91">
        <f t="shared" si="2"/>
        <v>847612.88</v>
      </c>
      <c r="H170" s="120">
        <v>42325</v>
      </c>
      <c r="I170" s="102">
        <v>42325</v>
      </c>
      <c r="J170" s="102"/>
      <c r="K170" s="102"/>
      <c r="L170" s="29"/>
      <c r="M170" s="162" t="s">
        <v>5</v>
      </c>
      <c r="N170" s="162">
        <v>1</v>
      </c>
      <c r="O170" s="162">
        <v>475</v>
      </c>
      <c r="P170" s="29">
        <v>2016</v>
      </c>
    </row>
    <row r="171" spans="1:16" ht="15.75" customHeight="1" x14ac:dyDescent="0.25">
      <c r="A171" s="104" t="s">
        <v>506</v>
      </c>
      <c r="B171" s="155" t="s">
        <v>344</v>
      </c>
      <c r="C171" s="91">
        <v>1386714.76</v>
      </c>
      <c r="D171" s="91"/>
      <c r="E171" s="91"/>
      <c r="F171" s="91"/>
      <c r="G171" s="91">
        <f t="shared" si="2"/>
        <v>1386714.76</v>
      </c>
      <c r="H171" s="102">
        <v>42361</v>
      </c>
      <c r="I171" s="120">
        <v>42361</v>
      </c>
      <c r="J171" s="120"/>
      <c r="K171" s="120"/>
      <c r="L171" s="162"/>
      <c r="M171" s="29" t="s">
        <v>6</v>
      </c>
      <c r="N171" s="162">
        <v>1</v>
      </c>
      <c r="O171" s="29">
        <v>992.8</v>
      </c>
      <c r="P171" s="29">
        <v>2016</v>
      </c>
    </row>
    <row r="172" spans="1:16" ht="15.75" customHeight="1" x14ac:dyDescent="0.25">
      <c r="A172" s="104" t="s">
        <v>292</v>
      </c>
      <c r="B172" s="155" t="s">
        <v>80</v>
      </c>
      <c r="C172" s="105">
        <v>821045.18</v>
      </c>
      <c r="D172" s="105"/>
      <c r="E172" s="105"/>
      <c r="F172" s="105"/>
      <c r="G172" s="91">
        <f t="shared" si="2"/>
        <v>821045.18</v>
      </c>
      <c r="H172" s="120">
        <v>42331</v>
      </c>
      <c r="I172" s="102">
        <v>42331</v>
      </c>
      <c r="J172" s="102"/>
      <c r="K172" s="102"/>
      <c r="L172" s="29"/>
      <c r="M172" s="162" t="s">
        <v>5</v>
      </c>
      <c r="N172" s="162">
        <v>1</v>
      </c>
      <c r="O172" s="162">
        <v>856.3</v>
      </c>
      <c r="P172" s="29">
        <v>2016</v>
      </c>
    </row>
    <row r="173" spans="1:16" ht="15.75" customHeight="1" x14ac:dyDescent="0.25">
      <c r="A173" s="104" t="s">
        <v>441</v>
      </c>
      <c r="B173" s="155" t="s">
        <v>2</v>
      </c>
      <c r="C173" s="91">
        <v>1850094.86</v>
      </c>
      <c r="D173" s="91"/>
      <c r="E173" s="91"/>
      <c r="F173" s="91"/>
      <c r="G173" s="91">
        <f t="shared" si="2"/>
        <v>1850094.86</v>
      </c>
      <c r="H173" s="102">
        <v>42368</v>
      </c>
      <c r="I173" s="120">
        <v>42368</v>
      </c>
      <c r="J173" s="120"/>
      <c r="K173" s="120"/>
      <c r="L173" s="162"/>
      <c r="M173" s="29" t="s">
        <v>5</v>
      </c>
      <c r="N173" s="162">
        <v>1</v>
      </c>
      <c r="O173" s="29">
        <f>1070+26.8</f>
        <v>1096.8</v>
      </c>
      <c r="P173" s="29">
        <v>2016</v>
      </c>
    </row>
    <row r="174" spans="1:16" ht="15.75" customHeight="1" x14ac:dyDescent="0.25">
      <c r="A174" s="104" t="s">
        <v>440</v>
      </c>
      <c r="B174" s="155" t="s">
        <v>2</v>
      </c>
      <c r="C174" s="91">
        <v>834329.18</v>
      </c>
      <c r="D174" s="91"/>
      <c r="E174" s="91"/>
      <c r="F174" s="91"/>
      <c r="G174" s="91">
        <f t="shared" si="2"/>
        <v>834329.18</v>
      </c>
      <c r="H174" s="102">
        <v>42362</v>
      </c>
      <c r="I174" s="120">
        <v>42362</v>
      </c>
      <c r="J174" s="120"/>
      <c r="K174" s="120"/>
      <c r="L174" s="162"/>
      <c r="M174" s="29" t="s">
        <v>5</v>
      </c>
      <c r="N174" s="162">
        <v>1</v>
      </c>
      <c r="O174" s="29">
        <v>541</v>
      </c>
      <c r="P174" s="29">
        <v>2016</v>
      </c>
    </row>
    <row r="175" spans="1:16" ht="15.75" customHeight="1" x14ac:dyDescent="0.25">
      <c r="A175" s="69" t="s">
        <v>1996</v>
      </c>
      <c r="B175" s="68" t="s">
        <v>265</v>
      </c>
      <c r="C175" s="57">
        <v>1710765.18</v>
      </c>
      <c r="D175" s="91"/>
      <c r="E175" s="91"/>
      <c r="F175" s="91"/>
      <c r="G175" s="91">
        <f t="shared" si="2"/>
        <v>1710765.18</v>
      </c>
      <c r="H175" s="27">
        <v>42252</v>
      </c>
      <c r="I175" s="27">
        <v>42320</v>
      </c>
      <c r="J175" s="120"/>
      <c r="K175" s="120"/>
      <c r="L175" s="162"/>
      <c r="M175" s="19" t="s">
        <v>5</v>
      </c>
      <c r="N175" s="162">
        <v>1</v>
      </c>
      <c r="O175" s="57">
        <v>1032</v>
      </c>
      <c r="P175" s="19">
        <v>2015</v>
      </c>
    </row>
    <row r="176" spans="1:16" ht="15.75" customHeight="1" x14ac:dyDescent="0.25">
      <c r="A176" s="69" t="s">
        <v>806</v>
      </c>
      <c r="B176" s="68" t="s">
        <v>315</v>
      </c>
      <c r="C176" s="57">
        <v>395000</v>
      </c>
      <c r="D176" s="91"/>
      <c r="E176" s="91"/>
      <c r="F176" s="91"/>
      <c r="G176" s="91">
        <f t="shared" si="2"/>
        <v>395000</v>
      </c>
      <c r="H176" s="45">
        <v>42491</v>
      </c>
      <c r="I176" s="45">
        <v>42537</v>
      </c>
      <c r="J176" s="120"/>
      <c r="K176" s="120"/>
      <c r="L176" s="162"/>
      <c r="M176" s="19" t="s">
        <v>5</v>
      </c>
      <c r="N176" s="162">
        <v>1</v>
      </c>
      <c r="O176" s="57">
        <v>259.60000000000002</v>
      </c>
      <c r="P176" s="19">
        <v>2016</v>
      </c>
    </row>
    <row r="177" spans="1:16" ht="15.75" customHeight="1" x14ac:dyDescent="0.25">
      <c r="A177" s="69" t="s">
        <v>805</v>
      </c>
      <c r="B177" s="68" t="s">
        <v>315</v>
      </c>
      <c r="C177" s="57">
        <v>425000</v>
      </c>
      <c r="D177" s="91"/>
      <c r="E177" s="91"/>
      <c r="F177" s="91"/>
      <c r="G177" s="91">
        <f t="shared" si="2"/>
        <v>425000</v>
      </c>
      <c r="H177" s="45">
        <v>42488</v>
      </c>
      <c r="I177" s="45">
        <v>42534</v>
      </c>
      <c r="J177" s="120"/>
      <c r="K177" s="120"/>
      <c r="L177" s="162"/>
      <c r="M177" s="19" t="s">
        <v>5</v>
      </c>
      <c r="N177" s="162">
        <v>1</v>
      </c>
      <c r="O177" s="57">
        <v>257</v>
      </c>
      <c r="P177" s="19">
        <v>2016</v>
      </c>
    </row>
    <row r="178" spans="1:16" ht="15.75" customHeight="1" x14ac:dyDescent="0.25">
      <c r="A178" s="69" t="s">
        <v>588</v>
      </c>
      <c r="B178" s="68" t="s">
        <v>13</v>
      </c>
      <c r="C178" s="57">
        <v>508822.6</v>
      </c>
      <c r="D178" s="91"/>
      <c r="E178" s="91"/>
      <c r="F178" s="91"/>
      <c r="G178" s="91">
        <f t="shared" si="2"/>
        <v>508822.6</v>
      </c>
      <c r="H178" s="45">
        <v>42384</v>
      </c>
      <c r="I178" s="45">
        <v>42443</v>
      </c>
      <c r="J178" s="120"/>
      <c r="K178" s="120"/>
      <c r="L178" s="162"/>
      <c r="M178" s="19" t="s">
        <v>5</v>
      </c>
      <c r="N178" s="162">
        <v>1</v>
      </c>
      <c r="O178" s="57"/>
      <c r="P178" s="19">
        <v>2016</v>
      </c>
    </row>
    <row r="179" spans="1:16" ht="15.75" customHeight="1" x14ac:dyDescent="0.25">
      <c r="A179" s="69" t="s">
        <v>215</v>
      </c>
      <c r="B179" s="68" t="s">
        <v>14</v>
      </c>
      <c r="C179" s="57">
        <v>865560.63</v>
      </c>
      <c r="D179" s="91"/>
      <c r="E179" s="91"/>
      <c r="F179" s="91"/>
      <c r="G179" s="91">
        <f t="shared" si="2"/>
        <v>865560.63</v>
      </c>
      <c r="H179" s="96">
        <v>42027</v>
      </c>
      <c r="I179" s="96">
        <v>42067</v>
      </c>
      <c r="J179" s="120"/>
      <c r="K179" s="120"/>
      <c r="L179" s="162"/>
      <c r="M179" s="19" t="s">
        <v>5</v>
      </c>
      <c r="N179" s="162">
        <v>1</v>
      </c>
      <c r="O179" s="15">
        <v>532.5</v>
      </c>
      <c r="P179" s="19">
        <v>2015</v>
      </c>
    </row>
    <row r="180" spans="1:16" ht="15.75" customHeight="1" x14ac:dyDescent="0.25">
      <c r="A180" s="69" t="s">
        <v>2159</v>
      </c>
      <c r="B180" s="68" t="s">
        <v>609</v>
      </c>
      <c r="C180" s="57">
        <v>1140378.44</v>
      </c>
      <c r="D180" s="91"/>
      <c r="E180" s="91"/>
      <c r="F180" s="91"/>
      <c r="G180" s="91">
        <f t="shared" si="2"/>
        <v>1140378.44</v>
      </c>
      <c r="H180" s="21">
        <v>42514</v>
      </c>
      <c r="I180" s="21">
        <v>42560</v>
      </c>
      <c r="J180" s="120"/>
      <c r="K180" s="120"/>
      <c r="L180" s="162"/>
      <c r="M180" s="19" t="s">
        <v>5</v>
      </c>
      <c r="N180" s="162">
        <v>1</v>
      </c>
      <c r="O180" s="15">
        <v>540</v>
      </c>
      <c r="P180" s="19">
        <v>2016</v>
      </c>
    </row>
    <row r="181" spans="1:16" ht="15.75" customHeight="1" x14ac:dyDescent="0.25">
      <c r="A181" s="69" t="s">
        <v>1742</v>
      </c>
      <c r="B181" s="68" t="s">
        <v>2113</v>
      </c>
      <c r="C181" s="57">
        <v>720776.67</v>
      </c>
      <c r="D181" s="91"/>
      <c r="E181" s="91"/>
      <c r="F181" s="91"/>
      <c r="G181" s="91">
        <f t="shared" si="2"/>
        <v>720776.67</v>
      </c>
      <c r="H181" s="95">
        <v>43027</v>
      </c>
      <c r="I181" s="120">
        <v>43137</v>
      </c>
      <c r="J181" s="120"/>
      <c r="K181" s="120"/>
      <c r="L181" s="162"/>
      <c r="M181" s="19" t="s">
        <v>5</v>
      </c>
      <c r="N181" s="162">
        <v>1</v>
      </c>
      <c r="O181" s="141"/>
      <c r="P181" s="19">
        <v>2017</v>
      </c>
    </row>
    <row r="182" spans="1:16" ht="15.75" customHeight="1" x14ac:dyDescent="0.25">
      <c r="A182" s="68" t="s">
        <v>2051</v>
      </c>
      <c r="B182" s="68" t="s">
        <v>2112</v>
      </c>
      <c r="C182" s="57">
        <v>2455207.6800000002</v>
      </c>
      <c r="D182" s="91"/>
      <c r="E182" s="91"/>
      <c r="F182" s="91"/>
      <c r="G182" s="91">
        <f t="shared" si="2"/>
        <v>2455207.6800000002</v>
      </c>
      <c r="H182" s="56">
        <v>43110</v>
      </c>
      <c r="I182" s="56">
        <v>43205</v>
      </c>
      <c r="J182" s="120"/>
      <c r="K182" s="120"/>
      <c r="L182" s="162"/>
      <c r="M182" s="19" t="s">
        <v>5</v>
      </c>
      <c r="N182" s="162">
        <v>1</v>
      </c>
      <c r="O182" s="141">
        <v>870</v>
      </c>
      <c r="P182" s="19">
        <v>2018</v>
      </c>
    </row>
    <row r="183" spans="1:16" ht="15.75" customHeight="1" x14ac:dyDescent="0.25">
      <c r="A183" s="68" t="s">
        <v>1635</v>
      </c>
      <c r="B183" s="68" t="s">
        <v>1660</v>
      </c>
      <c r="C183" s="57">
        <v>593504.41</v>
      </c>
      <c r="D183" s="91"/>
      <c r="E183" s="91"/>
      <c r="F183" s="91"/>
      <c r="G183" s="91">
        <f t="shared" si="2"/>
        <v>593504.41</v>
      </c>
      <c r="H183" s="56">
        <v>42772</v>
      </c>
      <c r="I183" s="56">
        <v>42817</v>
      </c>
      <c r="J183" s="120"/>
      <c r="K183" s="120"/>
      <c r="L183" s="162"/>
      <c r="M183" s="19" t="s">
        <v>5</v>
      </c>
      <c r="N183" s="162">
        <v>1</v>
      </c>
      <c r="O183" s="141">
        <v>250</v>
      </c>
      <c r="P183" s="19">
        <v>2017</v>
      </c>
    </row>
    <row r="184" spans="1:16" ht="15.75" customHeight="1" x14ac:dyDescent="0.25">
      <c r="A184" s="68" t="s">
        <v>1892</v>
      </c>
      <c r="B184" s="68" t="s">
        <v>42</v>
      </c>
      <c r="C184" s="57">
        <v>1009722.7</v>
      </c>
      <c r="D184" s="91"/>
      <c r="E184" s="91"/>
      <c r="F184" s="91"/>
      <c r="G184" s="91">
        <f t="shared" si="2"/>
        <v>1009722.7</v>
      </c>
      <c r="H184" s="56">
        <v>43027</v>
      </c>
      <c r="I184" s="56">
        <v>43107</v>
      </c>
      <c r="J184" s="120"/>
      <c r="K184" s="120"/>
      <c r="L184" s="162"/>
      <c r="M184" s="19" t="s">
        <v>5</v>
      </c>
      <c r="N184" s="162">
        <v>1</v>
      </c>
      <c r="O184" s="141">
        <v>473.2</v>
      </c>
      <c r="P184" s="19">
        <v>2018</v>
      </c>
    </row>
    <row r="185" spans="1:16" ht="15.75" customHeight="1" x14ac:dyDescent="0.25">
      <c r="A185" s="68" t="s">
        <v>1638</v>
      </c>
      <c r="B185" s="68" t="s">
        <v>1660</v>
      </c>
      <c r="C185" s="57">
        <v>510790.53</v>
      </c>
      <c r="D185" s="91"/>
      <c r="E185" s="91"/>
      <c r="F185" s="91"/>
      <c r="G185" s="91">
        <f t="shared" si="2"/>
        <v>510790.53</v>
      </c>
      <c r="H185" s="56">
        <v>42772</v>
      </c>
      <c r="I185" s="56">
        <v>42817</v>
      </c>
      <c r="J185" s="120"/>
      <c r="K185" s="120"/>
      <c r="L185" s="162"/>
      <c r="M185" s="19" t="s">
        <v>5</v>
      </c>
      <c r="N185" s="162">
        <v>1</v>
      </c>
      <c r="O185" s="141">
        <v>305</v>
      </c>
      <c r="P185" s="19">
        <v>2017</v>
      </c>
    </row>
    <row r="186" spans="1:16" ht="15.75" customHeight="1" x14ac:dyDescent="0.25">
      <c r="A186" s="68" t="s">
        <v>2193</v>
      </c>
      <c r="B186" s="68" t="s">
        <v>63</v>
      </c>
      <c r="C186" s="57">
        <v>2184519.7000000002</v>
      </c>
      <c r="D186" s="91"/>
      <c r="E186" s="91"/>
      <c r="F186" s="91"/>
      <c r="G186" s="91">
        <f t="shared" si="2"/>
        <v>2184519.7000000002</v>
      </c>
      <c r="H186" s="56">
        <v>43220</v>
      </c>
      <c r="I186" s="56">
        <v>43340</v>
      </c>
      <c r="J186" s="120"/>
      <c r="K186" s="120"/>
      <c r="L186" s="162"/>
      <c r="M186" s="19" t="s">
        <v>5</v>
      </c>
      <c r="N186" s="162">
        <v>1</v>
      </c>
      <c r="O186" s="141">
        <v>3090.2</v>
      </c>
      <c r="P186" s="19">
        <v>2018</v>
      </c>
    </row>
    <row r="187" spans="1:16" ht="15.75" customHeight="1" x14ac:dyDescent="0.25">
      <c r="A187" s="68" t="s">
        <v>2167</v>
      </c>
      <c r="B187" s="68" t="s">
        <v>755</v>
      </c>
      <c r="C187" s="57">
        <v>838760.18</v>
      </c>
      <c r="D187" s="91"/>
      <c r="E187" s="91"/>
      <c r="F187" s="91"/>
      <c r="G187" s="91">
        <f t="shared" si="2"/>
        <v>838760.18</v>
      </c>
      <c r="H187" s="56">
        <v>42756</v>
      </c>
      <c r="I187" s="56">
        <v>42817</v>
      </c>
      <c r="J187" s="120"/>
      <c r="K187" s="120"/>
      <c r="L187" s="162"/>
      <c r="M187" s="19" t="s">
        <v>5</v>
      </c>
      <c r="N187" s="162">
        <v>1</v>
      </c>
      <c r="O187" s="141">
        <v>354</v>
      </c>
      <c r="P187" s="19">
        <v>2017</v>
      </c>
    </row>
    <row r="188" spans="1:16" ht="15.75" customHeight="1" x14ac:dyDescent="0.25">
      <c r="A188" s="104" t="s">
        <v>439</v>
      </c>
      <c r="B188" s="155" t="s">
        <v>2</v>
      </c>
      <c r="C188" s="91">
        <v>1207750.3400000001</v>
      </c>
      <c r="D188" s="91"/>
      <c r="E188" s="91" t="s">
        <v>63</v>
      </c>
      <c r="F188" s="91">
        <v>842164.39</v>
      </c>
      <c r="G188" s="91">
        <f t="shared" si="2"/>
        <v>2049914.73</v>
      </c>
      <c r="H188" s="102">
        <v>42356</v>
      </c>
      <c r="I188" s="120">
        <v>42356</v>
      </c>
      <c r="J188" s="120">
        <v>44316</v>
      </c>
      <c r="K188" s="120">
        <v>44372</v>
      </c>
      <c r="L188" s="162">
        <v>2021</v>
      </c>
      <c r="M188" s="29" t="s">
        <v>4071</v>
      </c>
      <c r="N188" s="162">
        <v>1</v>
      </c>
      <c r="O188" s="29">
        <v>775.7</v>
      </c>
      <c r="P188" s="29" t="s">
        <v>4069</v>
      </c>
    </row>
    <row r="189" spans="1:16" ht="15.75" customHeight="1" x14ac:dyDescent="0.25">
      <c r="A189" s="104" t="s">
        <v>312</v>
      </c>
      <c r="B189" s="155" t="s">
        <v>315</v>
      </c>
      <c r="C189" s="105">
        <v>2445392.7000000002</v>
      </c>
      <c r="D189" s="105"/>
      <c r="E189" s="105"/>
      <c r="F189" s="105"/>
      <c r="G189" s="91">
        <f t="shared" si="2"/>
        <v>2445392.7000000002</v>
      </c>
      <c r="H189" s="120">
        <v>42367</v>
      </c>
      <c r="I189" s="102">
        <v>42367</v>
      </c>
      <c r="J189" s="102"/>
      <c r="K189" s="102"/>
      <c r="L189" s="29"/>
      <c r="M189" s="162" t="s">
        <v>5</v>
      </c>
      <c r="N189" s="162">
        <v>1</v>
      </c>
      <c r="O189" s="162">
        <v>1161</v>
      </c>
      <c r="P189" s="29">
        <v>2016</v>
      </c>
    </row>
    <row r="190" spans="1:16" ht="15.75" customHeight="1" x14ac:dyDescent="0.25">
      <c r="A190" s="104" t="s">
        <v>256</v>
      </c>
      <c r="B190" s="18" t="s">
        <v>63</v>
      </c>
      <c r="C190" s="105">
        <v>1090040.83</v>
      </c>
      <c r="D190" s="105"/>
      <c r="E190" s="105"/>
      <c r="F190" s="105"/>
      <c r="G190" s="91">
        <f t="shared" si="2"/>
        <v>1090040.83</v>
      </c>
      <c r="H190" s="120">
        <v>42327</v>
      </c>
      <c r="I190" s="102">
        <v>42327</v>
      </c>
      <c r="J190" s="102"/>
      <c r="K190" s="102"/>
      <c r="L190" s="29"/>
      <c r="M190" s="162" t="s">
        <v>5</v>
      </c>
      <c r="N190" s="162">
        <v>1</v>
      </c>
      <c r="O190" s="162">
        <f>28.23+620</f>
        <v>648.23</v>
      </c>
      <c r="P190" s="29">
        <v>2016</v>
      </c>
    </row>
    <row r="191" spans="1:16" ht="15.75" customHeight="1" x14ac:dyDescent="0.25">
      <c r="A191" s="104" t="s">
        <v>416</v>
      </c>
      <c r="B191" s="155" t="s">
        <v>80</v>
      </c>
      <c r="C191" s="91">
        <v>2134583.42</v>
      </c>
      <c r="D191" s="91"/>
      <c r="E191" s="91"/>
      <c r="F191" s="91"/>
      <c r="G191" s="91">
        <f t="shared" si="2"/>
        <v>2134583.42</v>
      </c>
      <c r="H191" s="102">
        <v>42361</v>
      </c>
      <c r="I191" s="120">
        <v>42361</v>
      </c>
      <c r="J191" s="120"/>
      <c r="K191" s="120"/>
      <c r="L191" s="162"/>
      <c r="M191" s="29" t="s">
        <v>5</v>
      </c>
      <c r="N191" s="162">
        <v>1</v>
      </c>
      <c r="O191" s="29">
        <v>1045</v>
      </c>
      <c r="P191" s="29">
        <v>2016</v>
      </c>
    </row>
    <row r="192" spans="1:16" ht="15.75" customHeight="1" x14ac:dyDescent="0.25">
      <c r="A192" s="104" t="s">
        <v>428</v>
      </c>
      <c r="B192" s="155" t="s">
        <v>393</v>
      </c>
      <c r="C192" s="91">
        <v>664751.81999999995</v>
      </c>
      <c r="D192" s="91"/>
      <c r="E192" s="91"/>
      <c r="F192" s="91"/>
      <c r="G192" s="91">
        <f t="shared" si="2"/>
        <v>664751.81999999995</v>
      </c>
      <c r="H192" s="102">
        <v>42334</v>
      </c>
      <c r="I192" s="120">
        <v>42334</v>
      </c>
      <c r="J192" s="120"/>
      <c r="K192" s="120"/>
      <c r="L192" s="162"/>
      <c r="M192" s="29" t="s">
        <v>5</v>
      </c>
      <c r="N192" s="162">
        <v>1</v>
      </c>
      <c r="O192" s="29">
        <v>615</v>
      </c>
      <c r="P192" s="29">
        <v>2016</v>
      </c>
    </row>
    <row r="193" spans="1:16" ht="15.75" customHeight="1" x14ac:dyDescent="0.25">
      <c r="A193" s="104" t="s">
        <v>389</v>
      </c>
      <c r="B193" s="155" t="s">
        <v>393</v>
      </c>
      <c r="C193" s="91">
        <v>419023.9</v>
      </c>
      <c r="D193" s="91"/>
      <c r="E193" s="91"/>
      <c r="F193" s="91"/>
      <c r="G193" s="91">
        <f t="shared" si="2"/>
        <v>419023.9</v>
      </c>
      <c r="H193" s="102">
        <v>42319</v>
      </c>
      <c r="I193" s="120">
        <v>42320</v>
      </c>
      <c r="J193" s="120"/>
      <c r="K193" s="120"/>
      <c r="L193" s="162"/>
      <c r="M193" s="29" t="s">
        <v>5</v>
      </c>
      <c r="N193" s="162">
        <v>1</v>
      </c>
      <c r="O193" s="29">
        <v>300.5</v>
      </c>
      <c r="P193" s="29">
        <v>2016</v>
      </c>
    </row>
    <row r="194" spans="1:16" ht="15.75" customHeight="1" x14ac:dyDescent="0.25">
      <c r="A194" s="104" t="s">
        <v>615</v>
      </c>
      <c r="B194" s="104" t="s">
        <v>1</v>
      </c>
      <c r="C194" s="91">
        <v>609439.57999999996</v>
      </c>
      <c r="D194" s="91"/>
      <c r="E194" s="91"/>
      <c r="F194" s="91"/>
      <c r="G194" s="91">
        <f t="shared" si="2"/>
        <v>609439.57999999996</v>
      </c>
      <c r="H194" s="102">
        <v>42398</v>
      </c>
      <c r="I194" s="120">
        <v>42398</v>
      </c>
      <c r="J194" s="120"/>
      <c r="K194" s="120"/>
      <c r="L194" s="162"/>
      <c r="M194" s="29" t="s">
        <v>5</v>
      </c>
      <c r="N194" s="162">
        <v>1</v>
      </c>
      <c r="O194" s="29">
        <v>388</v>
      </c>
      <c r="P194" s="29">
        <v>2016</v>
      </c>
    </row>
    <row r="195" spans="1:16" ht="15.75" customHeight="1" x14ac:dyDescent="0.25">
      <c r="A195" s="104" t="s">
        <v>429</v>
      </c>
      <c r="B195" s="155" t="s">
        <v>393</v>
      </c>
      <c r="C195" s="91">
        <v>877822.06</v>
      </c>
      <c r="D195" s="91"/>
      <c r="E195" s="91"/>
      <c r="F195" s="91"/>
      <c r="G195" s="91">
        <f t="shared" si="2"/>
        <v>877822.06</v>
      </c>
      <c r="H195" s="102">
        <v>42333</v>
      </c>
      <c r="I195" s="120">
        <v>42404</v>
      </c>
      <c r="J195" s="120"/>
      <c r="K195" s="120"/>
      <c r="L195" s="162"/>
      <c r="M195" s="29" t="s">
        <v>5</v>
      </c>
      <c r="N195" s="162">
        <v>1</v>
      </c>
      <c r="O195" s="29">
        <v>600.76</v>
      </c>
      <c r="P195" s="29">
        <v>2016</v>
      </c>
    </row>
    <row r="196" spans="1:16" ht="15.75" customHeight="1" x14ac:dyDescent="0.25">
      <c r="A196" s="104" t="s">
        <v>602</v>
      </c>
      <c r="B196" s="155" t="s">
        <v>13</v>
      </c>
      <c r="C196" s="91">
        <v>444096.78</v>
      </c>
      <c r="D196" s="91"/>
      <c r="E196" s="91"/>
      <c r="F196" s="91"/>
      <c r="G196" s="91">
        <f t="shared" si="2"/>
        <v>444096.78</v>
      </c>
      <c r="H196" s="102">
        <v>42403</v>
      </c>
      <c r="I196" s="120">
        <v>42403</v>
      </c>
      <c r="J196" s="120"/>
      <c r="K196" s="120"/>
      <c r="L196" s="162"/>
      <c r="M196" s="29" t="s">
        <v>5</v>
      </c>
      <c r="N196" s="162">
        <v>1</v>
      </c>
      <c r="O196" s="29"/>
      <c r="P196" s="29">
        <v>2016</v>
      </c>
    </row>
    <row r="197" spans="1:16" ht="15.75" customHeight="1" x14ac:dyDescent="0.25">
      <c r="A197" s="104" t="s">
        <v>604</v>
      </c>
      <c r="B197" s="155" t="s">
        <v>13</v>
      </c>
      <c r="C197" s="91">
        <v>606118.17000000004</v>
      </c>
      <c r="D197" s="91"/>
      <c r="E197" s="91"/>
      <c r="F197" s="91"/>
      <c r="G197" s="91">
        <f t="shared" si="2"/>
        <v>606118.17000000004</v>
      </c>
      <c r="H197" s="102">
        <v>42403</v>
      </c>
      <c r="I197" s="120">
        <v>42403</v>
      </c>
      <c r="J197" s="120"/>
      <c r="K197" s="120"/>
      <c r="L197" s="162"/>
      <c r="M197" s="29" t="s">
        <v>5</v>
      </c>
      <c r="N197" s="162">
        <v>1</v>
      </c>
      <c r="O197" s="29"/>
      <c r="P197" s="29">
        <v>2016</v>
      </c>
    </row>
    <row r="198" spans="1:16" ht="15.75" customHeight="1" x14ac:dyDescent="0.25">
      <c r="A198" s="104" t="s">
        <v>605</v>
      </c>
      <c r="B198" s="155" t="s">
        <v>13</v>
      </c>
      <c r="C198" s="91">
        <v>604257.79</v>
      </c>
      <c r="D198" s="91"/>
      <c r="E198" s="91"/>
      <c r="F198" s="91"/>
      <c r="G198" s="91">
        <f t="shared" si="2"/>
        <v>604257.79</v>
      </c>
      <c r="H198" s="102">
        <v>42403</v>
      </c>
      <c r="I198" s="120">
        <v>42403</v>
      </c>
      <c r="J198" s="120"/>
      <c r="K198" s="120"/>
      <c r="L198" s="162"/>
      <c r="M198" s="29" t="s">
        <v>5</v>
      </c>
      <c r="N198" s="162">
        <v>1</v>
      </c>
      <c r="O198" s="29"/>
      <c r="P198" s="29">
        <v>2016</v>
      </c>
    </row>
    <row r="199" spans="1:16" ht="15.75" customHeight="1" x14ac:dyDescent="0.25">
      <c r="A199" s="104" t="s">
        <v>587</v>
      </c>
      <c r="B199" s="155" t="s">
        <v>13</v>
      </c>
      <c r="C199" s="91">
        <v>538256.72</v>
      </c>
      <c r="D199" s="91"/>
      <c r="E199" s="91"/>
      <c r="F199" s="91"/>
      <c r="G199" s="91">
        <f t="shared" si="2"/>
        <v>538256.72</v>
      </c>
      <c r="H199" s="102">
        <v>42405</v>
      </c>
      <c r="I199" s="120">
        <v>42405</v>
      </c>
      <c r="J199" s="120"/>
      <c r="K199" s="120"/>
      <c r="L199" s="162"/>
      <c r="M199" s="29" t="s">
        <v>5</v>
      </c>
      <c r="N199" s="162">
        <v>1</v>
      </c>
      <c r="O199" s="29"/>
      <c r="P199" s="29">
        <v>2016</v>
      </c>
    </row>
    <row r="200" spans="1:16" ht="15.75" customHeight="1" x14ac:dyDescent="0.25">
      <c r="A200" s="104" t="s">
        <v>579</v>
      </c>
      <c r="B200" s="155" t="s">
        <v>582</v>
      </c>
      <c r="C200" s="91">
        <v>636979.34</v>
      </c>
      <c r="D200" s="91"/>
      <c r="E200" s="91"/>
      <c r="F200" s="91"/>
      <c r="G200" s="91">
        <f t="shared" si="2"/>
        <v>636979.34</v>
      </c>
      <c r="H200" s="102">
        <v>42415</v>
      </c>
      <c r="I200" s="120">
        <v>42416</v>
      </c>
      <c r="J200" s="120"/>
      <c r="K200" s="120"/>
      <c r="L200" s="162"/>
      <c r="M200" s="29" t="s">
        <v>5</v>
      </c>
      <c r="N200" s="162">
        <v>1</v>
      </c>
      <c r="O200" s="29"/>
      <c r="P200" s="29">
        <v>2016</v>
      </c>
    </row>
    <row r="201" spans="1:16" ht="15.75" customHeight="1" x14ac:dyDescent="0.25">
      <c r="A201" s="104" t="s">
        <v>580</v>
      </c>
      <c r="B201" s="155" t="s">
        <v>582</v>
      </c>
      <c r="C201" s="91">
        <v>575015.18000000005</v>
      </c>
      <c r="D201" s="91"/>
      <c r="E201" s="91"/>
      <c r="F201" s="91"/>
      <c r="G201" s="91">
        <f t="shared" si="2"/>
        <v>575015.18000000005</v>
      </c>
      <c r="H201" s="102">
        <v>42415</v>
      </c>
      <c r="I201" s="120">
        <v>42416</v>
      </c>
      <c r="J201" s="120"/>
      <c r="K201" s="120"/>
      <c r="L201" s="162"/>
      <c r="M201" s="29" t="s">
        <v>5</v>
      </c>
      <c r="N201" s="162">
        <v>1</v>
      </c>
      <c r="O201" s="29"/>
      <c r="P201" s="29">
        <v>2016</v>
      </c>
    </row>
    <row r="202" spans="1:16" ht="15.75" customHeight="1" x14ac:dyDescent="0.25">
      <c r="A202" s="104" t="s">
        <v>581</v>
      </c>
      <c r="B202" s="155" t="s">
        <v>582</v>
      </c>
      <c r="C202" s="91">
        <v>580825.5</v>
      </c>
      <c r="D202" s="91"/>
      <c r="E202" s="91"/>
      <c r="F202" s="91"/>
      <c r="G202" s="91">
        <f t="shared" si="2"/>
        <v>580825.5</v>
      </c>
      <c r="H202" s="102">
        <v>42415</v>
      </c>
      <c r="I202" s="120">
        <v>42416</v>
      </c>
      <c r="J202" s="120"/>
      <c r="K202" s="120"/>
      <c r="L202" s="162"/>
      <c r="M202" s="29" t="s">
        <v>5</v>
      </c>
      <c r="N202" s="162">
        <v>1</v>
      </c>
      <c r="O202" s="29"/>
      <c r="P202" s="29">
        <v>2016</v>
      </c>
    </row>
    <row r="203" spans="1:16" ht="15.75" customHeight="1" x14ac:dyDescent="0.25">
      <c r="A203" s="104" t="s">
        <v>337</v>
      </c>
      <c r="B203" s="155" t="s">
        <v>344</v>
      </c>
      <c r="C203" s="91">
        <v>2145623.5</v>
      </c>
      <c r="D203" s="91"/>
      <c r="E203" s="91"/>
      <c r="F203" s="91"/>
      <c r="G203" s="91">
        <f t="shared" si="2"/>
        <v>2145623.5</v>
      </c>
      <c r="H203" s="102">
        <v>42362</v>
      </c>
      <c r="I203" s="120">
        <v>42363</v>
      </c>
      <c r="J203" s="120"/>
      <c r="K203" s="120"/>
      <c r="L203" s="162"/>
      <c r="M203" s="29" t="s">
        <v>5</v>
      </c>
      <c r="N203" s="162">
        <v>1</v>
      </c>
      <c r="O203" s="29">
        <v>1128</v>
      </c>
      <c r="P203" s="29">
        <v>2016</v>
      </c>
    </row>
    <row r="204" spans="1:16" ht="15.75" customHeight="1" x14ac:dyDescent="0.25">
      <c r="A204" s="104" t="s">
        <v>346</v>
      </c>
      <c r="B204" s="155" t="s">
        <v>273</v>
      </c>
      <c r="C204" s="91">
        <v>1012366.84</v>
      </c>
      <c r="D204" s="91"/>
      <c r="E204" s="91"/>
      <c r="F204" s="91"/>
      <c r="G204" s="91">
        <f t="shared" si="2"/>
        <v>1012366.84</v>
      </c>
      <c r="H204" s="102">
        <v>42339</v>
      </c>
      <c r="I204" s="120">
        <v>42339</v>
      </c>
      <c r="J204" s="120"/>
      <c r="K204" s="120"/>
      <c r="L204" s="162"/>
      <c r="M204" s="29" t="s">
        <v>5</v>
      </c>
      <c r="N204" s="162">
        <v>1</v>
      </c>
      <c r="O204" s="29">
        <v>534</v>
      </c>
      <c r="P204" s="29">
        <v>2016</v>
      </c>
    </row>
    <row r="205" spans="1:16" ht="15.75" customHeight="1" x14ac:dyDescent="0.25">
      <c r="A205" s="104" t="s">
        <v>586</v>
      </c>
      <c r="B205" s="155" t="s">
        <v>13</v>
      </c>
      <c r="C205" s="91">
        <v>720769.74</v>
      </c>
      <c r="D205" s="91"/>
      <c r="E205" s="91"/>
      <c r="F205" s="91"/>
      <c r="G205" s="91">
        <f t="shared" si="2"/>
        <v>720769.74</v>
      </c>
      <c r="H205" s="102">
        <v>42408</v>
      </c>
      <c r="I205" s="120">
        <v>42408</v>
      </c>
      <c r="J205" s="120"/>
      <c r="K205" s="120"/>
      <c r="L205" s="162"/>
      <c r="M205" s="29" t="s">
        <v>5</v>
      </c>
      <c r="N205" s="162">
        <v>1</v>
      </c>
      <c r="O205" s="29">
        <v>365</v>
      </c>
      <c r="P205" s="29">
        <v>2016</v>
      </c>
    </row>
    <row r="206" spans="1:16" ht="15.75" customHeight="1" x14ac:dyDescent="0.25">
      <c r="A206" s="104" t="s">
        <v>263</v>
      </c>
      <c r="B206" s="155" t="s">
        <v>265</v>
      </c>
      <c r="C206" s="105">
        <v>684208.84</v>
      </c>
      <c r="D206" s="105"/>
      <c r="E206" s="105"/>
      <c r="F206" s="105"/>
      <c r="G206" s="91">
        <f t="shared" si="2"/>
        <v>684208.84</v>
      </c>
      <c r="H206" s="120">
        <v>42335</v>
      </c>
      <c r="I206" s="102">
        <v>42340</v>
      </c>
      <c r="J206" s="102"/>
      <c r="K206" s="102"/>
      <c r="L206" s="29"/>
      <c r="M206" s="162" t="s">
        <v>5</v>
      </c>
      <c r="N206" s="162">
        <v>1</v>
      </c>
      <c r="O206" s="162">
        <v>663</v>
      </c>
      <c r="P206" s="29">
        <v>2016</v>
      </c>
    </row>
    <row r="207" spans="1:16" ht="15.75" customHeight="1" x14ac:dyDescent="0.25">
      <c r="A207" s="104" t="s">
        <v>438</v>
      </c>
      <c r="B207" s="155" t="s">
        <v>2</v>
      </c>
      <c r="C207" s="91">
        <v>1868708.66</v>
      </c>
      <c r="D207" s="91"/>
      <c r="E207" s="91"/>
      <c r="F207" s="91"/>
      <c r="G207" s="91">
        <f t="shared" si="2"/>
        <v>1868708.66</v>
      </c>
      <c r="H207" s="102">
        <v>42405</v>
      </c>
      <c r="I207" s="120">
        <v>42405</v>
      </c>
      <c r="J207" s="120"/>
      <c r="K207" s="120"/>
      <c r="L207" s="162"/>
      <c r="M207" s="29" t="s">
        <v>5</v>
      </c>
      <c r="N207" s="162">
        <v>1</v>
      </c>
      <c r="O207" s="29">
        <v>1112.1400000000001</v>
      </c>
      <c r="P207" s="29">
        <v>2016</v>
      </c>
    </row>
    <row r="208" spans="1:16" ht="15.75" customHeight="1" x14ac:dyDescent="0.25">
      <c r="A208" s="104" t="s">
        <v>651</v>
      </c>
      <c r="B208" s="104" t="s">
        <v>1</v>
      </c>
      <c r="C208" s="91">
        <v>595600.44999999995</v>
      </c>
      <c r="D208" s="91"/>
      <c r="E208" s="91"/>
      <c r="F208" s="91"/>
      <c r="G208" s="91">
        <f t="shared" ref="G208:G271" si="3">C208-D208+F208</f>
        <v>595600.44999999995</v>
      </c>
      <c r="H208" s="102">
        <v>42412</v>
      </c>
      <c r="I208" s="120">
        <v>42412</v>
      </c>
      <c r="J208" s="120"/>
      <c r="K208" s="120"/>
      <c r="L208" s="162"/>
      <c r="M208" s="29" t="s">
        <v>5</v>
      </c>
      <c r="N208" s="162">
        <v>1</v>
      </c>
      <c r="O208" s="29">
        <v>341</v>
      </c>
      <c r="P208" s="29">
        <v>2016</v>
      </c>
    </row>
    <row r="209" spans="1:16" ht="15.75" customHeight="1" x14ac:dyDescent="0.25">
      <c r="A209" s="104" t="s">
        <v>363</v>
      </c>
      <c r="B209" s="155" t="s">
        <v>3</v>
      </c>
      <c r="C209" s="91">
        <v>742486.68</v>
      </c>
      <c r="D209" s="91"/>
      <c r="E209" s="91"/>
      <c r="F209" s="91"/>
      <c r="G209" s="91">
        <f t="shared" si="3"/>
        <v>742486.68</v>
      </c>
      <c r="H209" s="102">
        <v>42416</v>
      </c>
      <c r="I209" s="120">
        <v>42416</v>
      </c>
      <c r="J209" s="120"/>
      <c r="K209" s="120"/>
      <c r="L209" s="162"/>
      <c r="M209" s="29" t="s">
        <v>5</v>
      </c>
      <c r="N209" s="162">
        <v>1</v>
      </c>
      <c r="O209" s="29">
        <v>605</v>
      </c>
      <c r="P209" s="29">
        <v>2016</v>
      </c>
    </row>
    <row r="210" spans="1:16" ht="15.75" customHeight="1" x14ac:dyDescent="0.25">
      <c r="A210" s="104" t="s">
        <v>379</v>
      </c>
      <c r="B210" s="155" t="s">
        <v>3</v>
      </c>
      <c r="C210" s="91">
        <v>2239817.08</v>
      </c>
      <c r="D210" s="91"/>
      <c r="E210" s="91"/>
      <c r="F210" s="91"/>
      <c r="G210" s="91">
        <f t="shared" si="3"/>
        <v>2239817.08</v>
      </c>
      <c r="H210" s="102">
        <v>42394</v>
      </c>
      <c r="I210" s="120">
        <v>42394</v>
      </c>
      <c r="J210" s="120"/>
      <c r="K210" s="120"/>
      <c r="L210" s="162"/>
      <c r="M210" s="29" t="s">
        <v>5</v>
      </c>
      <c r="N210" s="162">
        <v>1</v>
      </c>
      <c r="O210" s="29">
        <v>1147</v>
      </c>
      <c r="P210" s="29">
        <v>2016</v>
      </c>
    </row>
    <row r="211" spans="1:16" ht="15.75" customHeight="1" x14ac:dyDescent="0.25">
      <c r="A211" s="104" t="s">
        <v>257</v>
      </c>
      <c r="B211" s="18" t="s">
        <v>63</v>
      </c>
      <c r="C211" s="105">
        <v>931217.24</v>
      </c>
      <c r="D211" s="105"/>
      <c r="E211" s="105"/>
      <c r="F211" s="105"/>
      <c r="G211" s="91">
        <f t="shared" si="3"/>
        <v>931217.24</v>
      </c>
      <c r="H211" s="120">
        <v>42346</v>
      </c>
      <c r="I211" s="102">
        <v>42346</v>
      </c>
      <c r="J211" s="102"/>
      <c r="K211" s="102"/>
      <c r="L211" s="29"/>
      <c r="M211" s="162" t="s">
        <v>5</v>
      </c>
      <c r="N211" s="162">
        <v>1</v>
      </c>
      <c r="O211" s="162">
        <v>664</v>
      </c>
      <c r="P211" s="29">
        <v>2016</v>
      </c>
    </row>
    <row r="212" spans="1:16" ht="15.75" customHeight="1" x14ac:dyDescent="0.25">
      <c r="A212" s="104" t="s">
        <v>357</v>
      </c>
      <c r="B212" s="155" t="s">
        <v>23</v>
      </c>
      <c r="C212" s="91">
        <v>741146.77</v>
      </c>
      <c r="D212" s="91"/>
      <c r="E212" s="91"/>
      <c r="F212" s="91"/>
      <c r="G212" s="91">
        <f t="shared" si="3"/>
        <v>741146.77</v>
      </c>
      <c r="H212" s="102">
        <v>42403</v>
      </c>
      <c r="I212" s="120">
        <v>42403</v>
      </c>
      <c r="J212" s="120"/>
      <c r="K212" s="120"/>
      <c r="L212" s="162"/>
      <c r="M212" s="29" t="s">
        <v>5</v>
      </c>
      <c r="N212" s="162">
        <v>1</v>
      </c>
      <c r="O212" s="29">
        <v>351.8</v>
      </c>
      <c r="P212" s="29">
        <v>2016</v>
      </c>
    </row>
    <row r="213" spans="1:16" ht="15.75" customHeight="1" x14ac:dyDescent="0.25">
      <c r="A213" s="104" t="s">
        <v>519</v>
      </c>
      <c r="B213" s="155" t="s">
        <v>477</v>
      </c>
      <c r="C213" s="91">
        <v>871101.43</v>
      </c>
      <c r="D213" s="91"/>
      <c r="E213" s="91"/>
      <c r="F213" s="91"/>
      <c r="G213" s="91">
        <f t="shared" si="3"/>
        <v>871101.43</v>
      </c>
      <c r="H213" s="102">
        <v>42425</v>
      </c>
      <c r="I213" s="120">
        <v>42425</v>
      </c>
      <c r="J213" s="120"/>
      <c r="K213" s="120"/>
      <c r="L213" s="162"/>
      <c r="M213" s="29" t="s">
        <v>5</v>
      </c>
      <c r="N213" s="162">
        <v>1</v>
      </c>
      <c r="O213" s="29">
        <v>580.1</v>
      </c>
      <c r="P213" s="29">
        <v>2016</v>
      </c>
    </row>
    <row r="214" spans="1:16" ht="15.75" customHeight="1" x14ac:dyDescent="0.25">
      <c r="A214" s="104" t="s">
        <v>703</v>
      </c>
      <c r="B214" s="18" t="s">
        <v>63</v>
      </c>
      <c r="C214" s="91">
        <v>794264.03</v>
      </c>
      <c r="D214" s="91"/>
      <c r="E214" s="91"/>
      <c r="F214" s="91"/>
      <c r="G214" s="91">
        <f t="shared" si="3"/>
        <v>794264.03</v>
      </c>
      <c r="H214" s="102">
        <v>42443</v>
      </c>
      <c r="I214" s="120">
        <v>42443</v>
      </c>
      <c r="J214" s="120"/>
      <c r="K214" s="120"/>
      <c r="L214" s="162"/>
      <c r="M214" s="29" t="s">
        <v>5</v>
      </c>
      <c r="N214" s="162">
        <v>1</v>
      </c>
      <c r="O214" s="29">
        <v>498</v>
      </c>
      <c r="P214" s="29">
        <v>2016</v>
      </c>
    </row>
    <row r="215" spans="1:16" ht="15.75" customHeight="1" x14ac:dyDescent="0.25">
      <c r="A215" s="104" t="s">
        <v>8</v>
      </c>
      <c r="B215" s="104" t="s">
        <v>1</v>
      </c>
      <c r="C215" s="91">
        <v>420000</v>
      </c>
      <c r="D215" s="91"/>
      <c r="E215" s="91" t="s">
        <v>682</v>
      </c>
      <c r="F215" s="91">
        <v>184300.66</v>
      </c>
      <c r="G215" s="91">
        <f t="shared" si="3"/>
        <v>604300.66</v>
      </c>
      <c r="H215" s="29" t="s">
        <v>728</v>
      </c>
      <c r="I215" s="29" t="s">
        <v>728</v>
      </c>
      <c r="J215" s="102">
        <v>42562</v>
      </c>
      <c r="K215" s="120">
        <v>42562</v>
      </c>
      <c r="L215" s="162"/>
      <c r="M215" s="29" t="s">
        <v>5</v>
      </c>
      <c r="N215" s="162">
        <v>1</v>
      </c>
      <c r="O215" s="29">
        <v>439.1</v>
      </c>
      <c r="P215" s="29">
        <v>2016</v>
      </c>
    </row>
    <row r="216" spans="1:16" ht="15.75" customHeight="1" x14ac:dyDescent="0.25">
      <c r="A216" s="104" t="s">
        <v>123</v>
      </c>
      <c r="B216" s="155" t="s">
        <v>23</v>
      </c>
      <c r="C216" s="105">
        <v>1487506.64</v>
      </c>
      <c r="D216" s="105"/>
      <c r="E216" s="105"/>
      <c r="F216" s="105"/>
      <c r="G216" s="91">
        <f t="shared" si="3"/>
        <v>1487506.64</v>
      </c>
      <c r="H216" s="120">
        <v>42368</v>
      </c>
      <c r="I216" s="102">
        <v>42368</v>
      </c>
      <c r="J216" s="102"/>
      <c r="K216" s="102"/>
      <c r="L216" s="29"/>
      <c r="M216" s="162" t="s">
        <v>5</v>
      </c>
      <c r="N216" s="162">
        <v>1</v>
      </c>
      <c r="O216" s="162">
        <v>1041.5999999999999</v>
      </c>
      <c r="P216" s="29">
        <v>2016</v>
      </c>
    </row>
    <row r="217" spans="1:16" ht="15.75" customHeight="1" x14ac:dyDescent="0.25">
      <c r="A217" s="104" t="s">
        <v>518</v>
      </c>
      <c r="B217" s="155" t="s">
        <v>477</v>
      </c>
      <c r="C217" s="91">
        <v>510765.67</v>
      </c>
      <c r="D217" s="91"/>
      <c r="E217" s="91"/>
      <c r="F217" s="91"/>
      <c r="G217" s="91">
        <f t="shared" si="3"/>
        <v>510765.67</v>
      </c>
      <c r="H217" s="102">
        <v>42416</v>
      </c>
      <c r="I217" s="120">
        <v>42425</v>
      </c>
      <c r="J217" s="120"/>
      <c r="K217" s="120"/>
      <c r="L217" s="162"/>
      <c r="M217" s="29" t="s">
        <v>5</v>
      </c>
      <c r="N217" s="162">
        <v>1</v>
      </c>
      <c r="O217" s="29"/>
      <c r="P217" s="29">
        <v>2016</v>
      </c>
    </row>
    <row r="218" spans="1:16" ht="15.75" customHeight="1" x14ac:dyDescent="0.25">
      <c r="A218" s="104" t="s">
        <v>426</v>
      </c>
      <c r="B218" s="155" t="s">
        <v>393</v>
      </c>
      <c r="C218" s="91">
        <v>2842194.02</v>
      </c>
      <c r="D218" s="91"/>
      <c r="E218" s="91"/>
      <c r="F218" s="91"/>
      <c r="G218" s="91">
        <f t="shared" si="3"/>
        <v>2842194.02</v>
      </c>
      <c r="H218" s="102">
        <v>42349</v>
      </c>
      <c r="I218" s="120">
        <v>42404</v>
      </c>
      <c r="J218" s="120"/>
      <c r="K218" s="120"/>
      <c r="L218" s="162"/>
      <c r="M218" s="29" t="s">
        <v>5</v>
      </c>
      <c r="N218" s="162">
        <v>1</v>
      </c>
      <c r="O218" s="29">
        <v>1069</v>
      </c>
      <c r="P218" s="29">
        <v>2016</v>
      </c>
    </row>
    <row r="219" spans="1:16" ht="15.75" customHeight="1" x14ac:dyDescent="0.25">
      <c r="A219" s="104" t="s">
        <v>262</v>
      </c>
      <c r="B219" s="155" t="s">
        <v>265</v>
      </c>
      <c r="C219" s="105">
        <v>377267.82</v>
      </c>
      <c r="D219" s="105"/>
      <c r="E219" s="105" t="s">
        <v>764</v>
      </c>
      <c r="F219" s="105">
        <v>326524.88</v>
      </c>
      <c r="G219" s="91">
        <f t="shared" si="3"/>
        <v>703792.7</v>
      </c>
      <c r="H219" s="120">
        <v>42318</v>
      </c>
      <c r="I219" s="102">
        <v>42318</v>
      </c>
      <c r="J219" s="120">
        <v>42481</v>
      </c>
      <c r="K219" s="102">
        <v>42481</v>
      </c>
      <c r="L219" s="29"/>
      <c r="M219" s="162" t="s">
        <v>5</v>
      </c>
      <c r="N219" s="162">
        <v>1</v>
      </c>
      <c r="O219" s="162">
        <v>275</v>
      </c>
      <c r="P219" s="29">
        <v>2016</v>
      </c>
    </row>
    <row r="220" spans="1:16" ht="15.75" customHeight="1" x14ac:dyDescent="0.25">
      <c r="A220" s="104" t="s">
        <v>565</v>
      </c>
      <c r="B220" s="155" t="s">
        <v>65</v>
      </c>
      <c r="C220" s="91">
        <v>1860090.64</v>
      </c>
      <c r="D220" s="91"/>
      <c r="E220" s="91"/>
      <c r="F220" s="91"/>
      <c r="G220" s="91">
        <f t="shared" si="3"/>
        <v>1860090.64</v>
      </c>
      <c r="H220" s="102">
        <v>42430</v>
      </c>
      <c r="I220" s="120">
        <v>42430</v>
      </c>
      <c r="J220" s="120"/>
      <c r="K220" s="120"/>
      <c r="L220" s="162"/>
      <c r="M220" s="29" t="s">
        <v>5</v>
      </c>
      <c r="N220" s="162">
        <v>1</v>
      </c>
      <c r="O220" s="29">
        <v>890</v>
      </c>
      <c r="P220" s="29">
        <v>2016</v>
      </c>
    </row>
    <row r="221" spans="1:16" ht="15.75" customHeight="1" x14ac:dyDescent="0.25">
      <c r="A221" s="104" t="s">
        <v>310</v>
      </c>
      <c r="B221" s="155" t="s">
        <v>315</v>
      </c>
      <c r="C221" s="105">
        <v>1625910</v>
      </c>
      <c r="D221" s="105"/>
      <c r="E221" s="105"/>
      <c r="F221" s="105"/>
      <c r="G221" s="91">
        <f t="shared" si="3"/>
        <v>1625910</v>
      </c>
      <c r="H221" s="120">
        <v>42439</v>
      </c>
      <c r="I221" s="102">
        <v>42439</v>
      </c>
      <c r="J221" s="102"/>
      <c r="K221" s="102"/>
      <c r="L221" s="29"/>
      <c r="M221" s="162" t="s">
        <v>5</v>
      </c>
      <c r="N221" s="162">
        <v>1</v>
      </c>
      <c r="O221" s="162"/>
      <c r="P221" s="29">
        <v>2016</v>
      </c>
    </row>
    <row r="222" spans="1:16" ht="15.75" customHeight="1" x14ac:dyDescent="0.25">
      <c r="A222" s="104" t="s">
        <v>121</v>
      </c>
      <c r="B222" s="155" t="s">
        <v>83</v>
      </c>
      <c r="C222" s="105">
        <v>371923.47</v>
      </c>
      <c r="D222" s="105"/>
      <c r="E222" s="105"/>
      <c r="F222" s="105"/>
      <c r="G222" s="91">
        <f t="shared" si="3"/>
        <v>371923.47</v>
      </c>
      <c r="H222" s="120">
        <v>42360</v>
      </c>
      <c r="I222" s="102">
        <v>42360</v>
      </c>
      <c r="J222" s="102"/>
      <c r="K222" s="102"/>
      <c r="L222" s="29"/>
      <c r="M222" s="162" t="s">
        <v>6</v>
      </c>
      <c r="N222" s="162">
        <v>1</v>
      </c>
      <c r="O222" s="162"/>
      <c r="P222" s="29">
        <v>2016</v>
      </c>
    </row>
    <row r="223" spans="1:16" ht="15.75" customHeight="1" x14ac:dyDescent="0.25">
      <c r="A223" s="104" t="s">
        <v>333</v>
      </c>
      <c r="B223" s="155" t="s">
        <v>273</v>
      </c>
      <c r="C223" s="91">
        <v>1953158.42</v>
      </c>
      <c r="D223" s="91"/>
      <c r="E223" s="91"/>
      <c r="F223" s="91"/>
      <c r="G223" s="91">
        <f t="shared" si="3"/>
        <v>1953158.42</v>
      </c>
      <c r="H223" s="102">
        <v>42366</v>
      </c>
      <c r="I223" s="120">
        <v>42443</v>
      </c>
      <c r="J223" s="120"/>
      <c r="K223" s="120"/>
      <c r="L223" s="162"/>
      <c r="M223" s="29" t="s">
        <v>5</v>
      </c>
      <c r="N223" s="162">
        <v>1</v>
      </c>
      <c r="O223" s="29">
        <v>1162</v>
      </c>
      <c r="P223" s="29">
        <v>2016</v>
      </c>
    </row>
    <row r="224" spans="1:16" ht="15.75" customHeight="1" x14ac:dyDescent="0.25">
      <c r="A224" s="104" t="s">
        <v>515</v>
      </c>
      <c r="B224" s="155" t="s">
        <v>447</v>
      </c>
      <c r="C224" s="91">
        <v>1996131.66</v>
      </c>
      <c r="D224" s="91"/>
      <c r="E224" s="91"/>
      <c r="F224" s="91"/>
      <c r="G224" s="91">
        <f t="shared" si="3"/>
        <v>1996131.66</v>
      </c>
      <c r="H224" s="102">
        <v>42415</v>
      </c>
      <c r="I224" s="120">
        <v>42420</v>
      </c>
      <c r="J224" s="120"/>
      <c r="K224" s="120"/>
      <c r="L224" s="162"/>
      <c r="M224" s="29" t="s">
        <v>5</v>
      </c>
      <c r="N224" s="162">
        <v>1</v>
      </c>
      <c r="O224" s="29"/>
      <c r="P224" s="29">
        <v>2016</v>
      </c>
    </row>
    <row r="225" spans="1:16" ht="15.75" customHeight="1" x14ac:dyDescent="0.25">
      <c r="A225" s="104" t="s">
        <v>583</v>
      </c>
      <c r="B225" s="155" t="s">
        <v>13</v>
      </c>
      <c r="C225" s="91">
        <v>846536.67</v>
      </c>
      <c r="D225" s="91"/>
      <c r="E225" s="91"/>
      <c r="F225" s="91"/>
      <c r="G225" s="91">
        <f t="shared" si="3"/>
        <v>846536.67</v>
      </c>
      <c r="H225" s="102">
        <v>42420</v>
      </c>
      <c r="I225" s="120">
        <v>42420</v>
      </c>
      <c r="J225" s="120"/>
      <c r="K225" s="120"/>
      <c r="L225" s="162"/>
      <c r="M225" s="29" t="s">
        <v>5</v>
      </c>
      <c r="N225" s="162">
        <v>1</v>
      </c>
      <c r="O225" s="29"/>
      <c r="P225" s="29">
        <v>2016</v>
      </c>
    </row>
    <row r="226" spans="1:16" ht="15.75" customHeight="1" x14ac:dyDescent="0.25">
      <c r="A226" s="104" t="s">
        <v>603</v>
      </c>
      <c r="B226" s="155" t="s">
        <v>13</v>
      </c>
      <c r="C226" s="91">
        <v>502003.3</v>
      </c>
      <c r="D226" s="91"/>
      <c r="E226" s="91"/>
      <c r="F226" s="91"/>
      <c r="G226" s="91">
        <f t="shared" si="3"/>
        <v>502003.3</v>
      </c>
      <c r="H226" s="102">
        <v>42420</v>
      </c>
      <c r="I226" s="120">
        <v>42420</v>
      </c>
      <c r="J226" s="120"/>
      <c r="K226" s="120"/>
      <c r="L226" s="162"/>
      <c r="M226" s="29" t="s">
        <v>5</v>
      </c>
      <c r="N226" s="162">
        <v>1</v>
      </c>
      <c r="O226" s="29"/>
      <c r="P226" s="29">
        <v>2016</v>
      </c>
    </row>
    <row r="227" spans="1:16" ht="15.75" customHeight="1" x14ac:dyDescent="0.25">
      <c r="A227" s="104" t="s">
        <v>585</v>
      </c>
      <c r="B227" s="155" t="s">
        <v>13</v>
      </c>
      <c r="C227" s="91">
        <v>859206.09</v>
      </c>
      <c r="D227" s="91"/>
      <c r="E227" s="91"/>
      <c r="F227" s="91"/>
      <c r="G227" s="91">
        <f t="shared" si="3"/>
        <v>859206.09</v>
      </c>
      <c r="H227" s="102">
        <v>42420</v>
      </c>
      <c r="I227" s="120">
        <v>42420</v>
      </c>
      <c r="J227" s="120"/>
      <c r="K227" s="120"/>
      <c r="L227" s="162"/>
      <c r="M227" s="29" t="s">
        <v>5</v>
      </c>
      <c r="N227" s="162">
        <v>1</v>
      </c>
      <c r="O227" s="29"/>
      <c r="P227" s="29">
        <v>2016</v>
      </c>
    </row>
    <row r="228" spans="1:16" ht="15.75" customHeight="1" x14ac:dyDescent="0.25">
      <c r="A228" s="104" t="s">
        <v>415</v>
      </c>
      <c r="B228" s="155" t="s">
        <v>80</v>
      </c>
      <c r="C228" s="91">
        <v>3314354.5</v>
      </c>
      <c r="D228" s="91"/>
      <c r="E228" s="91"/>
      <c r="F228" s="91"/>
      <c r="G228" s="91">
        <f t="shared" si="3"/>
        <v>3314354.5</v>
      </c>
      <c r="H228" s="102">
        <v>42368</v>
      </c>
      <c r="I228" s="120">
        <v>42369</v>
      </c>
      <c r="J228" s="120"/>
      <c r="K228" s="120"/>
      <c r="L228" s="162"/>
      <c r="M228" s="29" t="s">
        <v>5</v>
      </c>
      <c r="N228" s="162">
        <v>1</v>
      </c>
      <c r="O228" s="29">
        <v>1948</v>
      </c>
      <c r="P228" s="29">
        <v>2016</v>
      </c>
    </row>
    <row r="229" spans="1:16" ht="15.75" customHeight="1" x14ac:dyDescent="0.25">
      <c r="A229" s="104" t="s">
        <v>664</v>
      </c>
      <c r="B229" s="155" t="s">
        <v>2</v>
      </c>
      <c r="C229" s="91">
        <v>567633.74</v>
      </c>
      <c r="D229" s="91"/>
      <c r="E229" s="91"/>
      <c r="F229" s="91"/>
      <c r="G229" s="91">
        <f t="shared" si="3"/>
        <v>567633.74</v>
      </c>
      <c r="H229" s="102">
        <v>42440</v>
      </c>
      <c r="I229" s="102">
        <v>42440</v>
      </c>
      <c r="J229" s="102"/>
      <c r="K229" s="102"/>
      <c r="L229" s="162"/>
      <c r="M229" s="29" t="s">
        <v>5</v>
      </c>
      <c r="N229" s="162">
        <v>1</v>
      </c>
      <c r="O229" s="29"/>
      <c r="P229" s="29">
        <v>2016</v>
      </c>
    </row>
    <row r="230" spans="1:16" ht="15.75" customHeight="1" x14ac:dyDescent="0.25">
      <c r="A230" s="104" t="s">
        <v>665</v>
      </c>
      <c r="B230" s="155" t="s">
        <v>2</v>
      </c>
      <c r="C230" s="91">
        <v>589566.31999999995</v>
      </c>
      <c r="D230" s="91"/>
      <c r="E230" s="91"/>
      <c r="F230" s="91"/>
      <c r="G230" s="91">
        <f t="shared" si="3"/>
        <v>589566.31999999995</v>
      </c>
      <c r="H230" s="102">
        <v>42440</v>
      </c>
      <c r="I230" s="102">
        <v>42440</v>
      </c>
      <c r="J230" s="102"/>
      <c r="K230" s="102"/>
      <c r="L230" s="162"/>
      <c r="M230" s="29" t="s">
        <v>5</v>
      </c>
      <c r="N230" s="162">
        <v>1</v>
      </c>
      <c r="O230" s="29"/>
      <c r="P230" s="29">
        <v>2016</v>
      </c>
    </row>
    <row r="231" spans="1:16" ht="15.75" customHeight="1" x14ac:dyDescent="0.25">
      <c r="A231" s="104" t="s">
        <v>666</v>
      </c>
      <c r="B231" s="155" t="s">
        <v>2</v>
      </c>
      <c r="C231" s="91">
        <v>590790.85</v>
      </c>
      <c r="D231" s="91"/>
      <c r="E231" s="91"/>
      <c r="F231" s="91"/>
      <c r="G231" s="91">
        <f t="shared" si="3"/>
        <v>590790.85</v>
      </c>
      <c r="H231" s="102">
        <v>42440</v>
      </c>
      <c r="I231" s="102">
        <v>42440</v>
      </c>
      <c r="J231" s="102"/>
      <c r="K231" s="102"/>
      <c r="L231" s="162"/>
      <c r="M231" s="29" t="s">
        <v>5</v>
      </c>
      <c r="N231" s="162">
        <v>1</v>
      </c>
      <c r="O231" s="29"/>
      <c r="P231" s="29">
        <v>2016</v>
      </c>
    </row>
    <row r="232" spans="1:16" ht="15.75" customHeight="1" x14ac:dyDescent="0.25">
      <c r="A232" s="104" t="s">
        <v>663</v>
      </c>
      <c r="B232" s="155" t="s">
        <v>2</v>
      </c>
      <c r="C232" s="91">
        <v>490296.98</v>
      </c>
      <c r="D232" s="91"/>
      <c r="E232" s="91"/>
      <c r="F232" s="91"/>
      <c r="G232" s="91">
        <f t="shared" si="3"/>
        <v>490296.98</v>
      </c>
      <c r="H232" s="102">
        <v>42440</v>
      </c>
      <c r="I232" s="102">
        <v>42440</v>
      </c>
      <c r="J232" s="102"/>
      <c r="K232" s="102"/>
      <c r="L232" s="162"/>
      <c r="M232" s="29" t="s">
        <v>5</v>
      </c>
      <c r="N232" s="162">
        <v>1</v>
      </c>
      <c r="O232" s="29"/>
      <c r="P232" s="29">
        <v>2016</v>
      </c>
    </row>
    <row r="233" spans="1:16" ht="15.75" customHeight="1" x14ac:dyDescent="0.25">
      <c r="A233" s="104" t="s">
        <v>564</v>
      </c>
      <c r="B233" s="155" t="s">
        <v>65</v>
      </c>
      <c r="C233" s="91">
        <v>2204363.9</v>
      </c>
      <c r="D233" s="91"/>
      <c r="E233" s="91"/>
      <c r="F233" s="91"/>
      <c r="G233" s="91">
        <f t="shared" si="3"/>
        <v>2204363.9</v>
      </c>
      <c r="H233" s="102">
        <v>42444</v>
      </c>
      <c r="I233" s="120">
        <v>42444</v>
      </c>
      <c r="J233" s="120"/>
      <c r="K233" s="120"/>
      <c r="L233" s="162"/>
      <c r="M233" s="29" t="s">
        <v>5</v>
      </c>
      <c r="N233" s="162">
        <v>1</v>
      </c>
      <c r="O233" s="29">
        <v>1119</v>
      </c>
      <c r="P233" s="29">
        <v>2016</v>
      </c>
    </row>
    <row r="234" spans="1:16" ht="15.75" customHeight="1" x14ac:dyDescent="0.25">
      <c r="A234" s="104" t="s">
        <v>534</v>
      </c>
      <c r="B234" s="155" t="s">
        <v>477</v>
      </c>
      <c r="C234" s="91">
        <v>678548.84</v>
      </c>
      <c r="D234" s="91"/>
      <c r="E234" s="91"/>
      <c r="F234" s="91"/>
      <c r="G234" s="91">
        <f t="shared" si="3"/>
        <v>678548.84</v>
      </c>
      <c r="H234" s="102">
        <v>42445</v>
      </c>
      <c r="I234" s="120">
        <v>42444</v>
      </c>
      <c r="J234" s="120"/>
      <c r="K234" s="120"/>
      <c r="L234" s="162"/>
      <c r="M234" s="29" t="s">
        <v>5</v>
      </c>
      <c r="N234" s="162">
        <v>1</v>
      </c>
      <c r="O234" s="29"/>
      <c r="P234" s="29">
        <v>2016</v>
      </c>
    </row>
    <row r="235" spans="1:16" ht="15.75" customHeight="1" x14ac:dyDescent="0.25">
      <c r="A235" s="104" t="s">
        <v>627</v>
      </c>
      <c r="B235" s="18" t="s">
        <v>63</v>
      </c>
      <c r="C235" s="91">
        <v>1005110.33</v>
      </c>
      <c r="D235" s="91"/>
      <c r="E235" s="91"/>
      <c r="F235" s="91"/>
      <c r="G235" s="91">
        <f t="shared" si="3"/>
        <v>1005110.33</v>
      </c>
      <c r="H235" s="102">
        <v>42440</v>
      </c>
      <c r="I235" s="120">
        <v>42440</v>
      </c>
      <c r="J235" s="120"/>
      <c r="K235" s="120"/>
      <c r="L235" s="162"/>
      <c r="M235" s="29" t="s">
        <v>5</v>
      </c>
      <c r="N235" s="162">
        <v>1</v>
      </c>
      <c r="O235" s="29">
        <v>625.22</v>
      </c>
      <c r="P235" s="29">
        <v>2016</v>
      </c>
    </row>
    <row r="236" spans="1:16" ht="15.75" customHeight="1" x14ac:dyDescent="0.25">
      <c r="A236" s="104" t="s">
        <v>261</v>
      </c>
      <c r="B236" s="155" t="s">
        <v>265</v>
      </c>
      <c r="C236" s="105">
        <v>483526.24</v>
      </c>
      <c r="D236" s="105"/>
      <c r="E236" s="105"/>
      <c r="F236" s="105"/>
      <c r="G236" s="91">
        <f t="shared" si="3"/>
        <v>483526.24</v>
      </c>
      <c r="H236" s="120">
        <v>42326</v>
      </c>
      <c r="I236" s="102">
        <v>42326</v>
      </c>
      <c r="J236" s="102"/>
      <c r="K236" s="102"/>
      <c r="L236" s="29"/>
      <c r="M236" s="162" t="s">
        <v>5</v>
      </c>
      <c r="N236" s="162">
        <v>1</v>
      </c>
      <c r="O236" s="162">
        <v>329.2</v>
      </c>
      <c r="P236" s="29">
        <v>2016</v>
      </c>
    </row>
    <row r="237" spans="1:16" ht="15.75" customHeight="1" x14ac:dyDescent="0.25">
      <c r="A237" s="104" t="s">
        <v>594</v>
      </c>
      <c r="B237" s="155" t="s">
        <v>13</v>
      </c>
      <c r="C237" s="91">
        <v>917169.45</v>
      </c>
      <c r="D237" s="91"/>
      <c r="E237" s="91"/>
      <c r="F237" s="91"/>
      <c r="G237" s="91">
        <f t="shared" si="3"/>
        <v>917169.45</v>
      </c>
      <c r="H237" s="102">
        <v>42431</v>
      </c>
      <c r="I237" s="120">
        <v>42431</v>
      </c>
      <c r="J237" s="120"/>
      <c r="K237" s="120"/>
      <c r="L237" s="162"/>
      <c r="M237" s="29" t="s">
        <v>5</v>
      </c>
      <c r="N237" s="162">
        <v>1</v>
      </c>
      <c r="O237" s="29">
        <v>562</v>
      </c>
      <c r="P237" s="29">
        <v>2016</v>
      </c>
    </row>
    <row r="238" spans="1:16" ht="15.75" customHeight="1" x14ac:dyDescent="0.25">
      <c r="A238" s="104" t="s">
        <v>617</v>
      </c>
      <c r="B238" s="104" t="s">
        <v>1</v>
      </c>
      <c r="C238" s="91">
        <v>778767.15</v>
      </c>
      <c r="D238" s="91"/>
      <c r="E238" s="91"/>
      <c r="F238" s="91"/>
      <c r="G238" s="91">
        <f t="shared" si="3"/>
        <v>778767.15</v>
      </c>
      <c r="H238" s="102">
        <v>42433</v>
      </c>
      <c r="I238" s="120">
        <v>42433</v>
      </c>
      <c r="J238" s="120"/>
      <c r="K238" s="120"/>
      <c r="L238" s="162"/>
      <c r="M238" s="29" t="s">
        <v>5</v>
      </c>
      <c r="N238" s="162">
        <v>1</v>
      </c>
      <c r="O238" s="29"/>
      <c r="P238" s="29">
        <v>2016</v>
      </c>
    </row>
    <row r="239" spans="1:16" ht="15.75" customHeight="1" x14ac:dyDescent="0.25">
      <c r="A239" s="104" t="s">
        <v>610</v>
      </c>
      <c r="B239" s="155" t="s">
        <v>609</v>
      </c>
      <c r="C239" s="91">
        <v>732206.07999999996</v>
      </c>
      <c r="D239" s="91"/>
      <c r="E239" s="101" t="s">
        <v>694</v>
      </c>
      <c r="F239" s="91">
        <v>66447.77</v>
      </c>
      <c r="G239" s="91">
        <f t="shared" si="3"/>
        <v>798653.85</v>
      </c>
      <c r="H239" s="102">
        <v>42432</v>
      </c>
      <c r="I239" s="120">
        <v>42444</v>
      </c>
      <c r="J239" s="120">
        <v>44701</v>
      </c>
      <c r="K239" s="120">
        <v>44701</v>
      </c>
      <c r="L239" s="162">
        <v>2022</v>
      </c>
      <c r="M239" s="29" t="s">
        <v>4101</v>
      </c>
      <c r="N239" s="162">
        <v>1</v>
      </c>
      <c r="O239" s="29">
        <v>568</v>
      </c>
      <c r="P239" s="29" t="s">
        <v>4120</v>
      </c>
    </row>
    <row r="240" spans="1:16" ht="15.75" customHeight="1" x14ac:dyDescent="0.25">
      <c r="A240" s="104" t="s">
        <v>611</v>
      </c>
      <c r="B240" s="155" t="s">
        <v>609</v>
      </c>
      <c r="C240" s="91">
        <v>727028.07</v>
      </c>
      <c r="D240" s="91"/>
      <c r="E240" s="91"/>
      <c r="F240" s="91"/>
      <c r="G240" s="91">
        <f t="shared" si="3"/>
        <v>727028.07</v>
      </c>
      <c r="H240" s="102">
        <v>42432</v>
      </c>
      <c r="I240" s="120">
        <v>42444</v>
      </c>
      <c r="J240" s="120"/>
      <c r="K240" s="120"/>
      <c r="L240" s="162"/>
      <c r="M240" s="29" t="s">
        <v>5</v>
      </c>
      <c r="N240" s="162">
        <v>1</v>
      </c>
      <c r="O240" s="29">
        <v>598</v>
      </c>
      <c r="P240" s="29">
        <v>2016</v>
      </c>
    </row>
    <row r="241" spans="1:16" ht="15.75" customHeight="1" x14ac:dyDescent="0.25">
      <c r="A241" s="104" t="s">
        <v>612</v>
      </c>
      <c r="B241" s="155" t="s">
        <v>609</v>
      </c>
      <c r="C241" s="91">
        <v>969963.41</v>
      </c>
      <c r="D241" s="91"/>
      <c r="E241" s="91"/>
      <c r="F241" s="91"/>
      <c r="G241" s="91">
        <f t="shared" si="3"/>
        <v>969963.41</v>
      </c>
      <c r="H241" s="102">
        <v>42432</v>
      </c>
      <c r="I241" s="120">
        <v>42444</v>
      </c>
      <c r="J241" s="120"/>
      <c r="K241" s="120"/>
      <c r="L241" s="162"/>
      <c r="M241" s="29" t="s">
        <v>5</v>
      </c>
      <c r="N241" s="162">
        <v>1</v>
      </c>
      <c r="O241" s="29">
        <v>560</v>
      </c>
      <c r="P241" s="29">
        <v>2016</v>
      </c>
    </row>
    <row r="242" spans="1:16" ht="15.75" customHeight="1" x14ac:dyDescent="0.25">
      <c r="A242" s="104" t="s">
        <v>613</v>
      </c>
      <c r="B242" s="155" t="s">
        <v>609</v>
      </c>
      <c r="C242" s="91">
        <v>1138411.4099999999</v>
      </c>
      <c r="D242" s="91"/>
      <c r="E242" s="91"/>
      <c r="F242" s="91"/>
      <c r="G242" s="91">
        <f t="shared" si="3"/>
        <v>1138411.4099999999</v>
      </c>
      <c r="H242" s="102">
        <v>42440</v>
      </c>
      <c r="I242" s="120">
        <v>42444</v>
      </c>
      <c r="J242" s="120"/>
      <c r="K242" s="120"/>
      <c r="L242" s="162"/>
      <c r="M242" s="29" t="s">
        <v>5</v>
      </c>
      <c r="N242" s="162">
        <v>1</v>
      </c>
      <c r="O242" s="29">
        <v>630</v>
      </c>
      <c r="P242" s="29">
        <v>2016</v>
      </c>
    </row>
    <row r="243" spans="1:16" ht="15.75" customHeight="1" x14ac:dyDescent="0.25">
      <c r="A243" s="104" t="s">
        <v>727</v>
      </c>
      <c r="B243" s="18" t="s">
        <v>63</v>
      </c>
      <c r="C243" s="91">
        <v>730568.92</v>
      </c>
      <c r="D243" s="91"/>
      <c r="E243" s="91"/>
      <c r="F243" s="91"/>
      <c r="G243" s="91">
        <f t="shared" si="3"/>
        <v>730568.92</v>
      </c>
      <c r="H243" s="102">
        <v>42457</v>
      </c>
      <c r="I243" s="120">
        <v>42457</v>
      </c>
      <c r="J243" s="120"/>
      <c r="K243" s="120"/>
      <c r="L243" s="162"/>
      <c r="M243" s="29" t="s">
        <v>5</v>
      </c>
      <c r="N243" s="162">
        <v>1</v>
      </c>
      <c r="O243" s="29"/>
      <c r="P243" s="29">
        <v>2016</v>
      </c>
    </row>
    <row r="244" spans="1:16" ht="15.75" customHeight="1" x14ac:dyDescent="0.25">
      <c r="A244" s="104" t="s">
        <v>667</v>
      </c>
      <c r="B244" s="155" t="s">
        <v>2</v>
      </c>
      <c r="C244" s="91">
        <v>605967.91</v>
      </c>
      <c r="D244" s="91"/>
      <c r="E244" s="91"/>
      <c r="F244" s="91"/>
      <c r="G244" s="91">
        <f t="shared" si="3"/>
        <v>605967.91</v>
      </c>
      <c r="H244" s="102">
        <v>42453</v>
      </c>
      <c r="I244" s="120">
        <v>42453</v>
      </c>
      <c r="J244" s="120"/>
      <c r="K244" s="120"/>
      <c r="L244" s="162"/>
      <c r="M244" s="29" t="s">
        <v>5</v>
      </c>
      <c r="N244" s="162">
        <v>1</v>
      </c>
      <c r="O244" s="29"/>
      <c r="P244" s="29">
        <v>2016</v>
      </c>
    </row>
    <row r="245" spans="1:16" ht="15.75" customHeight="1" x14ac:dyDescent="0.25">
      <c r="A245" s="104" t="s">
        <v>597</v>
      </c>
      <c r="B245" s="155" t="s">
        <v>13</v>
      </c>
      <c r="C245" s="91">
        <v>700531.19999999995</v>
      </c>
      <c r="D245" s="91"/>
      <c r="E245" s="91"/>
      <c r="F245" s="91"/>
      <c r="G245" s="91">
        <f t="shared" si="3"/>
        <v>700531.19999999995</v>
      </c>
      <c r="H245" s="102">
        <v>42446</v>
      </c>
      <c r="I245" s="120">
        <v>42446</v>
      </c>
      <c r="J245" s="120"/>
      <c r="K245" s="120"/>
      <c r="L245" s="162"/>
      <c r="M245" s="29" t="s">
        <v>5</v>
      </c>
      <c r="N245" s="162">
        <v>1</v>
      </c>
      <c r="O245" s="29"/>
      <c r="P245" s="29">
        <v>2016</v>
      </c>
    </row>
    <row r="246" spans="1:16" ht="15.75" customHeight="1" x14ac:dyDescent="0.25">
      <c r="A246" s="104" t="s">
        <v>598</v>
      </c>
      <c r="B246" s="155" t="s">
        <v>13</v>
      </c>
      <c r="C246" s="91">
        <v>1245806.8600000001</v>
      </c>
      <c r="D246" s="91"/>
      <c r="E246" s="91"/>
      <c r="F246" s="91"/>
      <c r="G246" s="91">
        <f t="shared" si="3"/>
        <v>1245806.8600000001</v>
      </c>
      <c r="H246" s="102">
        <v>42438</v>
      </c>
      <c r="I246" s="120">
        <v>42439</v>
      </c>
      <c r="J246" s="120"/>
      <c r="K246" s="120"/>
      <c r="L246" s="162"/>
      <c r="M246" s="29" t="s">
        <v>5</v>
      </c>
      <c r="N246" s="162">
        <v>1</v>
      </c>
      <c r="O246" s="29"/>
      <c r="P246" s="29">
        <v>2016</v>
      </c>
    </row>
    <row r="247" spans="1:16" ht="15.75" customHeight="1" x14ac:dyDescent="0.25">
      <c r="A247" s="104" t="s">
        <v>577</v>
      </c>
      <c r="B247" s="155" t="s">
        <v>582</v>
      </c>
      <c r="C247" s="91">
        <v>1072904.3799999999</v>
      </c>
      <c r="D247" s="91"/>
      <c r="E247" s="91"/>
      <c r="F247" s="91"/>
      <c r="G247" s="91">
        <f t="shared" si="3"/>
        <v>1072904.3799999999</v>
      </c>
      <c r="H247" s="102">
        <v>42453</v>
      </c>
      <c r="I247" s="120">
        <v>42457</v>
      </c>
      <c r="J247" s="120"/>
      <c r="K247" s="120"/>
      <c r="L247" s="162"/>
      <c r="M247" s="29" t="s">
        <v>5</v>
      </c>
      <c r="N247" s="162">
        <v>1</v>
      </c>
      <c r="O247" s="29">
        <v>650</v>
      </c>
      <c r="P247" s="29">
        <v>2016</v>
      </c>
    </row>
    <row r="248" spans="1:16" ht="15.75" customHeight="1" x14ac:dyDescent="0.25">
      <c r="A248" s="104" t="s">
        <v>361</v>
      </c>
      <c r="B248" s="155" t="s">
        <v>3</v>
      </c>
      <c r="C248" s="91">
        <v>2491368.2200000002</v>
      </c>
      <c r="D248" s="91"/>
      <c r="E248" s="91"/>
      <c r="F248" s="91"/>
      <c r="G248" s="91">
        <f t="shared" si="3"/>
        <v>2491368.2200000002</v>
      </c>
      <c r="H248" s="102">
        <v>42425</v>
      </c>
      <c r="I248" s="120">
        <v>42425</v>
      </c>
      <c r="J248" s="120"/>
      <c r="K248" s="120"/>
      <c r="L248" s="162"/>
      <c r="M248" s="29" t="s">
        <v>5</v>
      </c>
      <c r="N248" s="162">
        <v>1</v>
      </c>
      <c r="O248" s="29">
        <v>1147</v>
      </c>
      <c r="P248" s="29">
        <v>2016</v>
      </c>
    </row>
    <row r="249" spans="1:16" ht="15.75" customHeight="1" x14ac:dyDescent="0.25">
      <c r="A249" s="104" t="s">
        <v>589</v>
      </c>
      <c r="B249" s="155" t="s">
        <v>13</v>
      </c>
      <c r="C249" s="91">
        <v>646149.18999999994</v>
      </c>
      <c r="D249" s="91"/>
      <c r="E249" s="91"/>
      <c r="F249" s="91"/>
      <c r="G249" s="91">
        <f t="shared" si="3"/>
        <v>646149.18999999994</v>
      </c>
      <c r="H249" s="102">
        <v>42447</v>
      </c>
      <c r="I249" s="102">
        <v>42447</v>
      </c>
      <c r="J249" s="102"/>
      <c r="K249" s="102"/>
      <c r="L249" s="162"/>
      <c r="M249" s="29" t="s">
        <v>5</v>
      </c>
      <c r="N249" s="162">
        <v>1</v>
      </c>
      <c r="O249" s="29"/>
      <c r="P249" s="29">
        <v>2016</v>
      </c>
    </row>
    <row r="250" spans="1:16" ht="15.75" customHeight="1" x14ac:dyDescent="0.25">
      <c r="A250" s="104" t="s">
        <v>386</v>
      </c>
      <c r="B250" s="155" t="s">
        <v>7</v>
      </c>
      <c r="C250" s="91">
        <v>869916.06</v>
      </c>
      <c r="D250" s="91"/>
      <c r="E250" s="91" t="s">
        <v>7</v>
      </c>
      <c r="F250" s="91">
        <v>463386</v>
      </c>
      <c r="G250" s="91">
        <f t="shared" si="3"/>
        <v>1333302.06</v>
      </c>
      <c r="H250" s="102">
        <v>42339</v>
      </c>
      <c r="I250" s="120">
        <v>42432</v>
      </c>
      <c r="J250" s="120">
        <v>42643</v>
      </c>
      <c r="K250" s="120">
        <v>42643</v>
      </c>
      <c r="L250" s="162"/>
      <c r="M250" s="29" t="s">
        <v>6</v>
      </c>
      <c r="N250" s="162">
        <v>1</v>
      </c>
      <c r="O250" s="29">
        <v>2175</v>
      </c>
      <c r="P250" s="29">
        <v>2016</v>
      </c>
    </row>
    <row r="251" spans="1:16" ht="15.75" customHeight="1" x14ac:dyDescent="0.25">
      <c r="A251" s="154" t="s">
        <v>386</v>
      </c>
      <c r="B251" s="155" t="s">
        <v>1347</v>
      </c>
      <c r="C251" s="91">
        <v>47725.2</v>
      </c>
      <c r="D251" s="91"/>
      <c r="E251" s="91"/>
      <c r="F251" s="91"/>
      <c r="G251" s="91">
        <f t="shared" si="3"/>
        <v>47725.2</v>
      </c>
      <c r="H251" s="102"/>
      <c r="I251" s="120"/>
      <c r="J251" s="120">
        <v>44768</v>
      </c>
      <c r="K251" s="120">
        <v>44785</v>
      </c>
      <c r="L251" s="162">
        <v>2022</v>
      </c>
      <c r="M251" s="29" t="s">
        <v>4100</v>
      </c>
      <c r="N251" s="162">
        <v>1</v>
      </c>
      <c r="O251" s="101">
        <v>3511.3</v>
      </c>
      <c r="P251" s="17">
        <v>2022</v>
      </c>
    </row>
    <row r="252" spans="1:16" ht="15.75" customHeight="1" x14ac:dyDescent="0.25">
      <c r="A252" s="104" t="s">
        <v>616</v>
      </c>
      <c r="B252" s="104" t="s">
        <v>1</v>
      </c>
      <c r="C252" s="91">
        <v>975266.59</v>
      </c>
      <c r="D252" s="91"/>
      <c r="E252" s="91"/>
      <c r="F252" s="91"/>
      <c r="G252" s="91">
        <f t="shared" si="3"/>
        <v>975266.59</v>
      </c>
      <c r="H252" s="102">
        <v>42446</v>
      </c>
      <c r="I252" s="120">
        <v>42446</v>
      </c>
      <c r="J252" s="120"/>
      <c r="K252" s="120"/>
      <c r="L252" s="162"/>
      <c r="M252" s="29" t="s">
        <v>5</v>
      </c>
      <c r="N252" s="162">
        <v>1</v>
      </c>
      <c r="O252" s="29">
        <v>640</v>
      </c>
      <c r="P252" s="29">
        <v>2016</v>
      </c>
    </row>
    <row r="253" spans="1:16" ht="15.75" customHeight="1" x14ac:dyDescent="0.25">
      <c r="A253" s="104" t="s">
        <v>592</v>
      </c>
      <c r="B253" s="155" t="s">
        <v>582</v>
      </c>
      <c r="C253" s="91">
        <v>1044831</v>
      </c>
      <c r="D253" s="91"/>
      <c r="E253" s="91"/>
      <c r="F253" s="91"/>
      <c r="G253" s="91">
        <f t="shared" si="3"/>
        <v>1044831</v>
      </c>
      <c r="H253" s="102">
        <v>42443</v>
      </c>
      <c r="I253" s="120">
        <v>42443</v>
      </c>
      <c r="J253" s="120"/>
      <c r="K253" s="120"/>
      <c r="L253" s="162"/>
      <c r="M253" s="29" t="s">
        <v>5</v>
      </c>
      <c r="N253" s="162">
        <v>1</v>
      </c>
      <c r="O253" s="29">
        <v>520</v>
      </c>
      <c r="P253" s="29">
        <v>2016</v>
      </c>
    </row>
    <row r="254" spans="1:16" ht="15.75" customHeight="1" x14ac:dyDescent="0.25">
      <c r="A254" s="104" t="s">
        <v>578</v>
      </c>
      <c r="B254" s="155" t="s">
        <v>582</v>
      </c>
      <c r="C254" s="91">
        <v>1254074.5</v>
      </c>
      <c r="D254" s="91"/>
      <c r="E254" s="91"/>
      <c r="F254" s="91"/>
      <c r="G254" s="91">
        <f t="shared" si="3"/>
        <v>1254074.5</v>
      </c>
      <c r="H254" s="102">
        <v>42457</v>
      </c>
      <c r="I254" s="120">
        <v>42457</v>
      </c>
      <c r="J254" s="120"/>
      <c r="K254" s="120"/>
      <c r="L254" s="162"/>
      <c r="M254" s="29" t="s">
        <v>5</v>
      </c>
      <c r="N254" s="162">
        <v>1</v>
      </c>
      <c r="O254" s="29">
        <v>674.2</v>
      </c>
      <c r="P254" s="29">
        <v>2016</v>
      </c>
    </row>
    <row r="255" spans="1:16" ht="15.75" customHeight="1" x14ac:dyDescent="0.25">
      <c r="A255" s="104" t="s">
        <v>712</v>
      </c>
      <c r="B255" s="18" t="s">
        <v>63</v>
      </c>
      <c r="C255" s="91">
        <v>1172937.8700000001</v>
      </c>
      <c r="D255" s="91"/>
      <c r="E255" s="91"/>
      <c r="F255" s="91"/>
      <c r="G255" s="91">
        <f t="shared" si="3"/>
        <v>1172937.8700000001</v>
      </c>
      <c r="H255" s="102">
        <v>42474</v>
      </c>
      <c r="I255" s="120">
        <v>42474</v>
      </c>
      <c r="J255" s="120"/>
      <c r="K255" s="120"/>
      <c r="L255" s="162"/>
      <c r="M255" s="29" t="s">
        <v>5</v>
      </c>
      <c r="N255" s="162">
        <v>1</v>
      </c>
      <c r="O255" s="29">
        <v>646</v>
      </c>
      <c r="P255" s="29">
        <v>2016</v>
      </c>
    </row>
    <row r="256" spans="1:16" ht="15.75" customHeight="1" x14ac:dyDescent="0.25">
      <c r="A256" s="104" t="s">
        <v>559</v>
      </c>
      <c r="B256" s="155" t="s">
        <v>344</v>
      </c>
      <c r="C256" s="91">
        <v>687491.6</v>
      </c>
      <c r="D256" s="91"/>
      <c r="E256" s="91"/>
      <c r="F256" s="91"/>
      <c r="G256" s="91">
        <f t="shared" si="3"/>
        <v>687491.6</v>
      </c>
      <c r="H256" s="102">
        <v>42380</v>
      </c>
      <c r="I256" s="120">
        <v>42380</v>
      </c>
      <c r="J256" s="120"/>
      <c r="K256" s="120"/>
      <c r="L256" s="162"/>
      <c r="M256" s="29" t="s">
        <v>5</v>
      </c>
      <c r="N256" s="162">
        <v>1</v>
      </c>
      <c r="O256" s="29">
        <v>447.1</v>
      </c>
      <c r="P256" s="29">
        <v>2016</v>
      </c>
    </row>
    <row r="257" spans="1:16" ht="15.75" customHeight="1" x14ac:dyDescent="0.25">
      <c r="A257" s="104" t="s">
        <v>560</v>
      </c>
      <c r="B257" s="155" t="s">
        <v>344</v>
      </c>
      <c r="C257" s="91">
        <v>1053125.22</v>
      </c>
      <c r="D257" s="91"/>
      <c r="E257" s="91"/>
      <c r="F257" s="91"/>
      <c r="G257" s="91">
        <f t="shared" si="3"/>
        <v>1053125.22</v>
      </c>
      <c r="H257" s="102">
        <v>42387</v>
      </c>
      <c r="I257" s="120">
        <v>42387</v>
      </c>
      <c r="J257" s="120"/>
      <c r="K257" s="120"/>
      <c r="L257" s="162"/>
      <c r="M257" s="29" t="s">
        <v>5</v>
      </c>
      <c r="N257" s="162">
        <v>1</v>
      </c>
      <c r="O257" s="29">
        <v>636</v>
      </c>
      <c r="P257" s="29">
        <v>2016</v>
      </c>
    </row>
    <row r="258" spans="1:16" ht="15.75" customHeight="1" x14ac:dyDescent="0.25">
      <c r="A258" s="104" t="s">
        <v>714</v>
      </c>
      <c r="B258" s="18" t="s">
        <v>63</v>
      </c>
      <c r="C258" s="91">
        <v>1271875.76</v>
      </c>
      <c r="D258" s="91"/>
      <c r="E258" s="91"/>
      <c r="F258" s="91"/>
      <c r="G258" s="91">
        <f t="shared" si="3"/>
        <v>1271875.76</v>
      </c>
      <c r="H258" s="102">
        <v>42479</v>
      </c>
      <c r="I258" s="120">
        <v>42479</v>
      </c>
      <c r="J258" s="120"/>
      <c r="K258" s="120"/>
      <c r="L258" s="162"/>
      <c r="M258" s="29" t="s">
        <v>5</v>
      </c>
      <c r="N258" s="162">
        <v>1</v>
      </c>
      <c r="O258" s="29">
        <v>539</v>
      </c>
      <c r="P258" s="29">
        <v>2016</v>
      </c>
    </row>
    <row r="259" spans="1:16" ht="15.75" customHeight="1" x14ac:dyDescent="0.25">
      <c r="A259" s="104" t="s">
        <v>704</v>
      </c>
      <c r="B259" s="18" t="s">
        <v>63</v>
      </c>
      <c r="C259" s="91">
        <v>862547.83</v>
      </c>
      <c r="D259" s="91"/>
      <c r="E259" s="91"/>
      <c r="F259" s="91"/>
      <c r="G259" s="91">
        <f t="shared" si="3"/>
        <v>862547.83</v>
      </c>
      <c r="H259" s="102">
        <v>42474</v>
      </c>
      <c r="I259" s="120">
        <v>42474</v>
      </c>
      <c r="J259" s="120"/>
      <c r="K259" s="120"/>
      <c r="L259" s="162"/>
      <c r="M259" s="29" t="s">
        <v>5</v>
      </c>
      <c r="N259" s="162">
        <v>1</v>
      </c>
      <c r="O259" s="29"/>
      <c r="P259" s="29">
        <v>2016</v>
      </c>
    </row>
    <row r="260" spans="1:16" ht="15.75" customHeight="1" x14ac:dyDescent="0.25">
      <c r="A260" s="104" t="s">
        <v>595</v>
      </c>
      <c r="B260" s="155" t="s">
        <v>13</v>
      </c>
      <c r="C260" s="91">
        <v>1223774.3799999999</v>
      </c>
      <c r="D260" s="91"/>
      <c r="E260" s="91"/>
      <c r="F260" s="91"/>
      <c r="G260" s="91">
        <f t="shared" si="3"/>
        <v>1223774.3799999999</v>
      </c>
      <c r="H260" s="102">
        <v>42447</v>
      </c>
      <c r="I260" s="120">
        <v>42447</v>
      </c>
      <c r="J260" s="120"/>
      <c r="K260" s="120"/>
      <c r="L260" s="162"/>
      <c r="M260" s="29" t="s">
        <v>5</v>
      </c>
      <c r="N260" s="162">
        <v>1</v>
      </c>
      <c r="O260" s="29">
        <v>823</v>
      </c>
      <c r="P260" s="29">
        <v>2016</v>
      </c>
    </row>
    <row r="261" spans="1:16" ht="15.75" customHeight="1" x14ac:dyDescent="0.25">
      <c r="A261" s="104" t="s">
        <v>445</v>
      </c>
      <c r="B261" s="155" t="s">
        <v>393</v>
      </c>
      <c r="C261" s="91">
        <v>454135.98</v>
      </c>
      <c r="D261" s="91"/>
      <c r="E261" s="91"/>
      <c r="F261" s="91"/>
      <c r="G261" s="91">
        <f t="shared" si="3"/>
        <v>454135.98</v>
      </c>
      <c r="H261" s="102">
        <v>42328</v>
      </c>
      <c r="I261" s="120">
        <v>42464</v>
      </c>
      <c r="J261" s="120"/>
      <c r="K261" s="120"/>
      <c r="L261" s="162"/>
      <c r="M261" s="29" t="s">
        <v>5</v>
      </c>
      <c r="N261" s="162">
        <v>1</v>
      </c>
      <c r="O261" s="29"/>
      <c r="P261" s="29">
        <v>2016</v>
      </c>
    </row>
    <row r="262" spans="1:16" ht="15.75" customHeight="1" x14ac:dyDescent="0.25">
      <c r="A262" s="104" t="s">
        <v>445</v>
      </c>
      <c r="B262" s="126" t="s">
        <v>694</v>
      </c>
      <c r="C262" s="91">
        <v>274141.90999999997</v>
      </c>
      <c r="D262" s="91"/>
      <c r="E262" s="91"/>
      <c r="F262" s="91"/>
      <c r="G262" s="91">
        <f t="shared" si="3"/>
        <v>274141.90999999997</v>
      </c>
      <c r="H262" s="102"/>
      <c r="I262" s="120"/>
      <c r="J262" s="120">
        <v>44922</v>
      </c>
      <c r="K262" s="120">
        <v>44922</v>
      </c>
      <c r="L262" s="162">
        <v>2022</v>
      </c>
      <c r="M262" s="84" t="s">
        <v>4082</v>
      </c>
      <c r="N262" s="162">
        <v>1</v>
      </c>
      <c r="O262" s="101">
        <v>444.7</v>
      </c>
      <c r="P262" s="29">
        <v>2022</v>
      </c>
    </row>
    <row r="263" spans="1:16" ht="15.75" customHeight="1" x14ac:dyDescent="0.25">
      <c r="A263" s="104" t="s">
        <v>584</v>
      </c>
      <c r="B263" s="155" t="s">
        <v>13</v>
      </c>
      <c r="C263" s="91">
        <v>1701686.37</v>
      </c>
      <c r="D263" s="91"/>
      <c r="E263" s="91"/>
      <c r="F263" s="91"/>
      <c r="G263" s="91">
        <f t="shared" si="3"/>
        <v>1701686.37</v>
      </c>
      <c r="H263" s="102">
        <v>42460</v>
      </c>
      <c r="I263" s="120">
        <v>42460</v>
      </c>
      <c r="J263" s="120"/>
      <c r="K263" s="120"/>
      <c r="L263" s="162"/>
      <c r="M263" s="29" t="s">
        <v>5</v>
      </c>
      <c r="N263" s="162">
        <v>1</v>
      </c>
      <c r="O263" s="29"/>
      <c r="P263" s="29">
        <v>2016</v>
      </c>
    </row>
    <row r="264" spans="1:16" ht="15.75" customHeight="1" x14ac:dyDescent="0.25">
      <c r="A264" s="104" t="s">
        <v>607</v>
      </c>
      <c r="B264" s="155" t="s">
        <v>435</v>
      </c>
      <c r="C264" s="91">
        <v>669285.38</v>
      </c>
      <c r="D264" s="91"/>
      <c r="E264" s="91"/>
      <c r="F264" s="91"/>
      <c r="G264" s="91">
        <f t="shared" si="3"/>
        <v>669285.38</v>
      </c>
      <c r="H264" s="102">
        <v>42447</v>
      </c>
      <c r="I264" s="120">
        <v>42447</v>
      </c>
      <c r="J264" s="120"/>
      <c r="K264" s="120"/>
      <c r="L264" s="162"/>
      <c r="M264" s="29" t="s">
        <v>5</v>
      </c>
      <c r="N264" s="162">
        <v>1</v>
      </c>
      <c r="O264" s="29"/>
      <c r="P264" s="29">
        <v>2016</v>
      </c>
    </row>
    <row r="265" spans="1:16" ht="15.75" customHeight="1" x14ac:dyDescent="0.25">
      <c r="A265" s="104" t="s">
        <v>356</v>
      </c>
      <c r="B265" s="155" t="s">
        <v>23</v>
      </c>
      <c r="C265" s="91">
        <v>1263696.8500000001</v>
      </c>
      <c r="D265" s="91"/>
      <c r="E265" s="91"/>
      <c r="F265" s="91"/>
      <c r="G265" s="91">
        <f t="shared" si="3"/>
        <v>1263696.8500000001</v>
      </c>
      <c r="H265" s="102">
        <v>42451</v>
      </c>
      <c r="I265" s="120">
        <v>42451</v>
      </c>
      <c r="J265" s="120"/>
      <c r="K265" s="120"/>
      <c r="L265" s="162"/>
      <c r="M265" s="29" t="s">
        <v>5</v>
      </c>
      <c r="N265" s="162">
        <v>1</v>
      </c>
      <c r="O265" s="29">
        <v>615</v>
      </c>
      <c r="P265" s="29">
        <v>2016</v>
      </c>
    </row>
    <row r="266" spans="1:16" ht="15.75" customHeight="1" x14ac:dyDescent="0.25">
      <c r="A266" s="104" t="s">
        <v>599</v>
      </c>
      <c r="B266" s="155" t="s">
        <v>435</v>
      </c>
      <c r="C266" s="91">
        <v>389625.38</v>
      </c>
      <c r="D266" s="91"/>
      <c r="E266" s="91"/>
      <c r="F266" s="91"/>
      <c r="G266" s="91">
        <f t="shared" si="3"/>
        <v>389625.38</v>
      </c>
      <c r="H266" s="102">
        <v>42447</v>
      </c>
      <c r="I266" s="120">
        <v>42447</v>
      </c>
      <c r="J266" s="120"/>
      <c r="K266" s="120"/>
      <c r="L266" s="162"/>
      <c r="M266" s="29" t="s">
        <v>5</v>
      </c>
      <c r="N266" s="162">
        <v>1</v>
      </c>
      <c r="O266" s="29">
        <v>270</v>
      </c>
      <c r="P266" s="29">
        <v>2016</v>
      </c>
    </row>
    <row r="267" spans="1:16" ht="15.75" customHeight="1" x14ac:dyDescent="0.25">
      <c r="A267" s="104" t="s">
        <v>599</v>
      </c>
      <c r="B267" s="155" t="s">
        <v>4091</v>
      </c>
      <c r="C267" s="123">
        <v>472545.6</v>
      </c>
      <c r="D267" s="91"/>
      <c r="E267" s="91"/>
      <c r="F267" s="91"/>
      <c r="G267" s="91">
        <f t="shared" si="3"/>
        <v>472545.6</v>
      </c>
      <c r="H267" s="102"/>
      <c r="I267" s="120"/>
      <c r="J267" s="120">
        <v>44908</v>
      </c>
      <c r="K267" s="120">
        <v>44909</v>
      </c>
      <c r="L267" s="162">
        <v>2022</v>
      </c>
      <c r="M267" s="84" t="s">
        <v>4082</v>
      </c>
      <c r="N267" s="162">
        <v>1</v>
      </c>
      <c r="O267" s="101">
        <v>384.1</v>
      </c>
      <c r="P267" s="29">
        <v>2022</v>
      </c>
    </row>
    <row r="268" spans="1:16" ht="15.75" customHeight="1" x14ac:dyDescent="0.25">
      <c r="A268" s="104" t="s">
        <v>601</v>
      </c>
      <c r="B268" s="155" t="s">
        <v>435</v>
      </c>
      <c r="C268" s="91">
        <v>681557.38</v>
      </c>
      <c r="D268" s="91"/>
      <c r="E268" s="91"/>
      <c r="F268" s="91"/>
      <c r="G268" s="91">
        <f t="shared" si="3"/>
        <v>681557.38</v>
      </c>
      <c r="H268" s="102">
        <v>42447</v>
      </c>
      <c r="I268" s="120">
        <v>42447</v>
      </c>
      <c r="J268" s="120"/>
      <c r="K268" s="120"/>
      <c r="L268" s="162"/>
      <c r="M268" s="29" t="s">
        <v>5</v>
      </c>
      <c r="N268" s="162">
        <v>1</v>
      </c>
      <c r="O268" s="29">
        <v>509</v>
      </c>
      <c r="P268" s="29">
        <v>2016</v>
      </c>
    </row>
    <row r="269" spans="1:16" ht="15.75" customHeight="1" x14ac:dyDescent="0.25">
      <c r="A269" s="104" t="s">
        <v>490</v>
      </c>
      <c r="B269" s="155" t="s">
        <v>477</v>
      </c>
      <c r="C269" s="91">
        <v>969532.57</v>
      </c>
      <c r="D269" s="91"/>
      <c r="E269" s="91"/>
      <c r="F269" s="91"/>
      <c r="G269" s="91">
        <f t="shared" si="3"/>
        <v>969532.57</v>
      </c>
      <c r="H269" s="102">
        <v>42472</v>
      </c>
      <c r="I269" s="120">
        <v>42472</v>
      </c>
      <c r="J269" s="120"/>
      <c r="K269" s="120"/>
      <c r="L269" s="162"/>
      <c r="M269" s="29" t="s">
        <v>5</v>
      </c>
      <c r="N269" s="162">
        <v>1</v>
      </c>
      <c r="O269" s="29">
        <v>527</v>
      </c>
      <c r="P269" s="29">
        <v>2016</v>
      </c>
    </row>
    <row r="270" spans="1:16" ht="15.75" customHeight="1" x14ac:dyDescent="0.25">
      <c r="A270" s="104" t="s">
        <v>649</v>
      </c>
      <c r="B270" s="155" t="s">
        <v>245</v>
      </c>
      <c r="C270" s="91">
        <v>790212.9</v>
      </c>
      <c r="D270" s="91"/>
      <c r="E270" s="91"/>
      <c r="F270" s="91"/>
      <c r="G270" s="91">
        <f t="shared" si="3"/>
        <v>790212.9</v>
      </c>
      <c r="H270" s="102">
        <v>42439</v>
      </c>
      <c r="I270" s="120">
        <v>42439</v>
      </c>
      <c r="J270" s="120"/>
      <c r="K270" s="120"/>
      <c r="L270" s="162"/>
      <c r="M270" s="29" t="s">
        <v>1161</v>
      </c>
      <c r="N270" s="29">
        <v>1</v>
      </c>
      <c r="O270" s="29"/>
      <c r="P270" s="29">
        <v>2016</v>
      </c>
    </row>
    <row r="271" spans="1:16" ht="15.75" customHeight="1" x14ac:dyDescent="0.25">
      <c r="A271" s="104" t="s">
        <v>725</v>
      </c>
      <c r="B271" s="18" t="s">
        <v>63</v>
      </c>
      <c r="C271" s="91">
        <v>1040839.8</v>
      </c>
      <c r="D271" s="91"/>
      <c r="E271" s="91"/>
      <c r="F271" s="91"/>
      <c r="G271" s="91">
        <f t="shared" si="3"/>
        <v>1040839.8</v>
      </c>
      <c r="H271" s="102">
        <v>42482</v>
      </c>
      <c r="I271" s="102">
        <v>42482</v>
      </c>
      <c r="J271" s="102"/>
      <c r="K271" s="102"/>
      <c r="L271" s="162"/>
      <c r="M271" s="29" t="s">
        <v>5</v>
      </c>
      <c r="N271" s="162">
        <v>1</v>
      </c>
      <c r="O271" s="29">
        <v>641</v>
      </c>
      <c r="P271" s="29">
        <v>2016</v>
      </c>
    </row>
    <row r="272" spans="1:16" ht="15.75" customHeight="1" x14ac:dyDescent="0.25">
      <c r="A272" s="104" t="s">
        <v>2020</v>
      </c>
      <c r="B272" s="155" t="s">
        <v>447</v>
      </c>
      <c r="C272" s="91">
        <v>1423008.02</v>
      </c>
      <c r="D272" s="91"/>
      <c r="E272" s="91"/>
      <c r="F272" s="91"/>
      <c r="G272" s="91">
        <f t="shared" ref="G272:G335" si="4">C272-D272+F272</f>
        <v>1423008.02</v>
      </c>
      <c r="H272" s="102">
        <v>42444</v>
      </c>
      <c r="I272" s="120">
        <v>42451</v>
      </c>
      <c r="J272" s="120"/>
      <c r="K272" s="120"/>
      <c r="L272" s="162"/>
      <c r="M272" s="29" t="s">
        <v>5</v>
      </c>
      <c r="N272" s="162">
        <v>1</v>
      </c>
      <c r="O272" s="29"/>
      <c r="P272" s="29">
        <v>2016</v>
      </c>
    </row>
    <row r="273" spans="1:16" ht="15.75" customHeight="1" x14ac:dyDescent="0.25">
      <c r="A273" s="104" t="s">
        <v>720</v>
      </c>
      <c r="B273" s="18" t="s">
        <v>63</v>
      </c>
      <c r="C273" s="91">
        <v>618271.68000000005</v>
      </c>
      <c r="D273" s="91"/>
      <c r="E273" s="91"/>
      <c r="F273" s="91"/>
      <c r="G273" s="91">
        <f t="shared" si="4"/>
        <v>618271.68000000005</v>
      </c>
      <c r="H273" s="102">
        <v>42481</v>
      </c>
      <c r="I273" s="102">
        <v>42481</v>
      </c>
      <c r="J273" s="102"/>
      <c r="K273" s="102"/>
      <c r="L273" s="162"/>
      <c r="M273" s="29" t="s">
        <v>5</v>
      </c>
      <c r="N273" s="162">
        <v>1</v>
      </c>
      <c r="O273" s="29">
        <v>287</v>
      </c>
      <c r="P273" s="29">
        <v>2016</v>
      </c>
    </row>
    <row r="274" spans="1:16" ht="15.75" customHeight="1" x14ac:dyDescent="0.25">
      <c r="A274" s="104" t="s">
        <v>608</v>
      </c>
      <c r="B274" s="155" t="s">
        <v>435</v>
      </c>
      <c r="C274" s="91">
        <v>880556.12</v>
      </c>
      <c r="D274" s="91"/>
      <c r="E274" s="91"/>
      <c r="F274" s="91"/>
      <c r="G274" s="91">
        <f t="shared" si="4"/>
        <v>880556.12</v>
      </c>
      <c r="H274" s="102">
        <v>42458</v>
      </c>
      <c r="I274" s="120">
        <v>42458</v>
      </c>
      <c r="J274" s="120"/>
      <c r="K274" s="120"/>
      <c r="L274" s="162"/>
      <c r="M274" s="29" t="s">
        <v>5</v>
      </c>
      <c r="N274" s="162">
        <v>1</v>
      </c>
      <c r="O274" s="29">
        <v>557</v>
      </c>
      <c r="P274" s="29">
        <v>2016</v>
      </c>
    </row>
    <row r="275" spans="1:16" ht="15.75" customHeight="1" x14ac:dyDescent="0.25">
      <c r="A275" s="104" t="s">
        <v>442</v>
      </c>
      <c r="B275" s="155" t="s">
        <v>2</v>
      </c>
      <c r="C275" s="91">
        <v>1552435.2</v>
      </c>
      <c r="D275" s="91"/>
      <c r="E275" s="91"/>
      <c r="F275" s="91"/>
      <c r="G275" s="91">
        <f t="shared" si="4"/>
        <v>1552435.2</v>
      </c>
      <c r="H275" s="102">
        <v>42415</v>
      </c>
      <c r="I275" s="120">
        <v>42415</v>
      </c>
      <c r="J275" s="120"/>
      <c r="K275" s="120"/>
      <c r="L275" s="162"/>
      <c r="M275" s="29" t="s">
        <v>5</v>
      </c>
      <c r="N275" s="162">
        <v>1</v>
      </c>
      <c r="O275" s="29">
        <v>1110</v>
      </c>
      <c r="P275" s="29">
        <v>2016</v>
      </c>
    </row>
    <row r="276" spans="1:16" ht="15.75" customHeight="1" x14ac:dyDescent="0.25">
      <c r="A276" s="104" t="s">
        <v>719</v>
      </c>
      <c r="B276" s="18" t="s">
        <v>63</v>
      </c>
      <c r="C276" s="91">
        <v>717668.2</v>
      </c>
      <c r="D276" s="91"/>
      <c r="E276" s="91"/>
      <c r="F276" s="91"/>
      <c r="G276" s="91">
        <f t="shared" si="4"/>
        <v>717668.2</v>
      </c>
      <c r="H276" s="102">
        <v>42481</v>
      </c>
      <c r="I276" s="120">
        <v>42481</v>
      </c>
      <c r="J276" s="120"/>
      <c r="K276" s="120"/>
      <c r="L276" s="162"/>
      <c r="M276" s="29" t="s">
        <v>5</v>
      </c>
      <c r="N276" s="162">
        <v>1</v>
      </c>
      <c r="O276" s="29"/>
      <c r="P276" s="29">
        <v>2016</v>
      </c>
    </row>
    <row r="277" spans="1:16" ht="15.75" customHeight="1" x14ac:dyDescent="0.25">
      <c r="A277" s="104" t="s">
        <v>555</v>
      </c>
      <c r="B277" s="18" t="s">
        <v>63</v>
      </c>
      <c r="C277" s="91">
        <v>620334.09</v>
      </c>
      <c r="D277" s="91"/>
      <c r="E277" s="91"/>
      <c r="F277" s="91"/>
      <c r="G277" s="91">
        <f t="shared" si="4"/>
        <v>620334.09</v>
      </c>
      <c r="H277" s="102">
        <v>42417</v>
      </c>
      <c r="I277" s="120">
        <v>42417</v>
      </c>
      <c r="J277" s="120"/>
      <c r="K277" s="120"/>
      <c r="L277" s="162"/>
      <c r="M277" s="29" t="s">
        <v>5</v>
      </c>
      <c r="N277" s="162">
        <v>1</v>
      </c>
      <c r="O277" s="29"/>
      <c r="P277" s="29">
        <v>2016</v>
      </c>
    </row>
    <row r="278" spans="1:16" ht="15.75" customHeight="1" x14ac:dyDescent="0.25">
      <c r="A278" s="104" t="s">
        <v>625</v>
      </c>
      <c r="B278" s="155" t="s">
        <v>435</v>
      </c>
      <c r="C278" s="91">
        <v>523058.6</v>
      </c>
      <c r="D278" s="91"/>
      <c r="E278" s="91"/>
      <c r="F278" s="91"/>
      <c r="G278" s="91">
        <f t="shared" si="4"/>
        <v>523058.6</v>
      </c>
      <c r="H278" s="102">
        <v>42448</v>
      </c>
      <c r="I278" s="120">
        <v>42448</v>
      </c>
      <c r="J278" s="120"/>
      <c r="K278" s="120"/>
      <c r="L278" s="162"/>
      <c r="M278" s="29" t="s">
        <v>5</v>
      </c>
      <c r="N278" s="162">
        <v>1</v>
      </c>
      <c r="O278" s="29">
        <v>433.1</v>
      </c>
      <c r="P278" s="29">
        <v>2016</v>
      </c>
    </row>
    <row r="279" spans="1:16" ht="15.75" customHeight="1" x14ac:dyDescent="0.25">
      <c r="A279" s="104" t="s">
        <v>626</v>
      </c>
      <c r="B279" s="155" t="s">
        <v>435</v>
      </c>
      <c r="C279" s="91">
        <v>488304.06</v>
      </c>
      <c r="D279" s="91"/>
      <c r="E279" s="91" t="s">
        <v>1351</v>
      </c>
      <c r="F279" s="91">
        <v>415801.2</v>
      </c>
      <c r="G279" s="91">
        <f t="shared" si="4"/>
        <v>904105.26</v>
      </c>
      <c r="H279" s="102">
        <v>42448</v>
      </c>
      <c r="I279" s="120">
        <v>42448</v>
      </c>
      <c r="J279" s="120">
        <v>42646</v>
      </c>
      <c r="K279" s="120">
        <v>42648</v>
      </c>
      <c r="L279" s="162"/>
      <c r="M279" s="29" t="s">
        <v>5</v>
      </c>
      <c r="N279" s="162">
        <v>1</v>
      </c>
      <c r="O279" s="29">
        <v>436.14</v>
      </c>
      <c r="P279" s="29">
        <v>2016</v>
      </c>
    </row>
    <row r="280" spans="1:16" ht="15.75" customHeight="1" x14ac:dyDescent="0.25">
      <c r="A280" s="104" t="s">
        <v>680</v>
      </c>
      <c r="B280" s="18" t="s">
        <v>69</v>
      </c>
      <c r="C280" s="91">
        <v>1546951.31</v>
      </c>
      <c r="D280" s="91"/>
      <c r="E280" s="91"/>
      <c r="F280" s="91"/>
      <c r="G280" s="91">
        <f t="shared" si="4"/>
        <v>1546951.31</v>
      </c>
      <c r="H280" s="102">
        <v>42479</v>
      </c>
      <c r="I280" s="120">
        <v>42479</v>
      </c>
      <c r="J280" s="120"/>
      <c r="K280" s="120"/>
      <c r="L280" s="162"/>
      <c r="M280" s="29" t="s">
        <v>5</v>
      </c>
      <c r="N280" s="162">
        <v>1</v>
      </c>
      <c r="O280" s="29">
        <v>552</v>
      </c>
      <c r="P280" s="29">
        <v>2016</v>
      </c>
    </row>
    <row r="281" spans="1:16" ht="15.75" customHeight="1" x14ac:dyDescent="0.25">
      <c r="A281" s="104" t="s">
        <v>491</v>
      </c>
      <c r="B281" s="155" t="s">
        <v>477</v>
      </c>
      <c r="C281" s="91">
        <v>382948.75</v>
      </c>
      <c r="D281" s="91"/>
      <c r="E281" s="91"/>
      <c r="F281" s="91"/>
      <c r="G281" s="91">
        <f t="shared" si="4"/>
        <v>382948.75</v>
      </c>
      <c r="H281" s="102">
        <v>42480</v>
      </c>
      <c r="I281" s="120">
        <v>42480</v>
      </c>
      <c r="J281" s="120"/>
      <c r="K281" s="120"/>
      <c r="L281" s="162"/>
      <c r="M281" s="29" t="s">
        <v>5</v>
      </c>
      <c r="N281" s="162">
        <v>1</v>
      </c>
      <c r="O281" s="29"/>
      <c r="P281" s="29">
        <v>2016</v>
      </c>
    </row>
    <row r="282" spans="1:16" ht="15.75" customHeight="1" x14ac:dyDescent="0.25">
      <c r="A282" s="104" t="s">
        <v>494</v>
      </c>
      <c r="B282" s="155" t="s">
        <v>477</v>
      </c>
      <c r="C282" s="91">
        <v>236123.95</v>
      </c>
      <c r="D282" s="91"/>
      <c r="E282" s="91"/>
      <c r="F282" s="91"/>
      <c r="G282" s="91">
        <f t="shared" si="4"/>
        <v>236123.95</v>
      </c>
      <c r="H282" s="102">
        <v>42496</v>
      </c>
      <c r="I282" s="120">
        <v>42496</v>
      </c>
      <c r="J282" s="120"/>
      <c r="K282" s="120"/>
      <c r="L282" s="162"/>
      <c r="M282" s="29" t="s">
        <v>5</v>
      </c>
      <c r="N282" s="162">
        <v>1</v>
      </c>
      <c r="O282" s="29">
        <v>298.39999999999998</v>
      </c>
      <c r="P282" s="29">
        <v>2016</v>
      </c>
    </row>
    <row r="283" spans="1:16" ht="15.75" customHeight="1" x14ac:dyDescent="0.25">
      <c r="A283" s="104" t="s">
        <v>535</v>
      </c>
      <c r="B283" s="155" t="s">
        <v>477</v>
      </c>
      <c r="C283" s="91">
        <v>588241.21</v>
      </c>
      <c r="D283" s="91"/>
      <c r="E283" s="91"/>
      <c r="F283" s="91"/>
      <c r="G283" s="91">
        <f t="shared" si="4"/>
        <v>588241.21</v>
      </c>
      <c r="H283" s="102">
        <v>42496</v>
      </c>
      <c r="I283" s="120">
        <v>42496</v>
      </c>
      <c r="J283" s="120"/>
      <c r="K283" s="120"/>
      <c r="L283" s="162"/>
      <c r="M283" s="29" t="s">
        <v>5</v>
      </c>
      <c r="N283" s="162">
        <v>1</v>
      </c>
      <c r="O283" s="29"/>
      <c r="P283" s="29">
        <v>2016</v>
      </c>
    </row>
    <row r="284" spans="1:16" ht="15.75" customHeight="1" x14ac:dyDescent="0.25">
      <c r="A284" s="104" t="s">
        <v>606</v>
      </c>
      <c r="B284" s="155" t="s">
        <v>435</v>
      </c>
      <c r="C284" s="91">
        <v>1099275.02</v>
      </c>
      <c r="D284" s="91"/>
      <c r="E284" s="91"/>
      <c r="F284" s="91"/>
      <c r="G284" s="91">
        <f t="shared" si="4"/>
        <v>1099275.02</v>
      </c>
      <c r="H284" s="102">
        <v>42447</v>
      </c>
      <c r="I284" s="120">
        <v>42447</v>
      </c>
      <c r="J284" s="120"/>
      <c r="K284" s="120"/>
      <c r="L284" s="162"/>
      <c r="M284" s="29" t="s">
        <v>5</v>
      </c>
      <c r="N284" s="162">
        <v>1</v>
      </c>
      <c r="O284" s="29">
        <v>572</v>
      </c>
      <c r="P284" s="29">
        <v>2016</v>
      </c>
    </row>
    <row r="285" spans="1:16" ht="15.75" customHeight="1" x14ac:dyDescent="0.25">
      <c r="A285" s="104" t="s">
        <v>668</v>
      </c>
      <c r="B285" s="155" t="s">
        <v>344</v>
      </c>
      <c r="C285" s="91">
        <v>2075204.05</v>
      </c>
      <c r="D285" s="91"/>
      <c r="E285" s="91"/>
      <c r="F285" s="91"/>
      <c r="G285" s="91">
        <f t="shared" si="4"/>
        <v>2075204.05</v>
      </c>
      <c r="H285" s="102">
        <v>42468</v>
      </c>
      <c r="I285" s="120">
        <v>42461</v>
      </c>
      <c r="J285" s="120"/>
      <c r="K285" s="120"/>
      <c r="L285" s="162"/>
      <c r="M285" s="29" t="s">
        <v>5</v>
      </c>
      <c r="N285" s="162">
        <v>1</v>
      </c>
      <c r="O285" s="29"/>
      <c r="P285" s="29">
        <v>2016</v>
      </c>
    </row>
    <row r="286" spans="1:16" ht="15.75" customHeight="1" x14ac:dyDescent="0.25">
      <c r="A286" s="104" t="s">
        <v>668</v>
      </c>
      <c r="B286" s="155" t="s">
        <v>694</v>
      </c>
      <c r="C286" s="91">
        <v>53938.75</v>
      </c>
      <c r="D286" s="91"/>
      <c r="E286" s="91"/>
      <c r="F286" s="91"/>
      <c r="G286" s="91">
        <f t="shared" si="4"/>
        <v>53938.75</v>
      </c>
      <c r="H286" s="102"/>
      <c r="I286" s="120"/>
      <c r="J286" s="120">
        <v>44736</v>
      </c>
      <c r="K286" s="120">
        <v>44763</v>
      </c>
      <c r="L286" s="162">
        <v>2022</v>
      </c>
      <c r="M286" s="29" t="s">
        <v>4092</v>
      </c>
      <c r="N286" s="162">
        <v>1</v>
      </c>
      <c r="O286" s="162">
        <v>3921.1</v>
      </c>
      <c r="P286" s="17">
        <v>2022</v>
      </c>
    </row>
    <row r="287" spans="1:16" ht="15.75" customHeight="1" x14ac:dyDescent="0.25">
      <c r="A287" s="104" t="s">
        <v>596</v>
      </c>
      <c r="B287" s="155" t="s">
        <v>13</v>
      </c>
      <c r="C287" s="91">
        <v>2019609.19</v>
      </c>
      <c r="D287" s="91"/>
      <c r="E287" s="91" t="s">
        <v>13</v>
      </c>
      <c r="F287" s="91">
        <v>399500.99</v>
      </c>
      <c r="G287" s="91">
        <f t="shared" si="4"/>
        <v>2419110.1799999997</v>
      </c>
      <c r="H287" s="102">
        <v>42447</v>
      </c>
      <c r="I287" s="120">
        <v>42447</v>
      </c>
      <c r="J287" s="120">
        <v>42472</v>
      </c>
      <c r="K287" s="120">
        <v>42472</v>
      </c>
      <c r="L287" s="162"/>
      <c r="M287" s="29" t="s">
        <v>5</v>
      </c>
      <c r="N287" s="162">
        <v>1</v>
      </c>
      <c r="O287" s="29"/>
      <c r="P287" s="29">
        <v>2016</v>
      </c>
    </row>
    <row r="288" spans="1:16" ht="15.75" customHeight="1" x14ac:dyDescent="0.25">
      <c r="A288" s="104" t="s">
        <v>662</v>
      </c>
      <c r="B288" s="155" t="s">
        <v>2</v>
      </c>
      <c r="C288" s="91">
        <v>2046201.6</v>
      </c>
      <c r="D288" s="91"/>
      <c r="E288" s="91"/>
      <c r="F288" s="91"/>
      <c r="G288" s="91">
        <f t="shared" si="4"/>
        <v>2046201.6</v>
      </c>
      <c r="H288" s="102">
        <v>42481</v>
      </c>
      <c r="I288" s="120">
        <v>42481</v>
      </c>
      <c r="J288" s="120"/>
      <c r="K288" s="120"/>
      <c r="L288" s="162"/>
      <c r="M288" s="29" t="s">
        <v>5</v>
      </c>
      <c r="N288" s="162">
        <v>1</v>
      </c>
      <c r="O288" s="29">
        <v>1099</v>
      </c>
      <c r="P288" s="29">
        <v>2016</v>
      </c>
    </row>
    <row r="289" spans="1:16" ht="15.75" customHeight="1" x14ac:dyDescent="0.25">
      <c r="A289" s="104" t="s">
        <v>628</v>
      </c>
      <c r="B289" s="18" t="s">
        <v>63</v>
      </c>
      <c r="C289" s="91">
        <v>1031301.65</v>
      </c>
      <c r="D289" s="91"/>
      <c r="E289" s="91"/>
      <c r="F289" s="91"/>
      <c r="G289" s="91">
        <f t="shared" si="4"/>
        <v>1031301.65</v>
      </c>
      <c r="H289" s="102">
        <v>42447</v>
      </c>
      <c r="I289" s="120">
        <v>42447</v>
      </c>
      <c r="J289" s="120"/>
      <c r="K289" s="120"/>
      <c r="L289" s="162"/>
      <c r="M289" s="29" t="s">
        <v>5</v>
      </c>
      <c r="N289" s="162">
        <v>1</v>
      </c>
      <c r="O289" s="29">
        <v>565.16</v>
      </c>
      <c r="P289" s="29">
        <v>2016</v>
      </c>
    </row>
    <row r="290" spans="1:16" ht="15.75" customHeight="1" x14ac:dyDescent="0.25">
      <c r="A290" s="104" t="s">
        <v>359</v>
      </c>
      <c r="B290" s="155" t="s">
        <v>3</v>
      </c>
      <c r="C290" s="91">
        <v>959099.28</v>
      </c>
      <c r="D290" s="91"/>
      <c r="E290" s="91"/>
      <c r="F290" s="91"/>
      <c r="G290" s="91">
        <f t="shared" si="4"/>
        <v>959099.28</v>
      </c>
      <c r="H290" s="102">
        <v>42368</v>
      </c>
      <c r="I290" s="120">
        <v>42368</v>
      </c>
      <c r="J290" s="120"/>
      <c r="K290" s="120"/>
      <c r="L290" s="162"/>
      <c r="M290" s="29" t="s">
        <v>5</v>
      </c>
      <c r="N290" s="162">
        <v>1</v>
      </c>
      <c r="O290" s="29">
        <v>529</v>
      </c>
      <c r="P290" s="29">
        <v>2016</v>
      </c>
    </row>
    <row r="291" spans="1:16" ht="15.75" customHeight="1" x14ac:dyDescent="0.25">
      <c r="A291" s="104" t="s">
        <v>648</v>
      </c>
      <c r="B291" s="155" t="s">
        <v>435</v>
      </c>
      <c r="C291" s="91">
        <v>522765.96</v>
      </c>
      <c r="D291" s="91"/>
      <c r="E291" s="91"/>
      <c r="F291" s="91"/>
      <c r="G291" s="91">
        <f t="shared" si="4"/>
        <v>522765.96</v>
      </c>
      <c r="H291" s="102">
        <v>42453</v>
      </c>
      <c r="I291" s="120">
        <v>42454</v>
      </c>
      <c r="J291" s="120"/>
      <c r="K291" s="120"/>
      <c r="L291" s="162"/>
      <c r="M291" s="29" t="s">
        <v>5</v>
      </c>
      <c r="N291" s="162">
        <v>1</v>
      </c>
      <c r="O291" s="29"/>
      <c r="P291" s="29">
        <v>2016</v>
      </c>
    </row>
    <row r="292" spans="1:16" ht="15.75" customHeight="1" x14ac:dyDescent="0.25">
      <c r="A292" s="104" t="s">
        <v>722</v>
      </c>
      <c r="B292" s="18" t="s">
        <v>723</v>
      </c>
      <c r="C292" s="91">
        <v>184069.3</v>
      </c>
      <c r="D292" s="91"/>
      <c r="E292" s="91"/>
      <c r="F292" s="91"/>
      <c r="G292" s="91">
        <f t="shared" si="4"/>
        <v>184069.3</v>
      </c>
      <c r="H292" s="102">
        <v>42478</v>
      </c>
      <c r="I292" s="120">
        <v>42478</v>
      </c>
      <c r="J292" s="120"/>
      <c r="K292" s="120"/>
      <c r="L292" s="162"/>
      <c r="M292" s="29" t="s">
        <v>724</v>
      </c>
      <c r="N292" s="162">
        <v>1</v>
      </c>
      <c r="O292" s="29"/>
      <c r="P292" s="29">
        <v>2016</v>
      </c>
    </row>
    <row r="293" spans="1:16" ht="15.75" customHeight="1" x14ac:dyDescent="0.25">
      <c r="A293" s="104" t="s">
        <v>411</v>
      </c>
      <c r="B293" s="155" t="s">
        <v>3</v>
      </c>
      <c r="C293" s="91">
        <v>905701.92</v>
      </c>
      <c r="D293" s="91"/>
      <c r="E293" s="91"/>
      <c r="F293" s="91"/>
      <c r="G293" s="91">
        <f t="shared" si="4"/>
        <v>905701.92</v>
      </c>
      <c r="H293" s="102">
        <v>42461</v>
      </c>
      <c r="I293" s="120">
        <v>42461</v>
      </c>
      <c r="J293" s="120"/>
      <c r="K293" s="120"/>
      <c r="L293" s="162"/>
      <c r="M293" s="29" t="s">
        <v>5</v>
      </c>
      <c r="N293" s="162">
        <v>1</v>
      </c>
      <c r="O293" s="29">
        <v>490</v>
      </c>
      <c r="P293" s="29">
        <v>2016</v>
      </c>
    </row>
    <row r="294" spans="1:16" ht="15.75" customHeight="1" x14ac:dyDescent="0.25">
      <c r="A294" s="104" t="s">
        <v>657</v>
      </c>
      <c r="B294" s="155" t="s">
        <v>344</v>
      </c>
      <c r="C294" s="91">
        <v>1104452.33</v>
      </c>
      <c r="D294" s="91"/>
      <c r="E294" s="91"/>
      <c r="F294" s="91"/>
      <c r="G294" s="91">
        <f t="shared" si="4"/>
        <v>1104452.33</v>
      </c>
      <c r="H294" s="102">
        <v>42479</v>
      </c>
      <c r="I294" s="120">
        <v>42461</v>
      </c>
      <c r="J294" s="120"/>
      <c r="K294" s="120"/>
      <c r="L294" s="162"/>
      <c r="M294" s="29" t="s">
        <v>5</v>
      </c>
      <c r="N294" s="162">
        <v>1</v>
      </c>
      <c r="O294" s="29">
        <v>720.04</v>
      </c>
      <c r="P294" s="29">
        <v>2016</v>
      </c>
    </row>
    <row r="295" spans="1:16" ht="15.75" customHeight="1" x14ac:dyDescent="0.25">
      <c r="A295" s="104" t="s">
        <v>705</v>
      </c>
      <c r="B295" s="18" t="s">
        <v>63</v>
      </c>
      <c r="C295" s="91">
        <v>914602.36</v>
      </c>
      <c r="D295" s="91"/>
      <c r="E295" s="91"/>
      <c r="F295" s="91"/>
      <c r="G295" s="91">
        <f t="shared" si="4"/>
        <v>914602.36</v>
      </c>
      <c r="H295" s="102">
        <v>42501</v>
      </c>
      <c r="I295" s="120">
        <v>42501</v>
      </c>
      <c r="J295" s="120"/>
      <c r="K295" s="120"/>
      <c r="L295" s="162"/>
      <c r="M295" s="29" t="s">
        <v>5</v>
      </c>
      <c r="N295" s="162">
        <v>1</v>
      </c>
      <c r="O295" s="29">
        <v>524</v>
      </c>
      <c r="P295" s="29">
        <v>2016</v>
      </c>
    </row>
    <row r="296" spans="1:16" ht="15.75" customHeight="1" x14ac:dyDescent="0.25">
      <c r="A296" s="104" t="s">
        <v>711</v>
      </c>
      <c r="B296" s="18" t="s">
        <v>63</v>
      </c>
      <c r="C296" s="91">
        <v>637336.96</v>
      </c>
      <c r="D296" s="91"/>
      <c r="E296" s="91"/>
      <c r="F296" s="91"/>
      <c r="G296" s="91">
        <f t="shared" si="4"/>
        <v>637336.96</v>
      </c>
      <c r="H296" s="102">
        <v>42466</v>
      </c>
      <c r="I296" s="120">
        <v>42466</v>
      </c>
      <c r="J296" s="120"/>
      <c r="K296" s="120"/>
      <c r="L296" s="162"/>
      <c r="M296" s="29" t="s">
        <v>5</v>
      </c>
      <c r="N296" s="162">
        <v>1</v>
      </c>
      <c r="O296" s="29"/>
      <c r="P296" s="29">
        <v>2016</v>
      </c>
    </row>
    <row r="297" spans="1:16" ht="15.75" customHeight="1" x14ac:dyDescent="0.25">
      <c r="A297" s="104" t="s">
        <v>678</v>
      </c>
      <c r="B297" s="18" t="s">
        <v>69</v>
      </c>
      <c r="C297" s="91">
        <v>1799203.13</v>
      </c>
      <c r="D297" s="91"/>
      <c r="E297" s="91"/>
      <c r="F297" s="91"/>
      <c r="G297" s="91">
        <f t="shared" si="4"/>
        <v>1799203.13</v>
      </c>
      <c r="H297" s="102">
        <v>42489</v>
      </c>
      <c r="I297" s="120">
        <v>42489</v>
      </c>
      <c r="J297" s="120"/>
      <c r="K297" s="120"/>
      <c r="L297" s="162"/>
      <c r="M297" s="29" t="s">
        <v>5</v>
      </c>
      <c r="N297" s="162">
        <v>1</v>
      </c>
      <c r="O297" s="29">
        <v>557</v>
      </c>
      <c r="P297" s="29">
        <v>2016</v>
      </c>
    </row>
    <row r="298" spans="1:16" ht="15.75" customHeight="1" x14ac:dyDescent="0.25">
      <c r="A298" s="104" t="s">
        <v>104</v>
      </c>
      <c r="B298" s="18" t="s">
        <v>35</v>
      </c>
      <c r="C298" s="91">
        <v>1458543.94</v>
      </c>
      <c r="D298" s="91"/>
      <c r="E298" s="91"/>
      <c r="F298" s="91"/>
      <c r="G298" s="91">
        <f t="shared" si="4"/>
        <v>1458543.94</v>
      </c>
      <c r="H298" s="102">
        <v>42482</v>
      </c>
      <c r="I298" s="120">
        <v>42482</v>
      </c>
      <c r="J298" s="120"/>
      <c r="K298" s="120"/>
      <c r="L298" s="107"/>
      <c r="M298" s="29" t="s">
        <v>5</v>
      </c>
      <c r="N298" s="162">
        <v>1</v>
      </c>
      <c r="O298" s="29">
        <v>1061.5</v>
      </c>
      <c r="P298" s="29">
        <v>2016</v>
      </c>
    </row>
    <row r="299" spans="1:16" ht="15.75" customHeight="1" x14ac:dyDescent="0.25">
      <c r="A299" s="104" t="s">
        <v>2158</v>
      </c>
      <c r="B299" s="155" t="s">
        <v>477</v>
      </c>
      <c r="C299" s="91">
        <v>998141.02</v>
      </c>
      <c r="D299" s="91"/>
      <c r="E299" s="91" t="s">
        <v>63</v>
      </c>
      <c r="F299" s="91">
        <v>114149.83</v>
      </c>
      <c r="G299" s="91">
        <f t="shared" si="4"/>
        <v>1112290.8500000001</v>
      </c>
      <c r="H299" s="102">
        <v>42496</v>
      </c>
      <c r="I299" s="120">
        <v>42496</v>
      </c>
      <c r="J299" s="120">
        <v>42562</v>
      </c>
      <c r="K299" s="120">
        <v>42562</v>
      </c>
      <c r="L299" s="162"/>
      <c r="M299" s="29" t="s">
        <v>5</v>
      </c>
      <c r="N299" s="162">
        <v>1</v>
      </c>
      <c r="O299" s="29">
        <v>560</v>
      </c>
      <c r="P299" s="29">
        <v>2016</v>
      </c>
    </row>
    <row r="300" spans="1:16" ht="15.75" customHeight="1" x14ac:dyDescent="0.25">
      <c r="A300" s="104" t="s">
        <v>715</v>
      </c>
      <c r="B300" s="18" t="s">
        <v>63</v>
      </c>
      <c r="C300" s="91">
        <v>629478.1</v>
      </c>
      <c r="D300" s="91"/>
      <c r="E300" s="91"/>
      <c r="F300" s="91"/>
      <c r="G300" s="91">
        <f t="shared" si="4"/>
        <v>629478.1</v>
      </c>
      <c r="H300" s="102">
        <v>42500</v>
      </c>
      <c r="I300" s="120">
        <v>42500</v>
      </c>
      <c r="J300" s="120"/>
      <c r="K300" s="120"/>
      <c r="L300" s="162"/>
      <c r="M300" s="29" t="s">
        <v>5</v>
      </c>
      <c r="N300" s="162">
        <v>1</v>
      </c>
      <c r="O300" s="29">
        <v>431</v>
      </c>
      <c r="P300" s="29">
        <v>2016</v>
      </c>
    </row>
    <row r="301" spans="1:16" ht="15.75" customHeight="1" x14ac:dyDescent="0.25">
      <c r="A301" s="104" t="s">
        <v>2147</v>
      </c>
      <c r="B301" s="18" t="s">
        <v>757</v>
      </c>
      <c r="C301" s="91">
        <v>1845017.85</v>
      </c>
      <c r="D301" s="91"/>
      <c r="E301" s="91"/>
      <c r="F301" s="91"/>
      <c r="G301" s="91">
        <f t="shared" si="4"/>
        <v>1845017.85</v>
      </c>
      <c r="H301" s="102">
        <v>42515</v>
      </c>
      <c r="I301" s="120">
        <v>42515</v>
      </c>
      <c r="J301" s="120"/>
      <c r="K301" s="120"/>
      <c r="L301" s="109"/>
      <c r="M301" s="162" t="s">
        <v>3550</v>
      </c>
      <c r="N301" s="162">
        <v>4</v>
      </c>
      <c r="O301" s="29"/>
      <c r="P301" s="29">
        <v>2016</v>
      </c>
    </row>
    <row r="302" spans="1:16" ht="15.75" customHeight="1" x14ac:dyDescent="0.25">
      <c r="A302" s="104" t="s">
        <v>767</v>
      </c>
      <c r="B302" s="155" t="s">
        <v>13</v>
      </c>
      <c r="C302" s="91">
        <v>1101367</v>
      </c>
      <c r="D302" s="91"/>
      <c r="E302" s="91"/>
      <c r="F302" s="91"/>
      <c r="G302" s="91">
        <f t="shared" si="4"/>
        <v>1101367</v>
      </c>
      <c r="H302" s="102">
        <v>42503</v>
      </c>
      <c r="I302" s="120">
        <v>42506</v>
      </c>
      <c r="J302" s="120"/>
      <c r="K302" s="120"/>
      <c r="L302" s="162"/>
      <c r="M302" s="162" t="s">
        <v>5</v>
      </c>
      <c r="N302" s="162">
        <v>1</v>
      </c>
      <c r="O302" s="29"/>
      <c r="P302" s="29">
        <v>2016</v>
      </c>
    </row>
    <row r="303" spans="1:16" ht="15.75" customHeight="1" x14ac:dyDescent="0.25">
      <c r="A303" s="104" t="s">
        <v>507</v>
      </c>
      <c r="B303" s="155" t="s">
        <v>477</v>
      </c>
      <c r="C303" s="91">
        <v>1237396.1000000001</v>
      </c>
      <c r="D303" s="91"/>
      <c r="E303" s="91"/>
      <c r="F303" s="91"/>
      <c r="G303" s="91">
        <f t="shared" si="4"/>
        <v>1237396.1000000001</v>
      </c>
      <c r="H303" s="102">
        <v>42489</v>
      </c>
      <c r="I303" s="120">
        <v>42489</v>
      </c>
      <c r="J303" s="120"/>
      <c r="K303" s="120"/>
      <c r="L303" s="162"/>
      <c r="M303" s="29" t="s">
        <v>724</v>
      </c>
      <c r="N303" s="29">
        <v>1</v>
      </c>
      <c r="O303" s="29"/>
      <c r="P303" s="29">
        <v>2016</v>
      </c>
    </row>
    <row r="304" spans="1:16" ht="15.75" customHeight="1" x14ac:dyDescent="0.25">
      <c r="A304" s="104" t="s">
        <v>539</v>
      </c>
      <c r="B304" s="18" t="s">
        <v>63</v>
      </c>
      <c r="C304" s="91">
        <v>2073667.79</v>
      </c>
      <c r="D304" s="91"/>
      <c r="E304" s="91"/>
      <c r="F304" s="91"/>
      <c r="G304" s="91">
        <f t="shared" si="4"/>
        <v>2073667.79</v>
      </c>
      <c r="H304" s="102">
        <v>42510</v>
      </c>
      <c r="I304" s="120">
        <v>42510</v>
      </c>
      <c r="J304" s="120"/>
      <c r="K304" s="120"/>
      <c r="L304" s="162"/>
      <c r="M304" s="29" t="s">
        <v>5</v>
      </c>
      <c r="N304" s="162">
        <v>1</v>
      </c>
      <c r="O304" s="29">
        <v>1025</v>
      </c>
      <c r="P304" s="29">
        <v>2016</v>
      </c>
    </row>
    <row r="305" spans="1:16" ht="15.75" customHeight="1" x14ac:dyDescent="0.25">
      <c r="A305" s="104" t="s">
        <v>547</v>
      </c>
      <c r="B305" s="155" t="s">
        <v>477</v>
      </c>
      <c r="C305" s="91">
        <v>483776.12</v>
      </c>
      <c r="D305" s="91"/>
      <c r="E305" s="91"/>
      <c r="F305" s="91"/>
      <c r="G305" s="91">
        <f t="shared" si="4"/>
        <v>483776.12</v>
      </c>
      <c r="H305" s="102">
        <v>42480</v>
      </c>
      <c r="I305" s="120">
        <v>42480</v>
      </c>
      <c r="J305" s="120"/>
      <c r="K305" s="120"/>
      <c r="L305" s="162"/>
      <c r="M305" s="29" t="s">
        <v>3567</v>
      </c>
      <c r="N305" s="29">
        <v>4</v>
      </c>
      <c r="O305" s="29"/>
      <c r="P305" s="29">
        <v>2016</v>
      </c>
    </row>
    <row r="306" spans="1:16" ht="15.75" customHeight="1" x14ac:dyDescent="0.25">
      <c r="A306" s="104" t="s">
        <v>552</v>
      </c>
      <c r="B306" s="18" t="s">
        <v>63</v>
      </c>
      <c r="C306" s="91">
        <v>1363045.31</v>
      </c>
      <c r="D306" s="91"/>
      <c r="E306" s="91"/>
      <c r="F306" s="91"/>
      <c r="G306" s="91">
        <f t="shared" si="4"/>
        <v>1363045.31</v>
      </c>
      <c r="H306" s="102">
        <v>42479</v>
      </c>
      <c r="I306" s="120">
        <v>42479</v>
      </c>
      <c r="J306" s="120"/>
      <c r="K306" s="120"/>
      <c r="L306" s="162"/>
      <c r="M306" s="29" t="s">
        <v>5</v>
      </c>
      <c r="N306" s="162">
        <v>1</v>
      </c>
      <c r="O306" s="29">
        <v>810</v>
      </c>
      <c r="P306" s="29">
        <v>2016</v>
      </c>
    </row>
    <row r="307" spans="1:16" ht="15.75" customHeight="1" x14ac:dyDescent="0.25">
      <c r="A307" s="104" t="s">
        <v>801</v>
      </c>
      <c r="B307" s="18" t="s">
        <v>245</v>
      </c>
      <c r="C307" s="91">
        <v>1456765.46</v>
      </c>
      <c r="D307" s="91"/>
      <c r="E307" s="91"/>
      <c r="F307" s="91"/>
      <c r="G307" s="91">
        <f t="shared" si="4"/>
        <v>1456765.46</v>
      </c>
      <c r="H307" s="102">
        <v>42517</v>
      </c>
      <c r="I307" s="120">
        <v>42517</v>
      </c>
      <c r="J307" s="120"/>
      <c r="K307" s="120"/>
      <c r="L307" s="162"/>
      <c r="M307" s="162" t="s">
        <v>770</v>
      </c>
      <c r="N307" s="162">
        <v>2</v>
      </c>
      <c r="O307" s="29"/>
      <c r="P307" s="29">
        <v>2016</v>
      </c>
    </row>
    <row r="308" spans="1:16" ht="15.75" customHeight="1" x14ac:dyDescent="0.25">
      <c r="A308" s="104" t="s">
        <v>413</v>
      </c>
      <c r="B308" s="155" t="s">
        <v>393</v>
      </c>
      <c r="C308" s="91">
        <v>798005.68</v>
      </c>
      <c r="D308" s="91"/>
      <c r="E308" s="91"/>
      <c r="F308" s="91"/>
      <c r="G308" s="91">
        <f t="shared" si="4"/>
        <v>798005.68</v>
      </c>
      <c r="H308" s="102">
        <v>42444</v>
      </c>
      <c r="I308" s="120">
        <v>42446</v>
      </c>
      <c r="J308" s="120"/>
      <c r="K308" s="120"/>
      <c r="L308" s="162"/>
      <c r="M308" s="29" t="s">
        <v>5</v>
      </c>
      <c r="N308" s="162">
        <v>1</v>
      </c>
      <c r="O308" s="29">
        <v>348</v>
      </c>
      <c r="P308" s="29">
        <v>2016</v>
      </c>
    </row>
    <row r="309" spans="1:16" ht="15.75" customHeight="1" x14ac:dyDescent="0.25">
      <c r="A309" s="104" t="s">
        <v>646</v>
      </c>
      <c r="B309" s="155" t="s">
        <v>435</v>
      </c>
      <c r="C309" s="91">
        <v>1977482.94</v>
      </c>
      <c r="D309" s="91"/>
      <c r="E309" s="91"/>
      <c r="F309" s="91"/>
      <c r="G309" s="91">
        <f t="shared" si="4"/>
        <v>1977482.94</v>
      </c>
      <c r="H309" s="102">
        <v>42500</v>
      </c>
      <c r="I309" s="120">
        <v>42500</v>
      </c>
      <c r="J309" s="120"/>
      <c r="K309" s="120"/>
      <c r="L309" s="162"/>
      <c r="M309" s="29" t="s">
        <v>5</v>
      </c>
      <c r="N309" s="162">
        <v>1</v>
      </c>
      <c r="O309" s="29"/>
      <c r="P309" s="29">
        <v>2016</v>
      </c>
    </row>
    <row r="310" spans="1:16" ht="15.75" customHeight="1" x14ac:dyDescent="0.25">
      <c r="A310" s="104" t="s">
        <v>647</v>
      </c>
      <c r="B310" s="155" t="s">
        <v>435</v>
      </c>
      <c r="C310" s="91">
        <v>1562336.52</v>
      </c>
      <c r="D310" s="91"/>
      <c r="E310" s="91"/>
      <c r="F310" s="91"/>
      <c r="G310" s="91">
        <f t="shared" si="4"/>
        <v>1562336.52</v>
      </c>
      <c r="H310" s="102">
        <v>42500</v>
      </c>
      <c r="I310" s="120">
        <v>42500</v>
      </c>
      <c r="J310" s="120"/>
      <c r="K310" s="120"/>
      <c r="L310" s="162"/>
      <c r="M310" s="29" t="s">
        <v>5</v>
      </c>
      <c r="N310" s="162">
        <v>1</v>
      </c>
      <c r="O310" s="29"/>
      <c r="P310" s="29">
        <v>2016</v>
      </c>
    </row>
    <row r="311" spans="1:16" ht="15.75" customHeight="1" x14ac:dyDescent="0.25">
      <c r="A311" s="104" t="s">
        <v>915</v>
      </c>
      <c r="B311" s="18" t="s">
        <v>63</v>
      </c>
      <c r="C311" s="91">
        <v>650672.29</v>
      </c>
      <c r="D311" s="91"/>
      <c r="E311" s="91"/>
      <c r="F311" s="91"/>
      <c r="G311" s="91">
        <f t="shared" si="4"/>
        <v>650672.29</v>
      </c>
      <c r="H311" s="102">
        <v>42517</v>
      </c>
      <c r="I311" s="120">
        <v>42517</v>
      </c>
      <c r="J311" s="120"/>
      <c r="K311" s="120"/>
      <c r="L311" s="162"/>
      <c r="M311" s="29" t="s">
        <v>5</v>
      </c>
      <c r="N311" s="162">
        <v>1</v>
      </c>
      <c r="O311" s="29">
        <v>306</v>
      </c>
      <c r="P311" s="29">
        <v>2016</v>
      </c>
    </row>
    <row r="312" spans="1:16" ht="15.75" customHeight="1" x14ac:dyDescent="0.25">
      <c r="A312" s="104" t="s">
        <v>916</v>
      </c>
      <c r="B312" s="18" t="s">
        <v>63</v>
      </c>
      <c r="C312" s="91">
        <v>647872.94999999995</v>
      </c>
      <c r="D312" s="91"/>
      <c r="E312" s="91"/>
      <c r="F312" s="91"/>
      <c r="G312" s="91">
        <f t="shared" si="4"/>
        <v>647872.94999999995</v>
      </c>
      <c r="H312" s="102">
        <v>42517</v>
      </c>
      <c r="I312" s="120">
        <v>42517</v>
      </c>
      <c r="J312" s="120"/>
      <c r="K312" s="120"/>
      <c r="L312" s="162"/>
      <c r="M312" s="29" t="s">
        <v>5</v>
      </c>
      <c r="N312" s="162">
        <v>1</v>
      </c>
      <c r="O312" s="29">
        <v>305.91000000000003</v>
      </c>
      <c r="P312" s="29">
        <v>2016</v>
      </c>
    </row>
    <row r="313" spans="1:16" ht="15.75" customHeight="1" x14ac:dyDescent="0.25">
      <c r="A313" s="104" t="s">
        <v>917</v>
      </c>
      <c r="B313" s="18" t="s">
        <v>63</v>
      </c>
      <c r="C313" s="91">
        <v>633982.31000000006</v>
      </c>
      <c r="D313" s="91"/>
      <c r="E313" s="91"/>
      <c r="F313" s="91"/>
      <c r="G313" s="91">
        <f t="shared" si="4"/>
        <v>633982.31000000006</v>
      </c>
      <c r="H313" s="102">
        <v>42517</v>
      </c>
      <c r="I313" s="120">
        <v>42517</v>
      </c>
      <c r="J313" s="120"/>
      <c r="K313" s="120"/>
      <c r="L313" s="162"/>
      <c r="M313" s="29" t="s">
        <v>5</v>
      </c>
      <c r="N313" s="162">
        <v>1</v>
      </c>
      <c r="O313" s="29">
        <v>305</v>
      </c>
      <c r="P313" s="29">
        <v>2016</v>
      </c>
    </row>
    <row r="314" spans="1:16" ht="15.75" customHeight="1" x14ac:dyDescent="0.25">
      <c r="A314" s="166" t="s">
        <v>768</v>
      </c>
      <c r="B314" s="155" t="s">
        <v>3818</v>
      </c>
      <c r="C314" s="91">
        <v>914255.62</v>
      </c>
      <c r="D314" s="91"/>
      <c r="E314" s="147" t="s">
        <v>63</v>
      </c>
      <c r="F314" s="91">
        <v>385502.4</v>
      </c>
      <c r="G314" s="91">
        <f t="shared" si="4"/>
        <v>1299758.02</v>
      </c>
      <c r="H314" s="102">
        <v>42514</v>
      </c>
      <c r="I314" s="120">
        <v>42515</v>
      </c>
      <c r="J314" s="120">
        <v>43761</v>
      </c>
      <c r="K314" s="120">
        <v>43782</v>
      </c>
      <c r="L314" s="162">
        <v>2019</v>
      </c>
      <c r="M314" s="162" t="s">
        <v>5</v>
      </c>
      <c r="N314" s="162">
        <v>1</v>
      </c>
      <c r="O314" s="29">
        <v>929.3</v>
      </c>
      <c r="P314" s="29" t="s">
        <v>3595</v>
      </c>
    </row>
    <row r="315" spans="1:16" ht="15.75" customHeight="1" x14ac:dyDescent="0.25">
      <c r="A315" s="104" t="s">
        <v>766</v>
      </c>
      <c r="B315" s="155" t="s">
        <v>13</v>
      </c>
      <c r="C315" s="91">
        <v>772746.14</v>
      </c>
      <c r="D315" s="91"/>
      <c r="E315" s="91"/>
      <c r="F315" s="91"/>
      <c r="G315" s="91">
        <f t="shared" si="4"/>
        <v>772746.14</v>
      </c>
      <c r="H315" s="102">
        <v>42509</v>
      </c>
      <c r="I315" s="120">
        <v>42509</v>
      </c>
      <c r="J315" s="120"/>
      <c r="K315" s="120"/>
      <c r="L315" s="162"/>
      <c r="M315" s="162" t="s">
        <v>5</v>
      </c>
      <c r="N315" s="162">
        <v>1</v>
      </c>
      <c r="O315" s="29"/>
      <c r="P315" s="29">
        <v>2016</v>
      </c>
    </row>
    <row r="316" spans="1:16" ht="15.75" customHeight="1" x14ac:dyDescent="0.25">
      <c r="A316" s="104" t="s">
        <v>660</v>
      </c>
      <c r="B316" s="155" t="s">
        <v>344</v>
      </c>
      <c r="C316" s="91">
        <v>2756946.4</v>
      </c>
      <c r="D316" s="91"/>
      <c r="E316" s="91"/>
      <c r="F316" s="91"/>
      <c r="G316" s="91">
        <f t="shared" si="4"/>
        <v>2756946.4</v>
      </c>
      <c r="H316" s="102">
        <v>42461</v>
      </c>
      <c r="I316" s="120">
        <v>42461</v>
      </c>
      <c r="J316" s="120"/>
      <c r="K316" s="120"/>
      <c r="L316" s="162"/>
      <c r="M316" s="29" t="s">
        <v>5</v>
      </c>
      <c r="N316" s="162">
        <v>1</v>
      </c>
      <c r="O316" s="29">
        <v>1316.2</v>
      </c>
      <c r="P316" s="29">
        <v>2016</v>
      </c>
    </row>
    <row r="317" spans="1:16" ht="15.75" customHeight="1" x14ac:dyDescent="0.25">
      <c r="A317" s="104" t="s">
        <v>600</v>
      </c>
      <c r="B317" s="155" t="s">
        <v>435</v>
      </c>
      <c r="C317" s="91">
        <v>709095.04</v>
      </c>
      <c r="D317" s="91"/>
      <c r="E317" s="91"/>
      <c r="F317" s="91"/>
      <c r="G317" s="91">
        <f t="shared" si="4"/>
        <v>709095.04</v>
      </c>
      <c r="H317" s="29" t="s">
        <v>931</v>
      </c>
      <c r="I317" s="120">
        <v>42510</v>
      </c>
      <c r="J317" s="120"/>
      <c r="K317" s="120"/>
      <c r="L317" s="162"/>
      <c r="M317" s="29" t="s">
        <v>5</v>
      </c>
      <c r="N317" s="162">
        <v>1</v>
      </c>
      <c r="O317" s="29">
        <v>509</v>
      </c>
      <c r="P317" s="29">
        <v>2016</v>
      </c>
    </row>
    <row r="318" spans="1:16" ht="15.75" customHeight="1" x14ac:dyDescent="0.25">
      <c r="A318" s="104" t="s">
        <v>633</v>
      </c>
      <c r="B318" s="155" t="s">
        <v>639</v>
      </c>
      <c r="C318" s="91">
        <v>467815.72</v>
      </c>
      <c r="D318" s="91"/>
      <c r="E318" s="91"/>
      <c r="F318" s="91"/>
      <c r="G318" s="91">
        <f t="shared" si="4"/>
        <v>467815.72</v>
      </c>
      <c r="H318" s="102">
        <v>42475</v>
      </c>
      <c r="I318" s="120">
        <v>42475</v>
      </c>
      <c r="J318" s="120"/>
      <c r="K318" s="120"/>
      <c r="L318" s="162"/>
      <c r="M318" s="29" t="s">
        <v>5</v>
      </c>
      <c r="N318" s="162">
        <v>1</v>
      </c>
      <c r="O318" s="29">
        <v>416.88</v>
      </c>
      <c r="P318" s="29">
        <v>2016</v>
      </c>
    </row>
    <row r="319" spans="1:16" ht="15.75" customHeight="1" x14ac:dyDescent="0.25">
      <c r="A319" s="104" t="s">
        <v>695</v>
      </c>
      <c r="B319" s="104" t="s">
        <v>1</v>
      </c>
      <c r="C319" s="91">
        <v>1275374.51</v>
      </c>
      <c r="D319" s="91"/>
      <c r="E319" s="91"/>
      <c r="F319" s="91"/>
      <c r="G319" s="91">
        <f t="shared" si="4"/>
        <v>1275374.51</v>
      </c>
      <c r="H319" s="102">
        <v>42488</v>
      </c>
      <c r="I319" s="120">
        <v>42488</v>
      </c>
      <c r="J319" s="120"/>
      <c r="K319" s="120"/>
      <c r="L319" s="162"/>
      <c r="M319" s="29" t="s">
        <v>6</v>
      </c>
      <c r="N319" s="162">
        <v>1</v>
      </c>
      <c r="O319" s="29"/>
      <c r="P319" s="29">
        <v>2016</v>
      </c>
    </row>
    <row r="320" spans="1:16" ht="15.75" customHeight="1" x14ac:dyDescent="0.25">
      <c r="A320" s="104" t="s">
        <v>591</v>
      </c>
      <c r="B320" s="155" t="s">
        <v>582</v>
      </c>
      <c r="C320" s="91">
        <v>1681843.38</v>
      </c>
      <c r="D320" s="91"/>
      <c r="E320" s="91"/>
      <c r="F320" s="91"/>
      <c r="G320" s="91">
        <f t="shared" si="4"/>
        <v>1681843.38</v>
      </c>
      <c r="H320" s="102">
        <v>42520</v>
      </c>
      <c r="I320" s="120">
        <v>42520</v>
      </c>
      <c r="J320" s="120"/>
      <c r="K320" s="120"/>
      <c r="L320" s="162"/>
      <c r="M320" s="29" t="s">
        <v>5</v>
      </c>
      <c r="N320" s="162">
        <v>1</v>
      </c>
      <c r="O320" s="29">
        <v>884</v>
      </c>
      <c r="P320" s="29">
        <v>2016</v>
      </c>
    </row>
    <row r="321" spans="1:16" ht="15.75" customHeight="1" x14ac:dyDescent="0.25">
      <c r="A321" s="104" t="s">
        <v>707</v>
      </c>
      <c r="B321" s="18" t="s">
        <v>63</v>
      </c>
      <c r="C321" s="91">
        <v>416309.22</v>
      </c>
      <c r="D321" s="91"/>
      <c r="E321" s="91"/>
      <c r="F321" s="91"/>
      <c r="G321" s="91">
        <f t="shared" si="4"/>
        <v>416309.22</v>
      </c>
      <c r="H321" s="102">
        <v>42512</v>
      </c>
      <c r="I321" s="120">
        <v>42512</v>
      </c>
      <c r="J321" s="120"/>
      <c r="K321" s="120"/>
      <c r="L321" s="162"/>
      <c r="M321" s="29" t="s">
        <v>5</v>
      </c>
      <c r="N321" s="162">
        <v>1</v>
      </c>
      <c r="O321" s="29"/>
      <c r="P321" s="29">
        <v>2016</v>
      </c>
    </row>
    <row r="322" spans="1:16" ht="15.75" customHeight="1" x14ac:dyDescent="0.25">
      <c r="A322" s="104" t="s">
        <v>718</v>
      </c>
      <c r="B322" s="18" t="s">
        <v>63</v>
      </c>
      <c r="C322" s="91">
        <v>396502.87</v>
      </c>
      <c r="D322" s="91"/>
      <c r="E322" s="91"/>
      <c r="F322" s="91"/>
      <c r="G322" s="91">
        <f t="shared" si="4"/>
        <v>396502.87</v>
      </c>
      <c r="H322" s="102">
        <v>42482</v>
      </c>
      <c r="I322" s="120">
        <v>42482</v>
      </c>
      <c r="J322" s="120"/>
      <c r="K322" s="120"/>
      <c r="L322" s="162"/>
      <c r="M322" s="29" t="s">
        <v>5</v>
      </c>
      <c r="N322" s="162">
        <v>1</v>
      </c>
      <c r="O322" s="29">
        <v>274.88</v>
      </c>
      <c r="P322" s="29">
        <v>2016</v>
      </c>
    </row>
    <row r="323" spans="1:16" ht="15.75" customHeight="1" x14ac:dyDescent="0.25">
      <c r="A323" s="104" t="s">
        <v>914</v>
      </c>
      <c r="B323" s="18" t="s">
        <v>63</v>
      </c>
      <c r="C323" s="91">
        <v>624900.61</v>
      </c>
      <c r="D323" s="91"/>
      <c r="E323" s="91"/>
      <c r="F323" s="91"/>
      <c r="G323" s="91">
        <f t="shared" si="4"/>
        <v>624900.61</v>
      </c>
      <c r="H323" s="102">
        <v>42524</v>
      </c>
      <c r="I323" s="120">
        <v>42524</v>
      </c>
      <c r="J323" s="120"/>
      <c r="K323" s="120"/>
      <c r="L323" s="162"/>
      <c r="M323" s="29" t="s">
        <v>5</v>
      </c>
      <c r="N323" s="162">
        <v>1</v>
      </c>
      <c r="O323" s="29">
        <v>308.19</v>
      </c>
      <c r="P323" s="29">
        <v>2016</v>
      </c>
    </row>
    <row r="324" spans="1:16" ht="15.75" customHeight="1" x14ac:dyDescent="0.25">
      <c r="A324" s="104" t="s">
        <v>920</v>
      </c>
      <c r="B324" s="18" t="s">
        <v>63</v>
      </c>
      <c r="C324" s="91">
        <v>653803.49</v>
      </c>
      <c r="D324" s="91"/>
      <c r="E324" s="91"/>
      <c r="F324" s="91"/>
      <c r="G324" s="91">
        <f t="shared" si="4"/>
        <v>653803.49</v>
      </c>
      <c r="H324" s="102">
        <v>42524</v>
      </c>
      <c r="I324" s="120">
        <v>42524</v>
      </c>
      <c r="J324" s="120"/>
      <c r="K324" s="120"/>
      <c r="L324" s="162"/>
      <c r="M324" s="29" t="s">
        <v>5</v>
      </c>
      <c r="N324" s="162">
        <v>1</v>
      </c>
      <c r="O324" s="29">
        <v>316.83</v>
      </c>
      <c r="P324" s="29">
        <v>2016</v>
      </c>
    </row>
    <row r="325" spans="1:16" ht="15.75" customHeight="1" x14ac:dyDescent="0.25">
      <c r="A325" s="104" t="s">
        <v>676</v>
      </c>
      <c r="B325" s="18" t="s">
        <v>682</v>
      </c>
      <c r="C325" s="91">
        <v>1290575.44</v>
      </c>
      <c r="D325" s="91"/>
      <c r="E325" s="91"/>
      <c r="F325" s="91"/>
      <c r="G325" s="91">
        <f t="shared" si="4"/>
        <v>1290575.44</v>
      </c>
      <c r="H325" s="102">
        <v>42500</v>
      </c>
      <c r="I325" s="120">
        <v>42500</v>
      </c>
      <c r="J325" s="120"/>
      <c r="K325" s="120"/>
      <c r="L325" s="162"/>
      <c r="M325" s="29" t="s">
        <v>5</v>
      </c>
      <c r="N325" s="162">
        <v>1</v>
      </c>
      <c r="O325" s="29"/>
      <c r="P325" s="29">
        <v>2016</v>
      </c>
    </row>
    <row r="326" spans="1:16" ht="15.75" customHeight="1" x14ac:dyDescent="0.25">
      <c r="A326" s="104" t="s">
        <v>675</v>
      </c>
      <c r="B326" s="18" t="s">
        <v>682</v>
      </c>
      <c r="C326" s="91">
        <v>1107838.28</v>
      </c>
      <c r="D326" s="91"/>
      <c r="E326" s="91"/>
      <c r="F326" s="91"/>
      <c r="G326" s="91">
        <f t="shared" si="4"/>
        <v>1107838.28</v>
      </c>
      <c r="H326" s="102">
        <v>42496</v>
      </c>
      <c r="I326" s="120">
        <v>42496</v>
      </c>
      <c r="J326" s="120"/>
      <c r="K326" s="120"/>
      <c r="L326" s="162"/>
      <c r="M326" s="29" t="s">
        <v>5</v>
      </c>
      <c r="N326" s="162">
        <v>1</v>
      </c>
      <c r="O326" s="29">
        <v>535</v>
      </c>
      <c r="P326" s="29">
        <v>2016</v>
      </c>
    </row>
    <row r="327" spans="1:16" ht="15.75" customHeight="1" x14ac:dyDescent="0.25">
      <c r="A327" s="104" t="s">
        <v>624</v>
      </c>
      <c r="B327" s="155" t="s">
        <v>435</v>
      </c>
      <c r="C327" s="91">
        <v>1228417.76</v>
      </c>
      <c r="D327" s="91"/>
      <c r="E327" s="91"/>
      <c r="F327" s="91"/>
      <c r="G327" s="91">
        <f t="shared" si="4"/>
        <v>1228417.76</v>
      </c>
      <c r="H327" s="102">
        <v>42448</v>
      </c>
      <c r="I327" s="120">
        <v>42448</v>
      </c>
      <c r="J327" s="120"/>
      <c r="K327" s="120"/>
      <c r="L327" s="162"/>
      <c r="M327" s="29" t="s">
        <v>5</v>
      </c>
      <c r="N327" s="162">
        <v>1</v>
      </c>
      <c r="O327" s="29">
        <v>802</v>
      </c>
      <c r="P327" s="29">
        <v>2016</v>
      </c>
    </row>
    <row r="328" spans="1:16" ht="15.75" customHeight="1" x14ac:dyDescent="0.25">
      <c r="A328" s="104" t="s">
        <v>681</v>
      </c>
      <c r="B328" s="155" t="s">
        <v>344</v>
      </c>
      <c r="C328" s="91">
        <v>1563378.61</v>
      </c>
      <c r="D328" s="91"/>
      <c r="E328" s="91"/>
      <c r="F328" s="91"/>
      <c r="G328" s="91">
        <f t="shared" si="4"/>
        <v>1563378.61</v>
      </c>
      <c r="H328" s="102">
        <v>42496</v>
      </c>
      <c r="I328" s="120">
        <v>42496</v>
      </c>
      <c r="J328" s="120"/>
      <c r="K328" s="120"/>
      <c r="L328" s="162"/>
      <c r="M328" s="29" t="s">
        <v>5</v>
      </c>
      <c r="N328" s="162">
        <v>1</v>
      </c>
      <c r="O328" s="29">
        <v>749.1</v>
      </c>
      <c r="P328" s="29">
        <v>2016</v>
      </c>
    </row>
    <row r="329" spans="1:16" ht="15.75" customHeight="1" x14ac:dyDescent="0.25">
      <c r="A329" s="104" t="s">
        <v>732</v>
      </c>
      <c r="B329" s="18" t="s">
        <v>682</v>
      </c>
      <c r="C329" s="91">
        <v>1307051.78</v>
      </c>
      <c r="D329" s="91"/>
      <c r="E329" s="91"/>
      <c r="F329" s="91"/>
      <c r="G329" s="91">
        <f t="shared" si="4"/>
        <v>1307051.78</v>
      </c>
      <c r="H329" s="102">
        <v>42516</v>
      </c>
      <c r="I329" s="120">
        <v>42517</v>
      </c>
      <c r="J329" s="120"/>
      <c r="K329" s="120"/>
      <c r="L329" s="162"/>
      <c r="M329" s="29" t="s">
        <v>5</v>
      </c>
      <c r="N329" s="162">
        <v>1</v>
      </c>
      <c r="O329" s="29"/>
      <c r="P329" s="29">
        <v>2016</v>
      </c>
    </row>
    <row r="330" spans="1:16" ht="15.75" customHeight="1" x14ac:dyDescent="0.25">
      <c r="A330" s="104" t="s">
        <v>553</v>
      </c>
      <c r="B330" s="18" t="s">
        <v>63</v>
      </c>
      <c r="C330" s="91">
        <v>739965.64</v>
      </c>
      <c r="D330" s="91"/>
      <c r="E330" s="91"/>
      <c r="F330" s="91"/>
      <c r="G330" s="91">
        <f t="shared" si="4"/>
        <v>739965.64</v>
      </c>
      <c r="H330" s="102">
        <v>42509</v>
      </c>
      <c r="I330" s="120">
        <v>42513</v>
      </c>
      <c r="J330" s="120"/>
      <c r="K330" s="120"/>
      <c r="L330" s="162"/>
      <c r="M330" s="29" t="s">
        <v>5</v>
      </c>
      <c r="N330" s="162">
        <v>1</v>
      </c>
      <c r="O330" s="29"/>
      <c r="P330" s="29">
        <v>2016</v>
      </c>
    </row>
    <row r="331" spans="1:16" ht="15.75" customHeight="1" x14ac:dyDescent="0.25">
      <c r="A331" s="104" t="s">
        <v>835</v>
      </c>
      <c r="B331" s="155" t="s">
        <v>609</v>
      </c>
      <c r="C331" s="91">
        <v>851126.89</v>
      </c>
      <c r="D331" s="91"/>
      <c r="E331" s="91"/>
      <c r="F331" s="91"/>
      <c r="G331" s="91">
        <f t="shared" si="4"/>
        <v>851126.89</v>
      </c>
      <c r="H331" s="102">
        <v>42535</v>
      </c>
      <c r="I331" s="120">
        <v>42536</v>
      </c>
      <c r="J331" s="120"/>
      <c r="K331" s="120"/>
      <c r="L331" s="162"/>
      <c r="M331" s="162" t="s">
        <v>5</v>
      </c>
      <c r="N331" s="162">
        <v>1</v>
      </c>
      <c r="O331" s="29">
        <v>594</v>
      </c>
      <c r="P331" s="29">
        <v>2016</v>
      </c>
    </row>
    <row r="332" spans="1:16" ht="15.75" customHeight="1" x14ac:dyDescent="0.25">
      <c r="A332" s="104" t="s">
        <v>2139</v>
      </c>
      <c r="B332" s="155" t="s">
        <v>609</v>
      </c>
      <c r="C332" s="91">
        <v>774252.26</v>
      </c>
      <c r="D332" s="91"/>
      <c r="E332" s="91"/>
      <c r="F332" s="91"/>
      <c r="G332" s="91">
        <f t="shared" si="4"/>
        <v>774252.26</v>
      </c>
      <c r="H332" s="102">
        <v>42529</v>
      </c>
      <c r="I332" s="120">
        <v>42531</v>
      </c>
      <c r="J332" s="120"/>
      <c r="K332" s="120"/>
      <c r="L332" s="162"/>
      <c r="M332" s="162" t="s">
        <v>5</v>
      </c>
      <c r="N332" s="162">
        <v>1</v>
      </c>
      <c r="O332" s="29">
        <v>382</v>
      </c>
      <c r="P332" s="29">
        <v>2016</v>
      </c>
    </row>
    <row r="333" spans="1:16" ht="15.75" customHeight="1" x14ac:dyDescent="0.25">
      <c r="A333" s="104" t="s">
        <v>919</v>
      </c>
      <c r="B333" s="18" t="s">
        <v>63</v>
      </c>
      <c r="C333" s="91">
        <v>629345.30000000005</v>
      </c>
      <c r="D333" s="91"/>
      <c r="E333" s="91"/>
      <c r="F333" s="91"/>
      <c r="G333" s="91">
        <f t="shared" si="4"/>
        <v>629345.30000000005</v>
      </c>
      <c r="H333" s="102">
        <v>42531</v>
      </c>
      <c r="I333" s="120">
        <v>42531</v>
      </c>
      <c r="J333" s="120"/>
      <c r="K333" s="120"/>
      <c r="L333" s="162"/>
      <c r="M333" s="29" t="s">
        <v>5</v>
      </c>
      <c r="N333" s="162">
        <v>1</v>
      </c>
      <c r="O333" s="29">
        <v>311.95999999999998</v>
      </c>
      <c r="P333" s="29">
        <v>2016</v>
      </c>
    </row>
    <row r="334" spans="1:16" ht="15.75" customHeight="1" x14ac:dyDescent="0.25">
      <c r="A334" s="104" t="s">
        <v>493</v>
      </c>
      <c r="B334" s="155" t="s">
        <v>477</v>
      </c>
      <c r="C334" s="91">
        <v>2007604.88</v>
      </c>
      <c r="D334" s="91"/>
      <c r="E334" s="91"/>
      <c r="F334" s="91"/>
      <c r="G334" s="91">
        <f t="shared" si="4"/>
        <v>2007604.88</v>
      </c>
      <c r="H334" s="102">
        <v>42541</v>
      </c>
      <c r="I334" s="120">
        <v>42541</v>
      </c>
      <c r="J334" s="120"/>
      <c r="K334" s="120"/>
      <c r="L334" s="162"/>
      <c r="M334" s="29" t="s">
        <v>5</v>
      </c>
      <c r="N334" s="162">
        <v>1</v>
      </c>
      <c r="O334" s="29">
        <v>1059</v>
      </c>
      <c r="P334" s="29">
        <v>2016</v>
      </c>
    </row>
    <row r="335" spans="1:16" ht="15.75" customHeight="1" x14ac:dyDescent="0.25">
      <c r="A335" s="104" t="s">
        <v>645</v>
      </c>
      <c r="B335" s="155" t="s">
        <v>435</v>
      </c>
      <c r="C335" s="91">
        <v>1656814.4</v>
      </c>
      <c r="D335" s="91"/>
      <c r="E335" s="91"/>
      <c r="F335" s="91"/>
      <c r="G335" s="91">
        <f t="shared" si="4"/>
        <v>1656814.4</v>
      </c>
      <c r="H335" s="102">
        <v>42502</v>
      </c>
      <c r="I335" s="120">
        <v>42502</v>
      </c>
      <c r="J335" s="120"/>
      <c r="K335" s="120"/>
      <c r="L335" s="162"/>
      <c r="M335" s="29" t="s">
        <v>5</v>
      </c>
      <c r="N335" s="162">
        <v>1</v>
      </c>
      <c r="O335" s="29"/>
      <c r="P335" s="29">
        <v>2016</v>
      </c>
    </row>
    <row r="336" spans="1:16" ht="15.75" customHeight="1" x14ac:dyDescent="0.25">
      <c r="A336" s="104" t="s">
        <v>733</v>
      </c>
      <c r="B336" s="18" t="s">
        <v>682</v>
      </c>
      <c r="C336" s="91">
        <v>783706.44</v>
      </c>
      <c r="D336" s="91"/>
      <c r="E336" s="91"/>
      <c r="F336" s="91"/>
      <c r="G336" s="91">
        <f t="shared" ref="G336:G399" si="5">C336-D336+F336</f>
        <v>783706.44</v>
      </c>
      <c r="H336" s="102">
        <v>42506</v>
      </c>
      <c r="I336" s="120">
        <v>42517</v>
      </c>
      <c r="J336" s="120"/>
      <c r="K336" s="120"/>
      <c r="L336" s="162"/>
      <c r="M336" s="29" t="s">
        <v>5</v>
      </c>
      <c r="N336" s="162">
        <v>1</v>
      </c>
      <c r="O336" s="29">
        <v>557</v>
      </c>
      <c r="P336" s="29">
        <v>2016</v>
      </c>
    </row>
    <row r="337" spans="1:16" ht="15.75" customHeight="1" x14ac:dyDescent="0.25">
      <c r="A337" s="104" t="s">
        <v>731</v>
      </c>
      <c r="B337" s="18" t="s">
        <v>682</v>
      </c>
      <c r="C337" s="91">
        <v>1238680.22</v>
      </c>
      <c r="D337" s="91"/>
      <c r="E337" s="91"/>
      <c r="F337" s="91"/>
      <c r="G337" s="91">
        <f t="shared" si="5"/>
        <v>1238680.22</v>
      </c>
      <c r="H337" s="102">
        <v>42517</v>
      </c>
      <c r="I337" s="120">
        <v>42517</v>
      </c>
      <c r="J337" s="120"/>
      <c r="K337" s="120"/>
      <c r="L337" s="162"/>
      <c r="M337" s="29" t="s">
        <v>5</v>
      </c>
      <c r="N337" s="162">
        <v>1</v>
      </c>
      <c r="O337" s="29">
        <v>776</v>
      </c>
      <c r="P337" s="29">
        <v>2016</v>
      </c>
    </row>
    <row r="338" spans="1:16" ht="15.75" customHeight="1" x14ac:dyDescent="0.25">
      <c r="A338" s="104" t="s">
        <v>2165</v>
      </c>
      <c r="B338" s="155" t="s">
        <v>509</v>
      </c>
      <c r="C338" s="91">
        <v>877689.1</v>
      </c>
      <c r="D338" s="91"/>
      <c r="E338" s="91"/>
      <c r="F338" s="91"/>
      <c r="G338" s="91">
        <f t="shared" si="5"/>
        <v>877689.1</v>
      </c>
      <c r="H338" s="102">
        <v>42536</v>
      </c>
      <c r="I338" s="120">
        <v>42536</v>
      </c>
      <c r="J338" s="120"/>
      <c r="K338" s="120"/>
      <c r="L338" s="162"/>
      <c r="M338" s="29" t="s">
        <v>5</v>
      </c>
      <c r="N338" s="162">
        <v>1</v>
      </c>
      <c r="O338" s="29">
        <v>538.09</v>
      </c>
      <c r="P338" s="29">
        <v>2016</v>
      </c>
    </row>
    <row r="339" spans="1:16" ht="15.75" customHeight="1" x14ac:dyDescent="0.25">
      <c r="A339" s="104" t="s">
        <v>670</v>
      </c>
      <c r="B339" s="155" t="s">
        <v>344</v>
      </c>
      <c r="C339" s="91">
        <v>1124679.1399999999</v>
      </c>
      <c r="D339" s="91"/>
      <c r="E339" s="91"/>
      <c r="F339" s="91"/>
      <c r="G339" s="91">
        <f t="shared" si="5"/>
        <v>1124679.1399999999</v>
      </c>
      <c r="H339" s="102">
        <v>42474</v>
      </c>
      <c r="I339" s="120">
        <v>42461</v>
      </c>
      <c r="J339" s="120"/>
      <c r="K339" s="120"/>
      <c r="L339" s="162"/>
      <c r="M339" s="29" t="s">
        <v>5</v>
      </c>
      <c r="N339" s="162">
        <v>1</v>
      </c>
      <c r="O339" s="29">
        <v>772</v>
      </c>
      <c r="P339" s="29">
        <v>2016</v>
      </c>
    </row>
    <row r="340" spans="1:16" ht="15.75" customHeight="1" x14ac:dyDescent="0.25">
      <c r="A340" s="104" t="s">
        <v>658</v>
      </c>
      <c r="B340" s="155" t="s">
        <v>344</v>
      </c>
      <c r="C340" s="91">
        <v>1168017.28</v>
      </c>
      <c r="D340" s="91"/>
      <c r="E340" s="91"/>
      <c r="F340" s="91"/>
      <c r="G340" s="91">
        <f t="shared" si="5"/>
        <v>1168017.28</v>
      </c>
      <c r="H340" s="102">
        <v>42542</v>
      </c>
      <c r="I340" s="120">
        <v>42461</v>
      </c>
      <c r="J340" s="120"/>
      <c r="K340" s="120"/>
      <c r="L340" s="162"/>
      <c r="M340" s="29" t="s">
        <v>5</v>
      </c>
      <c r="N340" s="162">
        <v>1</v>
      </c>
      <c r="O340" s="29">
        <v>586</v>
      </c>
      <c r="P340" s="29">
        <v>2016</v>
      </c>
    </row>
    <row r="341" spans="1:16" ht="15.75" customHeight="1" x14ac:dyDescent="0.25">
      <c r="A341" s="104" t="s">
        <v>635</v>
      </c>
      <c r="B341" s="155" t="s">
        <v>639</v>
      </c>
      <c r="C341" s="91">
        <v>1929401.48</v>
      </c>
      <c r="D341" s="91"/>
      <c r="E341" s="91"/>
      <c r="F341" s="91"/>
      <c r="G341" s="91">
        <f t="shared" si="5"/>
        <v>1929401.48</v>
      </c>
      <c r="H341" s="102">
        <v>42489</v>
      </c>
      <c r="I341" s="120">
        <v>42489</v>
      </c>
      <c r="J341" s="120"/>
      <c r="K341" s="120"/>
      <c r="L341" s="162"/>
      <c r="M341" s="29" t="s">
        <v>5</v>
      </c>
      <c r="N341" s="162">
        <v>1</v>
      </c>
      <c r="O341" s="29">
        <v>989.84</v>
      </c>
      <c r="P341" s="29">
        <v>2016</v>
      </c>
    </row>
    <row r="342" spans="1:16" ht="15.75" customHeight="1" x14ac:dyDescent="0.25">
      <c r="A342" s="104" t="s">
        <v>432</v>
      </c>
      <c r="B342" s="155" t="s">
        <v>393</v>
      </c>
      <c r="C342" s="91">
        <v>696700.32</v>
      </c>
      <c r="D342" s="91"/>
      <c r="E342" s="91"/>
      <c r="F342" s="91"/>
      <c r="G342" s="91">
        <f t="shared" si="5"/>
        <v>696700.32</v>
      </c>
      <c r="H342" s="102">
        <v>42503</v>
      </c>
      <c r="I342" s="120">
        <v>42503</v>
      </c>
      <c r="J342" s="120"/>
      <c r="K342" s="120"/>
      <c r="L342" s="162"/>
      <c r="M342" s="29" t="s">
        <v>5</v>
      </c>
      <c r="N342" s="162">
        <v>1</v>
      </c>
      <c r="O342" s="29">
        <v>358</v>
      </c>
      <c r="P342" s="29">
        <v>2016</v>
      </c>
    </row>
    <row r="343" spans="1:16" ht="15.75" customHeight="1" x14ac:dyDescent="0.25">
      <c r="A343" s="104" t="s">
        <v>283</v>
      </c>
      <c r="B343" s="155" t="s">
        <v>273</v>
      </c>
      <c r="C343" s="105">
        <v>1399706.56</v>
      </c>
      <c r="D343" s="105"/>
      <c r="E343" s="105"/>
      <c r="F343" s="105"/>
      <c r="G343" s="91">
        <f t="shared" si="5"/>
        <v>1399706.56</v>
      </c>
      <c r="H343" s="120">
        <v>42479</v>
      </c>
      <c r="I343" s="102">
        <v>42479</v>
      </c>
      <c r="J343" s="102"/>
      <c r="K343" s="102"/>
      <c r="L343" s="29"/>
      <c r="M343" s="162" t="s">
        <v>5</v>
      </c>
      <c r="N343" s="162">
        <v>1</v>
      </c>
      <c r="O343" s="162"/>
      <c r="P343" s="29">
        <v>2016</v>
      </c>
    </row>
    <row r="344" spans="1:16" ht="15.75" customHeight="1" x14ac:dyDescent="0.25">
      <c r="A344" s="104" t="s">
        <v>446</v>
      </c>
      <c r="B344" s="155" t="s">
        <v>393</v>
      </c>
      <c r="C344" s="91">
        <v>997862.28</v>
      </c>
      <c r="D344" s="91"/>
      <c r="E344" s="91"/>
      <c r="F344" s="91"/>
      <c r="G344" s="91">
        <f t="shared" si="5"/>
        <v>997862.28</v>
      </c>
      <c r="H344" s="102">
        <v>42475</v>
      </c>
      <c r="I344" s="120">
        <v>42475</v>
      </c>
      <c r="J344" s="120"/>
      <c r="K344" s="120"/>
      <c r="L344" s="162"/>
      <c r="M344" s="29" t="s">
        <v>5</v>
      </c>
      <c r="N344" s="162">
        <v>1</v>
      </c>
      <c r="O344" s="29"/>
      <c r="P344" s="29">
        <v>2016</v>
      </c>
    </row>
    <row r="345" spans="1:16" ht="15.75" customHeight="1" x14ac:dyDescent="0.25">
      <c r="A345" s="104" t="s">
        <v>410</v>
      </c>
      <c r="B345" s="155" t="s">
        <v>3</v>
      </c>
      <c r="C345" s="91">
        <v>1092655.22</v>
      </c>
      <c r="D345" s="91"/>
      <c r="E345" s="91"/>
      <c r="F345" s="91"/>
      <c r="G345" s="91">
        <f t="shared" si="5"/>
        <v>1092655.22</v>
      </c>
      <c r="H345" s="102">
        <v>42538</v>
      </c>
      <c r="I345" s="120">
        <v>42538</v>
      </c>
      <c r="J345" s="120"/>
      <c r="K345" s="120"/>
      <c r="L345" s="162"/>
      <c r="M345" s="29" t="s">
        <v>5</v>
      </c>
      <c r="N345" s="162">
        <v>1</v>
      </c>
      <c r="O345" s="29">
        <v>551.1</v>
      </c>
      <c r="P345" s="29">
        <v>2016</v>
      </c>
    </row>
    <row r="346" spans="1:16" ht="15.75" customHeight="1" x14ac:dyDescent="0.25">
      <c r="A346" s="104" t="s">
        <v>659</v>
      </c>
      <c r="B346" s="155" t="s">
        <v>344</v>
      </c>
      <c r="C346" s="91">
        <v>1294003.8799999999</v>
      </c>
      <c r="D346" s="91"/>
      <c r="E346" s="91"/>
      <c r="F346" s="91"/>
      <c r="G346" s="91">
        <f t="shared" si="5"/>
        <v>1294003.8799999999</v>
      </c>
      <c r="H346" s="102">
        <v>42542</v>
      </c>
      <c r="I346" s="120">
        <v>42461</v>
      </c>
      <c r="J346" s="120"/>
      <c r="K346" s="120"/>
      <c r="L346" s="162"/>
      <c r="M346" s="29" t="s">
        <v>5</v>
      </c>
      <c r="N346" s="162">
        <v>1</v>
      </c>
      <c r="O346" s="29">
        <v>586</v>
      </c>
      <c r="P346" s="29">
        <v>2016</v>
      </c>
    </row>
    <row r="347" spans="1:16" ht="15.75" customHeight="1" x14ac:dyDescent="0.25">
      <c r="A347" s="104" t="s">
        <v>558</v>
      </c>
      <c r="B347" s="18" t="s">
        <v>63</v>
      </c>
      <c r="C347" s="91">
        <v>358350.02</v>
      </c>
      <c r="D347" s="91"/>
      <c r="E347" s="91"/>
      <c r="F347" s="91"/>
      <c r="G347" s="91">
        <f t="shared" si="5"/>
        <v>358350.02</v>
      </c>
      <c r="H347" s="102">
        <v>42472</v>
      </c>
      <c r="I347" s="120">
        <v>42475</v>
      </c>
      <c r="J347" s="120"/>
      <c r="K347" s="120"/>
      <c r="L347" s="162"/>
      <c r="M347" s="29" t="s">
        <v>5</v>
      </c>
      <c r="N347" s="162">
        <v>1</v>
      </c>
      <c r="O347" s="29">
        <v>241</v>
      </c>
      <c r="P347" s="29">
        <v>2016</v>
      </c>
    </row>
    <row r="348" spans="1:16" ht="15.75" customHeight="1" x14ac:dyDescent="0.25">
      <c r="A348" s="104" t="s">
        <v>427</v>
      </c>
      <c r="B348" s="155" t="s">
        <v>393</v>
      </c>
      <c r="C348" s="91">
        <v>5110408.9000000004</v>
      </c>
      <c r="D348" s="91"/>
      <c r="E348" s="91"/>
      <c r="F348" s="91"/>
      <c r="G348" s="91">
        <f t="shared" si="5"/>
        <v>5110408.9000000004</v>
      </c>
      <c r="H348" s="102">
        <v>42502</v>
      </c>
      <c r="I348" s="120">
        <v>42503</v>
      </c>
      <c r="J348" s="120"/>
      <c r="K348" s="120"/>
      <c r="L348" s="162"/>
      <c r="M348" s="29" t="s">
        <v>5</v>
      </c>
      <c r="N348" s="162">
        <v>1</v>
      </c>
      <c r="O348" s="29">
        <v>1855</v>
      </c>
      <c r="P348" s="29">
        <v>2016</v>
      </c>
    </row>
    <row r="349" spans="1:16" ht="15.75" customHeight="1" x14ac:dyDescent="0.25">
      <c r="A349" s="104" t="s">
        <v>427</v>
      </c>
      <c r="B349" s="126" t="s">
        <v>4016</v>
      </c>
      <c r="C349" s="123">
        <v>1337654.77</v>
      </c>
      <c r="D349" s="91"/>
      <c r="E349" s="91"/>
      <c r="F349" s="91"/>
      <c r="G349" s="91">
        <f t="shared" si="5"/>
        <v>1337654.77</v>
      </c>
      <c r="H349" s="102"/>
      <c r="I349" s="120"/>
      <c r="J349" s="120">
        <v>44876</v>
      </c>
      <c r="K349" s="120">
        <v>44882</v>
      </c>
      <c r="L349" s="162">
        <v>2022</v>
      </c>
      <c r="M349" s="84" t="s">
        <v>4082</v>
      </c>
      <c r="N349" s="162">
        <v>1</v>
      </c>
      <c r="O349" s="101">
        <v>4546.6000000000004</v>
      </c>
      <c r="P349" s="17">
        <v>2022</v>
      </c>
    </row>
    <row r="350" spans="1:16" ht="15.75" customHeight="1" x14ac:dyDescent="0.25">
      <c r="A350" s="104" t="s">
        <v>716</v>
      </c>
      <c r="B350" s="18" t="s">
        <v>63</v>
      </c>
      <c r="C350" s="91">
        <v>361992.45</v>
      </c>
      <c r="D350" s="91"/>
      <c r="E350" s="91"/>
      <c r="F350" s="91"/>
      <c r="G350" s="91">
        <f t="shared" si="5"/>
        <v>361992.45</v>
      </c>
      <c r="H350" s="102">
        <v>42507</v>
      </c>
      <c r="I350" s="120">
        <v>42507</v>
      </c>
      <c r="J350" s="120"/>
      <c r="K350" s="120"/>
      <c r="L350" s="162"/>
      <c r="M350" s="29" t="s">
        <v>5</v>
      </c>
      <c r="N350" s="162">
        <v>1</v>
      </c>
      <c r="O350" s="29">
        <v>312.61</v>
      </c>
      <c r="P350" s="29">
        <v>2016</v>
      </c>
    </row>
    <row r="351" spans="1:16" ht="15.75" customHeight="1" x14ac:dyDescent="0.25">
      <c r="A351" s="104" t="s">
        <v>717</v>
      </c>
      <c r="B351" s="18" t="s">
        <v>63</v>
      </c>
      <c r="C351" s="91">
        <v>597193.35</v>
      </c>
      <c r="D351" s="91"/>
      <c r="E351" s="91"/>
      <c r="F351" s="91"/>
      <c r="G351" s="91">
        <f t="shared" si="5"/>
        <v>597193.35</v>
      </c>
      <c r="H351" s="102">
        <v>42507</v>
      </c>
      <c r="I351" s="120">
        <v>42507</v>
      </c>
      <c r="J351" s="120"/>
      <c r="K351" s="120"/>
      <c r="L351" s="162"/>
      <c r="M351" s="29" t="s">
        <v>5</v>
      </c>
      <c r="N351" s="162">
        <v>1</v>
      </c>
      <c r="O351" s="29">
        <v>544</v>
      </c>
      <c r="P351" s="29">
        <v>2016</v>
      </c>
    </row>
    <row r="352" spans="1:16" ht="15.75" customHeight="1" x14ac:dyDescent="0.25">
      <c r="A352" s="104" t="s">
        <v>808</v>
      </c>
      <c r="B352" s="18" t="s">
        <v>315</v>
      </c>
      <c r="C352" s="91">
        <v>595000</v>
      </c>
      <c r="D352" s="91"/>
      <c r="E352" s="91"/>
      <c r="F352" s="91"/>
      <c r="G352" s="91">
        <f t="shared" si="5"/>
        <v>595000</v>
      </c>
      <c r="H352" s="102">
        <v>42536</v>
      </c>
      <c r="I352" s="120">
        <v>42536</v>
      </c>
      <c r="J352" s="120"/>
      <c r="K352" s="120"/>
      <c r="L352" s="162"/>
      <c r="M352" s="162" t="s">
        <v>5</v>
      </c>
      <c r="N352" s="162">
        <v>1</v>
      </c>
      <c r="O352" s="29">
        <v>910.5</v>
      </c>
      <c r="P352" s="29">
        <v>2016</v>
      </c>
    </row>
    <row r="353" spans="1:16" ht="15.75" customHeight="1" x14ac:dyDescent="0.25">
      <c r="A353" s="104" t="s">
        <v>809</v>
      </c>
      <c r="B353" s="18" t="s">
        <v>315</v>
      </c>
      <c r="C353" s="91">
        <v>595000</v>
      </c>
      <c r="D353" s="91"/>
      <c r="E353" s="91"/>
      <c r="F353" s="91"/>
      <c r="G353" s="91">
        <f t="shared" si="5"/>
        <v>595000</v>
      </c>
      <c r="H353" s="102">
        <v>42536</v>
      </c>
      <c r="I353" s="120">
        <v>42536</v>
      </c>
      <c r="J353" s="120"/>
      <c r="K353" s="120"/>
      <c r="L353" s="162"/>
      <c r="M353" s="162" t="s">
        <v>5</v>
      </c>
      <c r="N353" s="162">
        <v>1</v>
      </c>
      <c r="O353" s="29">
        <v>313</v>
      </c>
      <c r="P353" s="29">
        <v>2016</v>
      </c>
    </row>
    <row r="354" spans="1:16" ht="15.75" customHeight="1" x14ac:dyDescent="0.25">
      <c r="A354" s="104" t="s">
        <v>804</v>
      </c>
      <c r="B354" s="18" t="s">
        <v>315</v>
      </c>
      <c r="C354" s="91">
        <v>655000</v>
      </c>
      <c r="D354" s="91"/>
      <c r="E354" s="91"/>
      <c r="F354" s="91"/>
      <c r="G354" s="91">
        <f t="shared" si="5"/>
        <v>655000</v>
      </c>
      <c r="H354" s="102">
        <v>42529</v>
      </c>
      <c r="I354" s="120">
        <v>42529</v>
      </c>
      <c r="J354" s="120"/>
      <c r="K354" s="120"/>
      <c r="L354" s="162"/>
      <c r="M354" s="162" t="s">
        <v>5</v>
      </c>
      <c r="N354" s="162">
        <v>1</v>
      </c>
      <c r="O354" s="29">
        <v>367</v>
      </c>
      <c r="P354" s="29">
        <v>2016</v>
      </c>
    </row>
    <row r="355" spans="1:16" ht="15.75" customHeight="1" x14ac:dyDescent="0.25">
      <c r="A355" s="104" t="s">
        <v>807</v>
      </c>
      <c r="B355" s="18" t="s">
        <v>315</v>
      </c>
      <c r="C355" s="91">
        <v>765000</v>
      </c>
      <c r="D355" s="91"/>
      <c r="E355" s="91"/>
      <c r="F355" s="91"/>
      <c r="G355" s="91">
        <f t="shared" si="5"/>
        <v>765000</v>
      </c>
      <c r="H355" s="102">
        <v>42531</v>
      </c>
      <c r="I355" s="120">
        <v>42531</v>
      </c>
      <c r="J355" s="120"/>
      <c r="K355" s="120"/>
      <c r="L355" s="162"/>
      <c r="M355" s="162" t="s">
        <v>5</v>
      </c>
      <c r="N355" s="162">
        <v>1</v>
      </c>
      <c r="O355" s="29">
        <v>476</v>
      </c>
      <c r="P355" s="29">
        <v>2016</v>
      </c>
    </row>
    <row r="356" spans="1:16" ht="15.75" customHeight="1" x14ac:dyDescent="0.25">
      <c r="A356" s="104" t="s">
        <v>810</v>
      </c>
      <c r="B356" s="18" t="s">
        <v>315</v>
      </c>
      <c r="C356" s="91">
        <v>875000</v>
      </c>
      <c r="D356" s="91"/>
      <c r="E356" s="91"/>
      <c r="F356" s="91"/>
      <c r="G356" s="91">
        <f t="shared" si="5"/>
        <v>875000</v>
      </c>
      <c r="H356" s="102">
        <v>42531</v>
      </c>
      <c r="I356" s="120">
        <v>42531</v>
      </c>
      <c r="J356" s="120"/>
      <c r="K356" s="120"/>
      <c r="L356" s="162"/>
      <c r="M356" s="162" t="s">
        <v>5</v>
      </c>
      <c r="N356" s="162">
        <v>1</v>
      </c>
      <c r="O356" s="29">
        <v>507</v>
      </c>
      <c r="P356" s="29">
        <v>2016</v>
      </c>
    </row>
    <row r="357" spans="1:16" ht="15.75" customHeight="1" x14ac:dyDescent="0.25">
      <c r="A357" s="104" t="s">
        <v>636</v>
      </c>
      <c r="B357" s="155" t="s">
        <v>639</v>
      </c>
      <c r="C357" s="91">
        <v>1783151.1</v>
      </c>
      <c r="D357" s="91"/>
      <c r="E357" s="91"/>
      <c r="F357" s="91"/>
      <c r="G357" s="91">
        <f t="shared" si="5"/>
        <v>1783151.1</v>
      </c>
      <c r="H357" s="102">
        <v>42482</v>
      </c>
      <c r="I357" s="120">
        <v>42482</v>
      </c>
      <c r="J357" s="120"/>
      <c r="K357" s="120"/>
      <c r="L357" s="162"/>
      <c r="M357" s="29" t="s">
        <v>5</v>
      </c>
      <c r="N357" s="162">
        <v>1</v>
      </c>
      <c r="O357" s="29">
        <v>989.84</v>
      </c>
      <c r="P357" s="29">
        <v>2016</v>
      </c>
    </row>
    <row r="358" spans="1:16" ht="15.75" customHeight="1" x14ac:dyDescent="0.25">
      <c r="A358" s="104" t="s">
        <v>2161</v>
      </c>
      <c r="B358" s="155" t="s">
        <v>344</v>
      </c>
      <c r="C358" s="91">
        <v>3275484.98</v>
      </c>
      <c r="D358" s="91"/>
      <c r="E358" s="91"/>
      <c r="F358" s="91"/>
      <c r="G358" s="91">
        <f t="shared" si="5"/>
        <v>3275484.98</v>
      </c>
      <c r="H358" s="102">
        <v>42528</v>
      </c>
      <c r="I358" s="120">
        <v>42528</v>
      </c>
      <c r="J358" s="120"/>
      <c r="K358" s="120"/>
      <c r="L358" s="162"/>
      <c r="M358" s="29" t="s">
        <v>5</v>
      </c>
      <c r="N358" s="162">
        <v>1</v>
      </c>
      <c r="O358" s="29">
        <v>1396.1</v>
      </c>
      <c r="P358" s="29">
        <v>2016</v>
      </c>
    </row>
    <row r="359" spans="1:16" ht="15.75" customHeight="1" x14ac:dyDescent="0.25">
      <c r="A359" s="104" t="s">
        <v>2163</v>
      </c>
      <c r="B359" s="155" t="s">
        <v>3</v>
      </c>
      <c r="C359" s="91">
        <v>1239205.32</v>
      </c>
      <c r="D359" s="91"/>
      <c r="E359" s="91"/>
      <c r="F359" s="91"/>
      <c r="G359" s="91">
        <f t="shared" si="5"/>
        <v>1239205.32</v>
      </c>
      <c r="H359" s="102">
        <v>42538</v>
      </c>
      <c r="I359" s="120">
        <v>42538</v>
      </c>
      <c r="J359" s="120"/>
      <c r="K359" s="120"/>
      <c r="L359" s="162"/>
      <c r="M359" s="29" t="s">
        <v>5</v>
      </c>
      <c r="N359" s="162">
        <v>1</v>
      </c>
      <c r="O359" s="29">
        <v>579.1</v>
      </c>
      <c r="P359" s="29">
        <v>2016</v>
      </c>
    </row>
    <row r="360" spans="1:16" ht="15.75" customHeight="1" x14ac:dyDescent="0.25">
      <c r="A360" s="104" t="s">
        <v>412</v>
      </c>
      <c r="B360" s="155" t="s">
        <v>393</v>
      </c>
      <c r="C360" s="91">
        <v>1292488.22</v>
      </c>
      <c r="D360" s="91"/>
      <c r="E360" s="91"/>
      <c r="F360" s="91"/>
      <c r="G360" s="91">
        <f t="shared" si="5"/>
        <v>1292488.22</v>
      </c>
      <c r="H360" s="102">
        <v>42476</v>
      </c>
      <c r="I360" s="120">
        <v>42475</v>
      </c>
      <c r="J360" s="120"/>
      <c r="K360" s="120"/>
      <c r="L360" s="162"/>
      <c r="M360" s="29" t="s">
        <v>5</v>
      </c>
      <c r="N360" s="162">
        <v>1</v>
      </c>
      <c r="O360" s="29"/>
      <c r="P360" s="29">
        <v>2016</v>
      </c>
    </row>
    <row r="361" spans="1:16" ht="18" customHeight="1" x14ac:dyDescent="0.25">
      <c r="A361" s="166" t="s">
        <v>2164</v>
      </c>
      <c r="B361" s="18" t="s">
        <v>3</v>
      </c>
      <c r="C361" s="91">
        <v>1971094.42</v>
      </c>
      <c r="D361" s="91"/>
      <c r="E361" s="91" t="s">
        <v>3</v>
      </c>
      <c r="F361" s="91">
        <v>309257.5</v>
      </c>
      <c r="G361" s="91">
        <f t="shared" si="5"/>
        <v>2280351.92</v>
      </c>
      <c r="H361" s="102">
        <v>42509</v>
      </c>
      <c r="I361" s="120">
        <v>42510</v>
      </c>
      <c r="J361" s="120">
        <v>42528</v>
      </c>
      <c r="K361" s="120">
        <v>42528</v>
      </c>
      <c r="L361" s="107">
        <v>2016</v>
      </c>
      <c r="M361" s="29" t="s">
        <v>6</v>
      </c>
      <c r="N361" s="162">
        <v>1</v>
      </c>
      <c r="O361" s="29">
        <v>3391.4</v>
      </c>
      <c r="P361" s="29" t="s">
        <v>3595</v>
      </c>
    </row>
    <row r="362" spans="1:16" ht="15.75" customHeight="1" x14ac:dyDescent="0.25">
      <c r="A362" s="166" t="s">
        <v>2164</v>
      </c>
      <c r="B362" s="18" t="s">
        <v>3532</v>
      </c>
      <c r="C362" s="91"/>
      <c r="D362" s="91"/>
      <c r="E362" s="147" t="s">
        <v>3532</v>
      </c>
      <c r="F362" s="91">
        <v>517307.67</v>
      </c>
      <c r="G362" s="91">
        <f t="shared" si="5"/>
        <v>517307.67</v>
      </c>
      <c r="H362" s="102" t="s">
        <v>2565</v>
      </c>
      <c r="I362" s="120" t="s">
        <v>2565</v>
      </c>
      <c r="J362" s="120">
        <v>43830</v>
      </c>
      <c r="K362" s="120">
        <v>43830</v>
      </c>
      <c r="L362" s="107">
        <v>2019</v>
      </c>
      <c r="M362" s="29" t="s">
        <v>6</v>
      </c>
      <c r="N362" s="162">
        <v>1</v>
      </c>
      <c r="O362" s="29">
        <v>3391.4</v>
      </c>
      <c r="P362" s="29" t="s">
        <v>3595</v>
      </c>
    </row>
    <row r="363" spans="1:16" ht="15.75" customHeight="1" x14ac:dyDescent="0.25">
      <c r="A363" s="104" t="s">
        <v>756</v>
      </c>
      <c r="B363" s="18" t="s">
        <v>757</v>
      </c>
      <c r="C363" s="91">
        <v>1983997.95</v>
      </c>
      <c r="D363" s="91"/>
      <c r="E363" s="91"/>
      <c r="F363" s="91"/>
      <c r="G363" s="91">
        <f t="shared" si="5"/>
        <v>1983997.95</v>
      </c>
      <c r="H363" s="102">
        <v>42531</v>
      </c>
      <c r="I363" s="120">
        <v>42535</v>
      </c>
      <c r="J363" s="120"/>
      <c r="K363" s="120"/>
      <c r="L363" s="165"/>
      <c r="M363" s="162" t="s">
        <v>3550</v>
      </c>
      <c r="N363" s="162">
        <v>4</v>
      </c>
      <c r="O363" s="29"/>
      <c r="P363" s="29">
        <v>2016</v>
      </c>
    </row>
    <row r="364" spans="1:16" ht="15.75" customHeight="1" x14ac:dyDescent="0.25">
      <c r="A364" s="104" t="s">
        <v>918</v>
      </c>
      <c r="B364" s="18" t="s">
        <v>63</v>
      </c>
      <c r="C364" s="91">
        <v>661824.06000000006</v>
      </c>
      <c r="D364" s="91"/>
      <c r="E364" s="91"/>
      <c r="F364" s="91"/>
      <c r="G364" s="91">
        <f t="shared" si="5"/>
        <v>661824.06000000006</v>
      </c>
      <c r="H364" s="102">
        <v>42556</v>
      </c>
      <c r="I364" s="120">
        <v>42556</v>
      </c>
      <c r="J364" s="120"/>
      <c r="K364" s="120"/>
      <c r="L364" s="162"/>
      <c r="M364" s="29" t="s">
        <v>5</v>
      </c>
      <c r="N364" s="162">
        <v>1</v>
      </c>
      <c r="O364" s="29">
        <v>311.35000000000002</v>
      </c>
      <c r="P364" s="29">
        <v>2016</v>
      </c>
    </row>
    <row r="365" spans="1:16" ht="15.75" customHeight="1" x14ac:dyDescent="0.25">
      <c r="A365" s="104" t="s">
        <v>496</v>
      </c>
      <c r="B365" s="155" t="s">
        <v>477</v>
      </c>
      <c r="C365" s="91">
        <v>411112.84</v>
      </c>
      <c r="D365" s="91"/>
      <c r="E365" s="91"/>
      <c r="F365" s="91"/>
      <c r="G365" s="91">
        <f t="shared" si="5"/>
        <v>411112.84</v>
      </c>
      <c r="H365" s="102">
        <v>42557</v>
      </c>
      <c r="I365" s="120">
        <v>42557</v>
      </c>
      <c r="J365" s="120"/>
      <c r="K365" s="120"/>
      <c r="L365" s="162"/>
      <c r="M365" s="29" t="s">
        <v>5</v>
      </c>
      <c r="N365" s="162">
        <v>1</v>
      </c>
      <c r="O365" s="29">
        <v>269</v>
      </c>
      <c r="P365" s="29">
        <v>2016</v>
      </c>
    </row>
    <row r="366" spans="1:16" ht="15.75" customHeight="1" x14ac:dyDescent="0.25">
      <c r="A366" s="104" t="s">
        <v>913</v>
      </c>
      <c r="B366" s="18" t="s">
        <v>63</v>
      </c>
      <c r="C366" s="91">
        <v>783990.53</v>
      </c>
      <c r="D366" s="91"/>
      <c r="E366" s="91"/>
      <c r="F366" s="91"/>
      <c r="G366" s="91">
        <f t="shared" si="5"/>
        <v>783990.53</v>
      </c>
      <c r="H366" s="102">
        <v>42556</v>
      </c>
      <c r="I366" s="120">
        <v>42556</v>
      </c>
      <c r="J366" s="120"/>
      <c r="K366" s="120"/>
      <c r="L366" s="162"/>
      <c r="M366" s="29" t="s">
        <v>5</v>
      </c>
      <c r="N366" s="162">
        <v>1</v>
      </c>
      <c r="O366" s="29">
        <v>389</v>
      </c>
      <c r="P366" s="29">
        <v>2016</v>
      </c>
    </row>
    <row r="367" spans="1:16" ht="15.75" customHeight="1" x14ac:dyDescent="0.25">
      <c r="A367" s="104" t="s">
        <v>2140</v>
      </c>
      <c r="B367" s="155" t="s">
        <v>609</v>
      </c>
      <c r="C367" s="91">
        <v>589004.24</v>
      </c>
      <c r="D367" s="91"/>
      <c r="E367" s="91"/>
      <c r="F367" s="91"/>
      <c r="G367" s="91">
        <f t="shared" si="5"/>
        <v>589004.24</v>
      </c>
      <c r="H367" s="102">
        <v>42537</v>
      </c>
      <c r="I367" s="120">
        <v>42538</v>
      </c>
      <c r="J367" s="120"/>
      <c r="K367" s="120"/>
      <c r="L367" s="162"/>
      <c r="M367" s="162" t="s">
        <v>5</v>
      </c>
      <c r="N367" s="162">
        <v>1</v>
      </c>
      <c r="O367" s="29">
        <v>357.51</v>
      </c>
      <c r="P367" s="29">
        <v>2016</v>
      </c>
    </row>
    <row r="368" spans="1:16" ht="15.75" customHeight="1" x14ac:dyDescent="0.25">
      <c r="A368" s="104" t="s">
        <v>699</v>
      </c>
      <c r="B368" s="18" t="s">
        <v>63</v>
      </c>
      <c r="C368" s="91">
        <v>751010.82</v>
      </c>
      <c r="D368" s="91"/>
      <c r="E368" s="91"/>
      <c r="F368" s="91"/>
      <c r="G368" s="91">
        <f t="shared" si="5"/>
        <v>751010.82</v>
      </c>
      <c r="H368" s="102">
        <v>42536</v>
      </c>
      <c r="I368" s="120">
        <v>42537</v>
      </c>
      <c r="J368" s="120"/>
      <c r="K368" s="120"/>
      <c r="L368" s="162"/>
      <c r="M368" s="29" t="s">
        <v>5</v>
      </c>
      <c r="N368" s="162">
        <v>1</v>
      </c>
      <c r="O368" s="29"/>
      <c r="P368" s="29">
        <v>2016</v>
      </c>
    </row>
    <row r="369" spans="1:16" ht="15.75" customHeight="1" x14ac:dyDescent="0.25">
      <c r="A369" s="104" t="s">
        <v>795</v>
      </c>
      <c r="B369" s="18" t="s">
        <v>798</v>
      </c>
      <c r="C369" s="91">
        <v>524782.5</v>
      </c>
      <c r="D369" s="91"/>
      <c r="E369" s="91"/>
      <c r="F369" s="91"/>
      <c r="G369" s="91">
        <f t="shared" si="5"/>
        <v>524782.5</v>
      </c>
      <c r="H369" s="102">
        <v>42529</v>
      </c>
      <c r="I369" s="120">
        <v>42530</v>
      </c>
      <c r="J369" s="120"/>
      <c r="K369" s="120"/>
      <c r="L369" s="162"/>
      <c r="M369" s="162" t="s">
        <v>3563</v>
      </c>
      <c r="N369" s="162">
        <v>4</v>
      </c>
      <c r="O369" s="29"/>
      <c r="P369" s="29">
        <v>2016</v>
      </c>
    </row>
    <row r="370" spans="1:16" ht="15.75" customHeight="1" x14ac:dyDescent="0.25">
      <c r="A370" s="104" t="s">
        <v>700</v>
      </c>
      <c r="B370" s="18" t="s">
        <v>63</v>
      </c>
      <c r="C370" s="91">
        <v>811939.05</v>
      </c>
      <c r="D370" s="91"/>
      <c r="E370" s="91"/>
      <c r="F370" s="91"/>
      <c r="G370" s="91">
        <f t="shared" si="5"/>
        <v>811939.05</v>
      </c>
      <c r="H370" s="102">
        <v>42536</v>
      </c>
      <c r="I370" s="120">
        <v>42536</v>
      </c>
      <c r="J370" s="120"/>
      <c r="K370" s="120"/>
      <c r="L370" s="162"/>
      <c r="M370" s="29" t="s">
        <v>5</v>
      </c>
      <c r="N370" s="162">
        <v>1</v>
      </c>
      <c r="O370" s="29"/>
      <c r="P370" s="29">
        <v>2016</v>
      </c>
    </row>
    <row r="371" spans="1:16" ht="15.75" customHeight="1" x14ac:dyDescent="0.25">
      <c r="A371" s="104" t="s">
        <v>2144</v>
      </c>
      <c r="B371" s="155" t="s">
        <v>609</v>
      </c>
      <c r="C371" s="91">
        <v>1134869.79</v>
      </c>
      <c r="D371" s="91"/>
      <c r="E371" s="91"/>
      <c r="F371" s="91"/>
      <c r="G371" s="91">
        <f t="shared" si="5"/>
        <v>1134869.79</v>
      </c>
      <c r="H371" s="102">
        <v>42555</v>
      </c>
      <c r="I371" s="120">
        <v>42556</v>
      </c>
      <c r="J371" s="120"/>
      <c r="K371" s="120"/>
      <c r="L371" s="162"/>
      <c r="M371" s="162" t="s">
        <v>5</v>
      </c>
      <c r="N371" s="162">
        <v>1</v>
      </c>
      <c r="O371" s="29">
        <v>598</v>
      </c>
      <c r="P371" s="29">
        <v>2016</v>
      </c>
    </row>
    <row r="372" spans="1:16" ht="15.75" customHeight="1" x14ac:dyDescent="0.25">
      <c r="A372" s="104" t="s">
        <v>708</v>
      </c>
      <c r="B372" s="18" t="s">
        <v>63</v>
      </c>
      <c r="C372" s="91">
        <v>457663.56</v>
      </c>
      <c r="D372" s="91"/>
      <c r="E372" s="91"/>
      <c r="F372" s="91"/>
      <c r="G372" s="91">
        <f t="shared" si="5"/>
        <v>457663.56</v>
      </c>
      <c r="H372" s="102">
        <v>42541</v>
      </c>
      <c r="I372" s="120">
        <v>42541</v>
      </c>
      <c r="J372" s="120"/>
      <c r="K372" s="120"/>
      <c r="L372" s="162"/>
      <c r="M372" s="29" t="s">
        <v>5</v>
      </c>
      <c r="N372" s="162">
        <v>1</v>
      </c>
      <c r="O372" s="29"/>
      <c r="P372" s="29">
        <v>2016</v>
      </c>
    </row>
    <row r="373" spans="1:16" ht="15.75" customHeight="1" x14ac:dyDescent="0.25">
      <c r="A373" s="104" t="s">
        <v>2160</v>
      </c>
      <c r="B373" s="155" t="s">
        <v>609</v>
      </c>
      <c r="C373" s="91">
        <v>1012175.23</v>
      </c>
      <c r="D373" s="91"/>
      <c r="E373" s="91"/>
      <c r="F373" s="91"/>
      <c r="G373" s="91">
        <f t="shared" si="5"/>
        <v>1012175.23</v>
      </c>
      <c r="H373" s="102">
        <v>42545</v>
      </c>
      <c r="I373" s="120">
        <v>42546</v>
      </c>
      <c r="J373" s="120"/>
      <c r="K373" s="120"/>
      <c r="L373" s="162"/>
      <c r="M373" s="162" t="s">
        <v>5</v>
      </c>
      <c r="N373" s="162">
        <v>1</v>
      </c>
      <c r="O373" s="29"/>
      <c r="P373" s="29">
        <v>2016</v>
      </c>
    </row>
    <row r="374" spans="1:16" ht="15.75" customHeight="1" x14ac:dyDescent="0.25">
      <c r="A374" s="104" t="s">
        <v>274</v>
      </c>
      <c r="B374" s="155" t="s">
        <v>273</v>
      </c>
      <c r="C374" s="105">
        <v>737273.44</v>
      </c>
      <c r="D374" s="105"/>
      <c r="E374" s="105" t="s">
        <v>682</v>
      </c>
      <c r="F374" s="105">
        <v>50000</v>
      </c>
      <c r="G374" s="91">
        <f t="shared" si="5"/>
        <v>787273.44</v>
      </c>
      <c r="H374" s="120">
        <v>42297</v>
      </c>
      <c r="I374" s="102">
        <v>42297</v>
      </c>
      <c r="J374" s="102">
        <v>43264</v>
      </c>
      <c r="K374" s="102">
        <v>42899</v>
      </c>
      <c r="L374" s="29">
        <v>2018</v>
      </c>
      <c r="M374" s="162" t="s">
        <v>5</v>
      </c>
      <c r="N374" s="162">
        <v>1</v>
      </c>
      <c r="O374" s="162">
        <v>376.4</v>
      </c>
      <c r="P374" s="29" t="s">
        <v>3181</v>
      </c>
    </row>
    <row r="375" spans="1:16" ht="15.75" customHeight="1" x14ac:dyDescent="0.25">
      <c r="A375" s="104" t="s">
        <v>789</v>
      </c>
      <c r="B375" s="18" t="s">
        <v>682</v>
      </c>
      <c r="C375" s="91">
        <v>703487.68</v>
      </c>
      <c r="D375" s="91"/>
      <c r="E375" s="91"/>
      <c r="F375" s="91"/>
      <c r="G375" s="91">
        <f t="shared" si="5"/>
        <v>703487.68</v>
      </c>
      <c r="H375" s="102">
        <v>42538</v>
      </c>
      <c r="I375" s="120">
        <v>42545</v>
      </c>
      <c r="J375" s="120"/>
      <c r="K375" s="120"/>
      <c r="L375" s="162"/>
      <c r="M375" s="162" t="s">
        <v>5</v>
      </c>
      <c r="N375" s="162">
        <v>1</v>
      </c>
      <c r="O375" s="29">
        <v>322</v>
      </c>
      <c r="P375" s="29">
        <v>2016</v>
      </c>
    </row>
    <row r="376" spans="1:16" ht="15.75" customHeight="1" x14ac:dyDescent="0.25">
      <c r="A376" s="104" t="s">
        <v>781</v>
      </c>
      <c r="B376" s="18" t="s">
        <v>782</v>
      </c>
      <c r="C376" s="91">
        <v>4617382.4800000004</v>
      </c>
      <c r="D376" s="91"/>
      <c r="E376" s="91"/>
      <c r="F376" s="91"/>
      <c r="G376" s="91">
        <f t="shared" si="5"/>
        <v>4617382.4800000004</v>
      </c>
      <c r="H376" s="102">
        <v>42528</v>
      </c>
      <c r="I376" s="120">
        <v>42528</v>
      </c>
      <c r="J376" s="120"/>
      <c r="K376" s="120"/>
      <c r="L376" s="162"/>
      <c r="M376" s="162" t="s">
        <v>6</v>
      </c>
      <c r="N376" s="162">
        <v>1</v>
      </c>
      <c r="O376" s="29">
        <v>2736</v>
      </c>
      <c r="P376" s="29">
        <v>2016</v>
      </c>
    </row>
    <row r="377" spans="1:16" ht="15.75" customHeight="1" x14ac:dyDescent="0.25">
      <c r="A377" s="104" t="s">
        <v>709</v>
      </c>
      <c r="B377" s="18" t="s">
        <v>63</v>
      </c>
      <c r="C377" s="91">
        <v>1354662.12</v>
      </c>
      <c r="D377" s="91"/>
      <c r="E377" s="91"/>
      <c r="F377" s="91"/>
      <c r="G377" s="91">
        <f t="shared" si="5"/>
        <v>1354662.12</v>
      </c>
      <c r="H377" s="102">
        <v>42540</v>
      </c>
      <c r="I377" s="120">
        <v>42541</v>
      </c>
      <c r="J377" s="120"/>
      <c r="K377" s="120"/>
      <c r="L377" s="162"/>
      <c r="M377" s="29" t="s">
        <v>5</v>
      </c>
      <c r="N377" s="162">
        <v>1</v>
      </c>
      <c r="O377" s="29"/>
      <c r="P377" s="29">
        <v>2016</v>
      </c>
    </row>
    <row r="378" spans="1:16" ht="15.75" customHeight="1" x14ac:dyDescent="0.25">
      <c r="A378" s="104" t="s">
        <v>736</v>
      </c>
      <c r="B378" s="18" t="s">
        <v>755</v>
      </c>
      <c r="C378" s="91">
        <v>845448.76</v>
      </c>
      <c r="D378" s="91"/>
      <c r="E378" s="91"/>
      <c r="F378" s="91"/>
      <c r="G378" s="91">
        <f t="shared" si="5"/>
        <v>845448.76</v>
      </c>
      <c r="H378" s="102">
        <v>42529</v>
      </c>
      <c r="I378" s="120">
        <v>42538</v>
      </c>
      <c r="J378" s="120"/>
      <c r="K378" s="120"/>
      <c r="L378" s="162"/>
      <c r="M378" s="29" t="s">
        <v>5</v>
      </c>
      <c r="N378" s="162">
        <v>1</v>
      </c>
      <c r="O378" s="29"/>
      <c r="P378" s="29">
        <v>2016</v>
      </c>
    </row>
    <row r="379" spans="1:16" ht="15.75" customHeight="1" x14ac:dyDescent="0.25">
      <c r="A379" s="104" t="s">
        <v>814</v>
      </c>
      <c r="B379" s="18" t="s">
        <v>245</v>
      </c>
      <c r="C379" s="91">
        <v>2296577.36</v>
      </c>
      <c r="D379" s="91"/>
      <c r="E379" s="91"/>
      <c r="F379" s="91"/>
      <c r="G379" s="91">
        <f t="shared" si="5"/>
        <v>2296577.36</v>
      </c>
      <c r="H379" s="102">
        <v>42545</v>
      </c>
      <c r="I379" s="120">
        <v>42545</v>
      </c>
      <c r="J379" s="120"/>
      <c r="K379" s="120"/>
      <c r="L379" s="162"/>
      <c r="M379" s="162" t="s">
        <v>5</v>
      </c>
      <c r="N379" s="162">
        <v>1</v>
      </c>
      <c r="O379" s="29">
        <v>1105</v>
      </c>
      <c r="P379" s="29">
        <v>2016</v>
      </c>
    </row>
    <row r="380" spans="1:16" ht="15.75" customHeight="1" x14ac:dyDescent="0.25">
      <c r="A380" s="104" t="s">
        <v>815</v>
      </c>
      <c r="B380" s="18" t="s">
        <v>245</v>
      </c>
      <c r="C380" s="91">
        <v>2816503.06</v>
      </c>
      <c r="D380" s="91"/>
      <c r="E380" s="91"/>
      <c r="F380" s="91"/>
      <c r="G380" s="91">
        <f t="shared" si="5"/>
        <v>2816503.06</v>
      </c>
      <c r="H380" s="102">
        <v>42544</v>
      </c>
      <c r="I380" s="120">
        <v>42544</v>
      </c>
      <c r="J380" s="120"/>
      <c r="K380" s="120"/>
      <c r="L380" s="162"/>
      <c r="M380" s="162" t="s">
        <v>5</v>
      </c>
      <c r="N380" s="162">
        <v>1</v>
      </c>
      <c r="O380" s="29"/>
      <c r="P380" s="29">
        <v>2016</v>
      </c>
    </row>
    <row r="381" spans="1:16" ht="15.75" customHeight="1" x14ac:dyDescent="0.25">
      <c r="A381" s="104" t="s">
        <v>985</v>
      </c>
      <c r="B381" s="155" t="s">
        <v>13</v>
      </c>
      <c r="C381" s="91">
        <v>525455.48</v>
      </c>
      <c r="D381" s="91"/>
      <c r="E381" s="91"/>
      <c r="F381" s="91"/>
      <c r="G381" s="91">
        <f t="shared" si="5"/>
        <v>525455.48</v>
      </c>
      <c r="H381" s="102">
        <v>42549</v>
      </c>
      <c r="I381" s="120">
        <v>42549</v>
      </c>
      <c r="J381" s="120"/>
      <c r="K381" s="120"/>
      <c r="L381" s="162"/>
      <c r="M381" s="29" t="s">
        <v>5</v>
      </c>
      <c r="N381" s="162">
        <v>1</v>
      </c>
      <c r="O381" s="29">
        <v>328</v>
      </c>
      <c r="P381" s="29">
        <v>2016</v>
      </c>
    </row>
    <row r="382" spans="1:16" ht="15.75" customHeight="1" x14ac:dyDescent="0.25">
      <c r="A382" s="104" t="s">
        <v>984</v>
      </c>
      <c r="B382" s="155" t="s">
        <v>13</v>
      </c>
      <c r="C382" s="91">
        <v>664803.93000000005</v>
      </c>
      <c r="D382" s="91"/>
      <c r="E382" s="91"/>
      <c r="F382" s="91"/>
      <c r="G382" s="91">
        <f t="shared" si="5"/>
        <v>664803.93000000005</v>
      </c>
      <c r="H382" s="102">
        <v>42566</v>
      </c>
      <c r="I382" s="120">
        <v>42569</v>
      </c>
      <c r="J382" s="120"/>
      <c r="K382" s="120"/>
      <c r="L382" s="162"/>
      <c r="M382" s="29" t="s">
        <v>5</v>
      </c>
      <c r="N382" s="162">
        <v>1</v>
      </c>
      <c r="O382" s="29"/>
      <c r="P382" s="29">
        <v>2016</v>
      </c>
    </row>
    <row r="383" spans="1:16" ht="15.75" customHeight="1" x14ac:dyDescent="0.25">
      <c r="A383" s="104" t="s">
        <v>787</v>
      </c>
      <c r="B383" s="18" t="s">
        <v>682</v>
      </c>
      <c r="C383" s="91">
        <v>756559.35999999999</v>
      </c>
      <c r="D383" s="91"/>
      <c r="E383" s="91"/>
      <c r="F383" s="91"/>
      <c r="G383" s="91">
        <f t="shared" si="5"/>
        <v>756559.35999999999</v>
      </c>
      <c r="H383" s="102">
        <v>42537</v>
      </c>
      <c r="I383" s="120">
        <v>42544</v>
      </c>
      <c r="J383" s="120"/>
      <c r="K383" s="120"/>
      <c r="L383" s="162"/>
      <c r="M383" s="162" t="s">
        <v>5</v>
      </c>
      <c r="N383" s="162">
        <v>1</v>
      </c>
      <c r="O383" s="29">
        <v>377</v>
      </c>
      <c r="P383" s="29">
        <v>2016</v>
      </c>
    </row>
    <row r="384" spans="1:16" ht="15.75" customHeight="1" x14ac:dyDescent="0.25">
      <c r="A384" s="104" t="s">
        <v>788</v>
      </c>
      <c r="B384" s="18" t="s">
        <v>682</v>
      </c>
      <c r="C384" s="91">
        <v>775221.06</v>
      </c>
      <c r="D384" s="91"/>
      <c r="E384" s="91"/>
      <c r="F384" s="91"/>
      <c r="G384" s="91">
        <f t="shared" si="5"/>
        <v>775221.06</v>
      </c>
      <c r="H384" s="102">
        <v>42537</v>
      </c>
      <c r="I384" s="120">
        <v>42544</v>
      </c>
      <c r="J384" s="120"/>
      <c r="K384" s="120"/>
      <c r="L384" s="162"/>
      <c r="M384" s="162" t="s">
        <v>5</v>
      </c>
      <c r="N384" s="162">
        <v>1</v>
      </c>
      <c r="O384" s="29">
        <v>384</v>
      </c>
      <c r="P384" s="29">
        <v>2016</v>
      </c>
    </row>
    <row r="385" spans="1:16" ht="15.75" customHeight="1" x14ac:dyDescent="0.25">
      <c r="A385" s="104" t="s">
        <v>2134</v>
      </c>
      <c r="B385" s="18" t="s">
        <v>682</v>
      </c>
      <c r="C385" s="91">
        <v>990267.8</v>
      </c>
      <c r="D385" s="91"/>
      <c r="E385" s="91"/>
      <c r="F385" s="91"/>
      <c r="G385" s="91">
        <f t="shared" si="5"/>
        <v>990267.8</v>
      </c>
      <c r="H385" s="102">
        <v>42542</v>
      </c>
      <c r="I385" s="120">
        <v>42542</v>
      </c>
      <c r="J385" s="120"/>
      <c r="K385" s="120"/>
      <c r="L385" s="162"/>
      <c r="M385" s="162" t="s">
        <v>5</v>
      </c>
      <c r="N385" s="162">
        <v>1</v>
      </c>
      <c r="O385" s="29">
        <v>1024</v>
      </c>
      <c r="P385" s="29">
        <v>2016</v>
      </c>
    </row>
    <row r="386" spans="1:16" ht="15.75" customHeight="1" x14ac:dyDescent="0.25">
      <c r="A386" s="104" t="s">
        <v>912</v>
      </c>
      <c r="B386" s="18" t="s">
        <v>63</v>
      </c>
      <c r="C386" s="91">
        <v>989832.76</v>
      </c>
      <c r="D386" s="91"/>
      <c r="E386" s="91"/>
      <c r="F386" s="91"/>
      <c r="G386" s="91">
        <f t="shared" si="5"/>
        <v>989832.76</v>
      </c>
      <c r="H386" s="102">
        <v>42558</v>
      </c>
      <c r="I386" s="120">
        <v>42558</v>
      </c>
      <c r="J386" s="120"/>
      <c r="K386" s="120"/>
      <c r="L386" s="162"/>
      <c r="M386" s="29" t="s">
        <v>5</v>
      </c>
      <c r="N386" s="162">
        <v>1</v>
      </c>
      <c r="O386" s="29"/>
      <c r="P386" s="29">
        <v>2016</v>
      </c>
    </row>
    <row r="387" spans="1:16" ht="15.75" customHeight="1" x14ac:dyDescent="0.25">
      <c r="A387" s="104" t="s">
        <v>1004</v>
      </c>
      <c r="B387" s="155" t="s">
        <v>1006</v>
      </c>
      <c r="C387" s="91">
        <v>391988.09</v>
      </c>
      <c r="D387" s="91"/>
      <c r="E387" s="91"/>
      <c r="F387" s="91"/>
      <c r="G387" s="91">
        <f t="shared" si="5"/>
        <v>391988.09</v>
      </c>
      <c r="H387" s="102">
        <v>42563</v>
      </c>
      <c r="I387" s="120">
        <v>42563</v>
      </c>
      <c r="J387" s="120"/>
      <c r="K387" s="120"/>
      <c r="L387" s="162"/>
      <c r="M387" s="29" t="s">
        <v>5</v>
      </c>
      <c r="N387" s="162">
        <v>1</v>
      </c>
      <c r="O387" s="29">
        <v>369</v>
      </c>
      <c r="P387" s="29">
        <v>2016</v>
      </c>
    </row>
    <row r="388" spans="1:16" ht="15.75" customHeight="1" x14ac:dyDescent="0.25">
      <c r="A388" s="104" t="s">
        <v>2021</v>
      </c>
      <c r="B388" s="155" t="s">
        <v>924</v>
      </c>
      <c r="C388" s="91">
        <v>1599219.68</v>
      </c>
      <c r="D388" s="91"/>
      <c r="E388" s="91"/>
      <c r="F388" s="91"/>
      <c r="G388" s="91">
        <f t="shared" si="5"/>
        <v>1599219.68</v>
      </c>
      <c r="H388" s="102">
        <v>42549</v>
      </c>
      <c r="I388" s="120">
        <v>42552</v>
      </c>
      <c r="J388" s="120"/>
      <c r="K388" s="120"/>
      <c r="L388" s="162"/>
      <c r="M388" s="29" t="s">
        <v>5</v>
      </c>
      <c r="N388" s="162">
        <v>1</v>
      </c>
      <c r="O388" s="29"/>
      <c r="P388" s="29">
        <v>2016</v>
      </c>
    </row>
    <row r="389" spans="1:16" ht="15.75" customHeight="1" x14ac:dyDescent="0.25">
      <c r="A389" s="104" t="s">
        <v>813</v>
      </c>
      <c r="B389" s="18" t="s">
        <v>315</v>
      </c>
      <c r="C389" s="91">
        <v>1350000</v>
      </c>
      <c r="D389" s="91"/>
      <c r="E389" s="91"/>
      <c r="F389" s="91"/>
      <c r="G389" s="91">
        <f t="shared" si="5"/>
        <v>1350000</v>
      </c>
      <c r="H389" s="102">
        <v>42545</v>
      </c>
      <c r="I389" s="120">
        <v>42545</v>
      </c>
      <c r="J389" s="120"/>
      <c r="K389" s="120"/>
      <c r="L389" s="162"/>
      <c r="M389" s="162" t="s">
        <v>5</v>
      </c>
      <c r="N389" s="162">
        <v>1</v>
      </c>
      <c r="O389" s="29">
        <v>914</v>
      </c>
      <c r="P389" s="29">
        <v>2016</v>
      </c>
    </row>
    <row r="390" spans="1:16" ht="15.75" customHeight="1" x14ac:dyDescent="0.25">
      <c r="A390" s="104" t="s">
        <v>794</v>
      </c>
      <c r="B390" s="18" t="s">
        <v>682</v>
      </c>
      <c r="C390" s="91">
        <v>508752.28</v>
      </c>
      <c r="D390" s="91"/>
      <c r="E390" s="91"/>
      <c r="F390" s="91"/>
      <c r="G390" s="91">
        <f t="shared" si="5"/>
        <v>508752.28</v>
      </c>
      <c r="H390" s="102">
        <v>42542</v>
      </c>
      <c r="I390" s="120">
        <v>42542</v>
      </c>
      <c r="J390" s="120"/>
      <c r="K390" s="120"/>
      <c r="L390" s="162"/>
      <c r="M390" s="162" t="s">
        <v>5</v>
      </c>
      <c r="N390" s="162">
        <v>1</v>
      </c>
      <c r="O390" s="29">
        <v>120</v>
      </c>
      <c r="P390" s="29">
        <v>2016</v>
      </c>
    </row>
    <row r="391" spans="1:16" ht="15.75" customHeight="1" x14ac:dyDescent="0.25">
      <c r="A391" s="104" t="s">
        <v>802</v>
      </c>
      <c r="B391" s="18" t="s">
        <v>315</v>
      </c>
      <c r="C391" s="91">
        <v>1272489.22</v>
      </c>
      <c r="D391" s="91"/>
      <c r="E391" s="91"/>
      <c r="F391" s="91"/>
      <c r="G391" s="91">
        <f t="shared" si="5"/>
        <v>1272489.22</v>
      </c>
      <c r="H391" s="102">
        <v>42548</v>
      </c>
      <c r="I391" s="120">
        <v>42548</v>
      </c>
      <c r="J391" s="120"/>
      <c r="K391" s="120"/>
      <c r="L391" s="162"/>
      <c r="M391" s="162" t="s">
        <v>5</v>
      </c>
      <c r="N391" s="162">
        <v>1</v>
      </c>
      <c r="O391" s="29"/>
      <c r="P391" s="29">
        <v>2016</v>
      </c>
    </row>
    <row r="392" spans="1:16" ht="15.75" customHeight="1" x14ac:dyDescent="0.25">
      <c r="A392" s="104" t="s">
        <v>550</v>
      </c>
      <c r="B392" s="18" t="s">
        <v>63</v>
      </c>
      <c r="C392" s="91">
        <v>658308.21</v>
      </c>
      <c r="D392" s="91"/>
      <c r="E392" s="91"/>
      <c r="F392" s="91"/>
      <c r="G392" s="91">
        <f t="shared" si="5"/>
        <v>658308.21</v>
      </c>
      <c r="H392" s="102">
        <v>42402</v>
      </c>
      <c r="I392" s="120">
        <v>42402</v>
      </c>
      <c r="J392" s="120"/>
      <c r="K392" s="120"/>
      <c r="L392" s="162"/>
      <c r="M392" s="162" t="s">
        <v>5</v>
      </c>
      <c r="N392" s="162">
        <v>1</v>
      </c>
      <c r="O392" s="29">
        <v>325</v>
      </c>
      <c r="P392" s="29">
        <v>2016</v>
      </c>
    </row>
    <row r="393" spans="1:16" ht="15.75" customHeight="1" x14ac:dyDescent="0.25">
      <c r="A393" s="104" t="s">
        <v>551</v>
      </c>
      <c r="B393" s="18" t="s">
        <v>63</v>
      </c>
      <c r="C393" s="91">
        <v>670304.98</v>
      </c>
      <c r="D393" s="91"/>
      <c r="E393" s="91"/>
      <c r="F393" s="91"/>
      <c r="G393" s="91">
        <f t="shared" si="5"/>
        <v>670304.98</v>
      </c>
      <c r="H393" s="102">
        <v>42402</v>
      </c>
      <c r="I393" s="120">
        <v>42402</v>
      </c>
      <c r="J393" s="120"/>
      <c r="K393" s="120"/>
      <c r="L393" s="162"/>
      <c r="M393" s="162" t="s">
        <v>5</v>
      </c>
      <c r="N393" s="162">
        <v>1</v>
      </c>
      <c r="O393" s="29">
        <v>331.58</v>
      </c>
      <c r="P393" s="29">
        <v>2016</v>
      </c>
    </row>
    <row r="394" spans="1:16" ht="15.75" customHeight="1" x14ac:dyDescent="0.25">
      <c r="A394" s="104" t="s">
        <v>817</v>
      </c>
      <c r="B394" s="18" t="s">
        <v>682</v>
      </c>
      <c r="C394" s="91">
        <v>975920.18</v>
      </c>
      <c r="D394" s="91"/>
      <c r="E394" s="91"/>
      <c r="F394" s="91"/>
      <c r="G394" s="91">
        <f t="shared" si="5"/>
        <v>975920.18</v>
      </c>
      <c r="H394" s="102">
        <v>42542</v>
      </c>
      <c r="I394" s="120">
        <v>42542</v>
      </c>
      <c r="J394" s="120"/>
      <c r="K394" s="120"/>
      <c r="L394" s="162"/>
      <c r="M394" s="162" t="s">
        <v>5</v>
      </c>
      <c r="N394" s="162">
        <v>1</v>
      </c>
      <c r="O394" s="29">
        <v>730</v>
      </c>
      <c r="P394" s="29">
        <v>2016</v>
      </c>
    </row>
    <row r="395" spans="1:16" ht="15.75" customHeight="1" x14ac:dyDescent="0.25">
      <c r="A395" s="104" t="s">
        <v>679</v>
      </c>
      <c r="B395" s="18" t="s">
        <v>69</v>
      </c>
      <c r="C395" s="91">
        <v>2051729.88</v>
      </c>
      <c r="D395" s="91"/>
      <c r="E395" s="91"/>
      <c r="F395" s="91"/>
      <c r="G395" s="91">
        <f t="shared" si="5"/>
        <v>2051729.88</v>
      </c>
      <c r="H395" s="102">
        <v>42551</v>
      </c>
      <c r="I395" s="120">
        <v>42551</v>
      </c>
      <c r="J395" s="120"/>
      <c r="K395" s="120"/>
      <c r="L395" s="162"/>
      <c r="M395" s="162" t="s">
        <v>5</v>
      </c>
      <c r="N395" s="162">
        <v>1</v>
      </c>
      <c r="O395" s="29">
        <v>760</v>
      </c>
      <c r="P395" s="29">
        <v>2016</v>
      </c>
    </row>
    <row r="396" spans="1:16" ht="15.75" customHeight="1" x14ac:dyDescent="0.25">
      <c r="A396" s="104" t="s">
        <v>743</v>
      </c>
      <c r="B396" s="18" t="s">
        <v>755</v>
      </c>
      <c r="C396" s="91">
        <v>999969.76</v>
      </c>
      <c r="D396" s="91"/>
      <c r="E396" s="91"/>
      <c r="F396" s="91"/>
      <c r="G396" s="91">
        <f t="shared" si="5"/>
        <v>999969.76</v>
      </c>
      <c r="H396" s="102">
        <v>42544</v>
      </c>
      <c r="I396" s="120">
        <v>42544</v>
      </c>
      <c r="J396" s="120"/>
      <c r="K396" s="120"/>
      <c r="L396" s="162"/>
      <c r="M396" s="162" t="s">
        <v>5</v>
      </c>
      <c r="N396" s="162">
        <v>1</v>
      </c>
      <c r="O396" s="29">
        <v>660</v>
      </c>
      <c r="P396" s="29">
        <v>2016</v>
      </c>
    </row>
    <row r="397" spans="1:16" ht="15.75" customHeight="1" x14ac:dyDescent="0.25">
      <c r="A397" s="104" t="s">
        <v>2019</v>
      </c>
      <c r="B397" s="18" t="s">
        <v>609</v>
      </c>
      <c r="C397" s="91">
        <v>2445783.2799999998</v>
      </c>
      <c r="D397" s="91"/>
      <c r="E397" s="91"/>
      <c r="F397" s="91"/>
      <c r="G397" s="91">
        <f t="shared" si="5"/>
        <v>2445783.2799999998</v>
      </c>
      <c r="H397" s="102">
        <v>42556</v>
      </c>
      <c r="I397" s="120">
        <v>42556</v>
      </c>
      <c r="J397" s="120"/>
      <c r="K397" s="120"/>
      <c r="L397" s="162"/>
      <c r="M397" s="162" t="s">
        <v>5</v>
      </c>
      <c r="N397" s="162">
        <v>1</v>
      </c>
      <c r="O397" s="29"/>
      <c r="P397" s="29">
        <v>2016</v>
      </c>
    </row>
    <row r="398" spans="1:16" ht="15.75" customHeight="1" x14ac:dyDescent="0.25">
      <c r="A398" s="104" t="s">
        <v>2150</v>
      </c>
      <c r="B398" s="18" t="s">
        <v>609</v>
      </c>
      <c r="C398" s="91">
        <v>827718.18</v>
      </c>
      <c r="D398" s="91"/>
      <c r="E398" s="91"/>
      <c r="F398" s="91"/>
      <c r="G398" s="91">
        <f t="shared" si="5"/>
        <v>827718.18</v>
      </c>
      <c r="H398" s="102">
        <v>42548</v>
      </c>
      <c r="I398" s="120">
        <v>42548</v>
      </c>
      <c r="J398" s="120"/>
      <c r="K398" s="120"/>
      <c r="L398" s="162"/>
      <c r="M398" s="162" t="s">
        <v>5</v>
      </c>
      <c r="N398" s="162">
        <v>1</v>
      </c>
      <c r="O398" s="29"/>
      <c r="P398" s="29">
        <v>2016</v>
      </c>
    </row>
    <row r="399" spans="1:16" ht="15.75" customHeight="1" x14ac:dyDescent="0.25">
      <c r="A399" s="104" t="s">
        <v>637</v>
      </c>
      <c r="B399" s="18" t="s">
        <v>63</v>
      </c>
      <c r="C399" s="91">
        <v>1664992.16</v>
      </c>
      <c r="D399" s="91"/>
      <c r="E399" s="91"/>
      <c r="F399" s="91"/>
      <c r="G399" s="91">
        <f t="shared" si="5"/>
        <v>1664992.16</v>
      </c>
      <c r="H399" s="102">
        <v>42507</v>
      </c>
      <c r="I399" s="120">
        <v>42507</v>
      </c>
      <c r="J399" s="120"/>
      <c r="K399" s="120"/>
      <c r="L399" s="162"/>
      <c r="M399" s="162" t="s">
        <v>5</v>
      </c>
      <c r="N399" s="162">
        <v>1</v>
      </c>
      <c r="O399" s="29">
        <v>1064</v>
      </c>
      <c r="P399" s="29">
        <v>2016</v>
      </c>
    </row>
    <row r="400" spans="1:16" ht="15.75" customHeight="1" x14ac:dyDescent="0.25">
      <c r="A400" s="104" t="s">
        <v>983</v>
      </c>
      <c r="B400" s="155" t="s">
        <v>13</v>
      </c>
      <c r="C400" s="91">
        <v>3016792.98</v>
      </c>
      <c r="D400" s="91"/>
      <c r="E400" s="91"/>
      <c r="F400" s="91"/>
      <c r="G400" s="91">
        <f t="shared" ref="G400:G463" si="6">C400-D400+F400</f>
        <v>3016792.98</v>
      </c>
      <c r="H400" s="102">
        <v>42578</v>
      </c>
      <c r="I400" s="120">
        <v>42578</v>
      </c>
      <c r="J400" s="120"/>
      <c r="K400" s="120"/>
      <c r="L400" s="162"/>
      <c r="M400" s="162" t="s">
        <v>5</v>
      </c>
      <c r="N400" s="162">
        <v>1</v>
      </c>
      <c r="O400" s="29"/>
      <c r="P400" s="29">
        <v>2016</v>
      </c>
    </row>
    <row r="401" spans="1:16" ht="15.75" customHeight="1" x14ac:dyDescent="0.25">
      <c r="A401" s="104" t="s">
        <v>1080</v>
      </c>
      <c r="B401" s="155" t="s">
        <v>13</v>
      </c>
      <c r="C401" s="91">
        <v>590240.56999999995</v>
      </c>
      <c r="D401" s="91"/>
      <c r="E401" s="91"/>
      <c r="F401" s="91"/>
      <c r="G401" s="91">
        <f t="shared" si="6"/>
        <v>590240.56999999995</v>
      </c>
      <c r="H401" s="102">
        <v>42576</v>
      </c>
      <c r="I401" s="120">
        <v>42578</v>
      </c>
      <c r="J401" s="120"/>
      <c r="K401" s="120"/>
      <c r="L401" s="162"/>
      <c r="M401" s="162" t="s">
        <v>5</v>
      </c>
      <c r="N401" s="162">
        <v>1</v>
      </c>
      <c r="O401" s="29">
        <v>342.4</v>
      </c>
      <c r="P401" s="29">
        <v>2016</v>
      </c>
    </row>
    <row r="402" spans="1:16" ht="15.75" customHeight="1" x14ac:dyDescent="0.25">
      <c r="A402" s="104" t="s">
        <v>943</v>
      </c>
      <c r="B402" s="104" t="s">
        <v>1</v>
      </c>
      <c r="C402" s="91">
        <v>1694325.34</v>
      </c>
      <c r="D402" s="91"/>
      <c r="E402" s="91"/>
      <c r="F402" s="91"/>
      <c r="G402" s="91">
        <f t="shared" si="6"/>
        <v>1694325.34</v>
      </c>
      <c r="H402" s="102">
        <v>42563</v>
      </c>
      <c r="I402" s="120">
        <v>42563</v>
      </c>
      <c r="J402" s="120"/>
      <c r="K402" s="120"/>
      <c r="L402" s="162"/>
      <c r="M402" s="162" t="s">
        <v>5</v>
      </c>
      <c r="N402" s="162">
        <v>1</v>
      </c>
      <c r="O402" s="29"/>
      <c r="P402" s="29">
        <v>2016</v>
      </c>
    </row>
    <row r="403" spans="1:16" ht="15.75" customHeight="1" x14ac:dyDescent="0.25">
      <c r="A403" s="104" t="s">
        <v>431</v>
      </c>
      <c r="B403" s="18" t="s">
        <v>393</v>
      </c>
      <c r="C403" s="91">
        <v>1015767.6</v>
      </c>
      <c r="D403" s="91"/>
      <c r="E403" s="91"/>
      <c r="F403" s="91"/>
      <c r="G403" s="91">
        <f t="shared" si="6"/>
        <v>1015767.6</v>
      </c>
      <c r="H403" s="102">
        <v>42529</v>
      </c>
      <c r="I403" s="120">
        <v>42529</v>
      </c>
      <c r="J403" s="120"/>
      <c r="K403" s="120"/>
      <c r="L403" s="162"/>
      <c r="M403" s="162" t="s">
        <v>5</v>
      </c>
      <c r="N403" s="162">
        <v>1</v>
      </c>
      <c r="O403" s="29">
        <v>544</v>
      </c>
      <c r="P403" s="29">
        <v>2016</v>
      </c>
    </row>
    <row r="404" spans="1:16" ht="15.75" customHeight="1" x14ac:dyDescent="0.25">
      <c r="A404" s="104" t="s">
        <v>786</v>
      </c>
      <c r="B404" s="18" t="s">
        <v>682</v>
      </c>
      <c r="C404" s="91">
        <v>1159542.3400000001</v>
      </c>
      <c r="D404" s="91"/>
      <c r="E404" s="91"/>
      <c r="F404" s="91"/>
      <c r="G404" s="91">
        <f t="shared" si="6"/>
        <v>1159542.3400000001</v>
      </c>
      <c r="H404" s="102">
        <v>42542</v>
      </c>
      <c r="I404" s="120">
        <v>42542</v>
      </c>
      <c r="J404" s="120"/>
      <c r="K404" s="120"/>
      <c r="L404" s="162"/>
      <c r="M404" s="162" t="s">
        <v>799</v>
      </c>
      <c r="N404" s="162">
        <v>1</v>
      </c>
      <c r="O404" s="29"/>
      <c r="P404" s="29">
        <v>2016</v>
      </c>
    </row>
    <row r="405" spans="1:16" ht="15.75" customHeight="1" x14ac:dyDescent="0.25">
      <c r="A405" s="104" t="s">
        <v>2135</v>
      </c>
      <c r="B405" s="18" t="s">
        <v>755</v>
      </c>
      <c r="C405" s="91">
        <v>1138012.06</v>
      </c>
      <c r="D405" s="91"/>
      <c r="E405" s="91"/>
      <c r="F405" s="91"/>
      <c r="G405" s="91">
        <f t="shared" si="6"/>
        <v>1138012.06</v>
      </c>
      <c r="H405" s="102">
        <v>42536</v>
      </c>
      <c r="I405" s="120">
        <v>42580</v>
      </c>
      <c r="J405" s="120"/>
      <c r="K405" s="120"/>
      <c r="L405" s="162"/>
      <c r="M405" s="162" t="s">
        <v>5</v>
      </c>
      <c r="N405" s="162">
        <v>1</v>
      </c>
      <c r="O405" s="29">
        <v>582.04</v>
      </c>
      <c r="P405" s="29">
        <v>2016</v>
      </c>
    </row>
    <row r="406" spans="1:16" ht="15.75" customHeight="1" x14ac:dyDescent="0.25">
      <c r="A406" s="104" t="s">
        <v>391</v>
      </c>
      <c r="B406" s="18" t="s">
        <v>393</v>
      </c>
      <c r="C406" s="91">
        <v>1592228.28</v>
      </c>
      <c r="D406" s="91"/>
      <c r="E406" s="91"/>
      <c r="F406" s="91"/>
      <c r="G406" s="91">
        <f t="shared" si="6"/>
        <v>1592228.28</v>
      </c>
      <c r="H406" s="102">
        <v>42494</v>
      </c>
      <c r="I406" s="120">
        <v>42494</v>
      </c>
      <c r="J406" s="120"/>
      <c r="K406" s="120"/>
      <c r="L406" s="162"/>
      <c r="M406" s="162" t="s">
        <v>5</v>
      </c>
      <c r="N406" s="162">
        <v>1</v>
      </c>
      <c r="O406" s="29">
        <v>1288</v>
      </c>
      <c r="P406" s="29">
        <v>2016</v>
      </c>
    </row>
    <row r="407" spans="1:16" ht="15.75" customHeight="1" x14ac:dyDescent="0.25">
      <c r="A407" s="104" t="s">
        <v>590</v>
      </c>
      <c r="B407" s="18" t="s">
        <v>582</v>
      </c>
      <c r="C407" s="91">
        <v>1974279.24</v>
      </c>
      <c r="D407" s="91"/>
      <c r="E407" s="91"/>
      <c r="F407" s="91"/>
      <c r="G407" s="91">
        <f t="shared" si="6"/>
        <v>1974279.24</v>
      </c>
      <c r="H407" s="102">
        <v>42587</v>
      </c>
      <c r="I407" s="120">
        <v>42587</v>
      </c>
      <c r="J407" s="120"/>
      <c r="K407" s="120"/>
      <c r="L407" s="162"/>
      <c r="M407" s="162" t="s">
        <v>5</v>
      </c>
      <c r="N407" s="162">
        <v>1</v>
      </c>
      <c r="O407" s="29">
        <v>944.15</v>
      </c>
      <c r="P407" s="29">
        <v>2016</v>
      </c>
    </row>
    <row r="408" spans="1:16" ht="15.75" customHeight="1" x14ac:dyDescent="0.25">
      <c r="A408" s="104" t="s">
        <v>742</v>
      </c>
      <c r="B408" s="18" t="s">
        <v>755</v>
      </c>
      <c r="C408" s="91">
        <v>384926.62</v>
      </c>
      <c r="D408" s="91"/>
      <c r="E408" s="91"/>
      <c r="F408" s="91"/>
      <c r="G408" s="91">
        <f t="shared" si="6"/>
        <v>384926.62</v>
      </c>
      <c r="H408" s="102">
        <v>42523</v>
      </c>
      <c r="I408" s="120">
        <v>42523</v>
      </c>
      <c r="J408" s="120"/>
      <c r="K408" s="120"/>
      <c r="L408" s="162"/>
      <c r="M408" s="162" t="s">
        <v>5</v>
      </c>
      <c r="N408" s="162">
        <v>1</v>
      </c>
      <c r="O408" s="29"/>
      <c r="P408" s="29">
        <v>2016</v>
      </c>
    </row>
    <row r="409" spans="1:16" ht="15.75" customHeight="1" x14ac:dyDescent="0.25">
      <c r="A409" s="104" t="s">
        <v>792</v>
      </c>
      <c r="B409" s="18" t="s">
        <v>682</v>
      </c>
      <c r="C409" s="91">
        <v>417137.08</v>
      </c>
      <c r="D409" s="91"/>
      <c r="E409" s="91"/>
      <c r="F409" s="91"/>
      <c r="G409" s="91">
        <f t="shared" si="6"/>
        <v>417137.08</v>
      </c>
      <c r="H409" s="102">
        <v>42536</v>
      </c>
      <c r="I409" s="120">
        <v>42545</v>
      </c>
      <c r="J409" s="120"/>
      <c r="K409" s="120"/>
      <c r="L409" s="162"/>
      <c r="M409" s="162" t="s">
        <v>5</v>
      </c>
      <c r="N409" s="162">
        <v>1</v>
      </c>
      <c r="O409" s="29"/>
      <c r="P409" s="29">
        <v>2016</v>
      </c>
    </row>
    <row r="410" spans="1:16" ht="15.75" customHeight="1" x14ac:dyDescent="0.25">
      <c r="A410" s="104" t="s">
        <v>737</v>
      </c>
      <c r="B410" s="18" t="s">
        <v>755</v>
      </c>
      <c r="C410" s="91">
        <v>877405.52</v>
      </c>
      <c r="D410" s="91"/>
      <c r="E410" s="91"/>
      <c r="F410" s="91"/>
      <c r="G410" s="91">
        <f t="shared" si="6"/>
        <v>877405.52</v>
      </c>
      <c r="H410" s="102">
        <v>42541</v>
      </c>
      <c r="I410" s="120">
        <v>42541</v>
      </c>
      <c r="J410" s="120"/>
      <c r="K410" s="120"/>
      <c r="L410" s="162"/>
      <c r="M410" s="162" t="s">
        <v>5</v>
      </c>
      <c r="N410" s="162">
        <v>1</v>
      </c>
      <c r="O410" s="29"/>
      <c r="P410" s="29">
        <v>2016</v>
      </c>
    </row>
    <row r="411" spans="1:16" ht="15.75" customHeight="1" x14ac:dyDescent="0.25">
      <c r="A411" s="104" t="s">
        <v>828</v>
      </c>
      <c r="B411" s="18" t="s">
        <v>689</v>
      </c>
      <c r="C411" s="91">
        <v>1962369.5</v>
      </c>
      <c r="D411" s="91"/>
      <c r="E411" s="91"/>
      <c r="F411" s="91"/>
      <c r="G411" s="91">
        <f t="shared" si="6"/>
        <v>1962369.5</v>
      </c>
      <c r="H411" s="102">
        <v>42563</v>
      </c>
      <c r="I411" s="120">
        <v>42555</v>
      </c>
      <c r="J411" s="120"/>
      <c r="K411" s="120"/>
      <c r="L411" s="162"/>
      <c r="M411" s="162" t="s">
        <v>5</v>
      </c>
      <c r="N411" s="162">
        <v>1</v>
      </c>
      <c r="O411" s="29"/>
      <c r="P411" s="29">
        <v>2016</v>
      </c>
    </row>
    <row r="412" spans="1:16" ht="15.75" customHeight="1" x14ac:dyDescent="0.25">
      <c r="A412" s="104" t="s">
        <v>841</v>
      </c>
      <c r="B412" s="18" t="s">
        <v>782</v>
      </c>
      <c r="C412" s="91">
        <v>2184264.44</v>
      </c>
      <c r="D412" s="91"/>
      <c r="E412" s="91"/>
      <c r="F412" s="91"/>
      <c r="G412" s="91">
        <f t="shared" si="6"/>
        <v>2184264.44</v>
      </c>
      <c r="H412" s="102">
        <v>42566</v>
      </c>
      <c r="I412" s="120">
        <v>42566</v>
      </c>
      <c r="J412" s="120"/>
      <c r="K412" s="120"/>
      <c r="L412" s="162"/>
      <c r="M412" s="162" t="s">
        <v>5</v>
      </c>
      <c r="N412" s="162">
        <v>1</v>
      </c>
      <c r="O412" s="29">
        <v>1007</v>
      </c>
      <c r="P412" s="29">
        <v>2016</v>
      </c>
    </row>
    <row r="413" spans="1:16" ht="15.75" customHeight="1" x14ac:dyDescent="0.25">
      <c r="A413" s="104" t="s">
        <v>925</v>
      </c>
      <c r="B413" s="18" t="s">
        <v>63</v>
      </c>
      <c r="C413" s="91">
        <v>2208554.77</v>
      </c>
      <c r="D413" s="91"/>
      <c r="E413" s="91" t="s">
        <v>63</v>
      </c>
      <c r="F413" s="91">
        <v>148096.65</v>
      </c>
      <c r="G413" s="91">
        <f t="shared" si="6"/>
        <v>2356651.42</v>
      </c>
      <c r="H413" s="102">
        <v>42580</v>
      </c>
      <c r="I413" s="120">
        <v>42580</v>
      </c>
      <c r="J413" s="102">
        <v>42643</v>
      </c>
      <c r="K413" s="120">
        <v>42643</v>
      </c>
      <c r="L413" s="162"/>
      <c r="M413" s="162" t="s">
        <v>5</v>
      </c>
      <c r="N413" s="162">
        <v>1</v>
      </c>
      <c r="O413" s="29">
        <v>1120</v>
      </c>
      <c r="P413" s="29">
        <v>2016</v>
      </c>
    </row>
    <row r="414" spans="1:16" ht="15.75" customHeight="1" x14ac:dyDescent="0.25">
      <c r="A414" s="104" t="s">
        <v>556</v>
      </c>
      <c r="B414" s="18" t="s">
        <v>63</v>
      </c>
      <c r="C414" s="91">
        <v>1182217.1100000001</v>
      </c>
      <c r="D414" s="91"/>
      <c r="E414" s="91"/>
      <c r="F414" s="91"/>
      <c r="G414" s="91">
        <f t="shared" si="6"/>
        <v>1182217.1100000001</v>
      </c>
      <c r="H414" s="102">
        <v>42514</v>
      </c>
      <c r="I414" s="120">
        <v>42514</v>
      </c>
      <c r="J414" s="120"/>
      <c r="K414" s="120"/>
      <c r="L414" s="162"/>
      <c r="M414" s="162" t="s">
        <v>5</v>
      </c>
      <c r="N414" s="162">
        <v>1</v>
      </c>
      <c r="O414" s="29">
        <v>757</v>
      </c>
      <c r="P414" s="29">
        <v>2016</v>
      </c>
    </row>
    <row r="415" spans="1:16" ht="15.75" customHeight="1" x14ac:dyDescent="0.25">
      <c r="A415" s="104" t="s">
        <v>264</v>
      </c>
      <c r="B415" s="18" t="s">
        <v>265</v>
      </c>
      <c r="C415" s="91">
        <v>1089758.47</v>
      </c>
      <c r="D415" s="91"/>
      <c r="E415" s="91"/>
      <c r="F415" s="91"/>
      <c r="G415" s="91">
        <f t="shared" si="6"/>
        <v>1089758.47</v>
      </c>
      <c r="H415" s="102">
        <v>42514</v>
      </c>
      <c r="I415" s="120">
        <v>42566</v>
      </c>
      <c r="J415" s="120"/>
      <c r="K415" s="120"/>
      <c r="L415" s="162"/>
      <c r="M415" s="162" t="s">
        <v>5</v>
      </c>
      <c r="N415" s="162">
        <v>1</v>
      </c>
      <c r="O415" s="29">
        <v>578</v>
      </c>
      <c r="P415" s="29">
        <v>2016</v>
      </c>
    </row>
    <row r="416" spans="1:16" ht="15.75" customHeight="1" x14ac:dyDescent="0.25">
      <c r="A416" s="104" t="s">
        <v>936</v>
      </c>
      <c r="B416" s="18" t="s">
        <v>402</v>
      </c>
      <c r="C416" s="91">
        <v>807673.35</v>
      </c>
      <c r="D416" s="91"/>
      <c r="E416" s="91"/>
      <c r="F416" s="91"/>
      <c r="G416" s="91">
        <f t="shared" si="6"/>
        <v>807673.35</v>
      </c>
      <c r="H416" s="102">
        <v>42569</v>
      </c>
      <c r="I416" s="120">
        <v>42569</v>
      </c>
      <c r="J416" s="120"/>
      <c r="K416" s="120"/>
      <c r="L416" s="162"/>
      <c r="M416" s="162" t="s">
        <v>5</v>
      </c>
      <c r="N416" s="162">
        <v>1</v>
      </c>
      <c r="O416" s="29">
        <v>472.34</v>
      </c>
      <c r="P416" s="29">
        <v>2016</v>
      </c>
    </row>
    <row r="417" spans="1:16" ht="15.75" customHeight="1" x14ac:dyDescent="0.25">
      <c r="A417" s="104" t="s">
        <v>937</v>
      </c>
      <c r="B417" s="18" t="s">
        <v>402</v>
      </c>
      <c r="C417" s="91">
        <v>780208.75</v>
      </c>
      <c r="D417" s="91"/>
      <c r="E417" s="91"/>
      <c r="F417" s="91"/>
      <c r="G417" s="91">
        <f t="shared" si="6"/>
        <v>780208.75</v>
      </c>
      <c r="H417" s="102">
        <v>42569</v>
      </c>
      <c r="I417" s="120">
        <v>42569</v>
      </c>
      <c r="J417" s="120"/>
      <c r="K417" s="120"/>
      <c r="L417" s="162"/>
      <c r="M417" s="162" t="s">
        <v>5</v>
      </c>
      <c r="N417" s="162">
        <v>1</v>
      </c>
      <c r="O417" s="29">
        <v>450</v>
      </c>
      <c r="P417" s="29">
        <v>2016</v>
      </c>
    </row>
    <row r="418" spans="1:16" ht="15.75" customHeight="1" x14ac:dyDescent="0.25">
      <c r="A418" s="104" t="s">
        <v>793</v>
      </c>
      <c r="B418" s="18" t="s">
        <v>682</v>
      </c>
      <c r="C418" s="91">
        <v>682671.3</v>
      </c>
      <c r="D418" s="91"/>
      <c r="E418" s="91"/>
      <c r="F418" s="91"/>
      <c r="G418" s="91">
        <f t="shared" si="6"/>
        <v>682671.3</v>
      </c>
      <c r="H418" s="102">
        <v>42536</v>
      </c>
      <c r="I418" s="120">
        <v>42545</v>
      </c>
      <c r="J418" s="120"/>
      <c r="K418" s="120"/>
      <c r="L418" s="162"/>
      <c r="M418" s="162" t="s">
        <v>5</v>
      </c>
      <c r="N418" s="162">
        <v>1</v>
      </c>
      <c r="O418" s="29"/>
      <c r="P418" s="29">
        <v>2016</v>
      </c>
    </row>
    <row r="419" spans="1:16" ht="15.75" customHeight="1" x14ac:dyDescent="0.25">
      <c r="A419" s="104" t="s">
        <v>629</v>
      </c>
      <c r="B419" s="18" t="s">
        <v>63</v>
      </c>
      <c r="C419" s="91">
        <v>1293914.08</v>
      </c>
      <c r="D419" s="91"/>
      <c r="E419" s="91"/>
      <c r="F419" s="91"/>
      <c r="G419" s="91">
        <f t="shared" si="6"/>
        <v>1293914.08</v>
      </c>
      <c r="H419" s="102">
        <v>42513</v>
      </c>
      <c r="I419" s="120">
        <v>42513</v>
      </c>
      <c r="J419" s="120"/>
      <c r="K419" s="120"/>
      <c r="L419" s="162"/>
      <c r="M419" s="162" t="s">
        <v>5</v>
      </c>
      <c r="N419" s="162">
        <v>1</v>
      </c>
      <c r="O419" s="29">
        <v>755.44</v>
      </c>
      <c r="P419" s="29">
        <v>2016</v>
      </c>
    </row>
    <row r="420" spans="1:16" ht="15.75" customHeight="1" x14ac:dyDescent="0.25">
      <c r="A420" s="104" t="s">
        <v>2157</v>
      </c>
      <c r="B420" s="18" t="s">
        <v>609</v>
      </c>
      <c r="C420" s="91">
        <v>1866886.63</v>
      </c>
      <c r="D420" s="91"/>
      <c r="E420" s="91"/>
      <c r="F420" s="91"/>
      <c r="G420" s="91">
        <f t="shared" si="6"/>
        <v>1866886.63</v>
      </c>
      <c r="H420" s="102">
        <v>42578</v>
      </c>
      <c r="I420" s="120">
        <v>42578</v>
      </c>
      <c r="J420" s="120"/>
      <c r="K420" s="120"/>
      <c r="L420" s="162"/>
      <c r="M420" s="162" t="s">
        <v>5</v>
      </c>
      <c r="N420" s="162">
        <v>1</v>
      </c>
      <c r="O420" s="29"/>
      <c r="P420" s="29">
        <v>2016</v>
      </c>
    </row>
    <row r="421" spans="1:16" ht="15.75" customHeight="1" x14ac:dyDescent="0.25">
      <c r="A421" s="104" t="s">
        <v>944</v>
      </c>
      <c r="B421" s="104" t="s">
        <v>1</v>
      </c>
      <c r="C421" s="91">
        <v>1969187.83</v>
      </c>
      <c r="D421" s="91"/>
      <c r="E421" s="91"/>
      <c r="F421" s="91"/>
      <c r="G421" s="91">
        <f t="shared" si="6"/>
        <v>1969187.83</v>
      </c>
      <c r="H421" s="102">
        <v>42578</v>
      </c>
      <c r="I421" s="120">
        <v>42578</v>
      </c>
      <c r="J421" s="120"/>
      <c r="K421" s="120"/>
      <c r="L421" s="162"/>
      <c r="M421" s="162" t="s">
        <v>5</v>
      </c>
      <c r="N421" s="162">
        <v>1</v>
      </c>
      <c r="O421" s="29"/>
      <c r="P421" s="29">
        <v>2016</v>
      </c>
    </row>
    <row r="422" spans="1:16" ht="15.75" customHeight="1" x14ac:dyDescent="0.25">
      <c r="A422" s="104" t="s">
        <v>2148</v>
      </c>
      <c r="B422" s="18" t="s">
        <v>3</v>
      </c>
      <c r="C422" s="91">
        <v>718089</v>
      </c>
      <c r="D422" s="91"/>
      <c r="E422" s="91"/>
      <c r="F422" s="91"/>
      <c r="G422" s="91">
        <f t="shared" si="6"/>
        <v>718089</v>
      </c>
      <c r="H422" s="102">
        <v>42488</v>
      </c>
      <c r="I422" s="120">
        <v>42488</v>
      </c>
      <c r="J422" s="120"/>
      <c r="K422" s="120"/>
      <c r="L422" s="162"/>
      <c r="M422" s="162" t="s">
        <v>5</v>
      </c>
      <c r="N422" s="162">
        <v>1</v>
      </c>
      <c r="O422" s="29">
        <v>648.70000000000005</v>
      </c>
      <c r="P422" s="29">
        <v>2016</v>
      </c>
    </row>
    <row r="423" spans="1:16" ht="15.75" customHeight="1" x14ac:dyDescent="0.25">
      <c r="A423" s="104" t="s">
        <v>1076</v>
      </c>
      <c r="B423" s="18" t="s">
        <v>63</v>
      </c>
      <c r="C423" s="91">
        <v>578378.54</v>
      </c>
      <c r="D423" s="91"/>
      <c r="E423" s="91"/>
      <c r="F423" s="91"/>
      <c r="G423" s="91">
        <f t="shared" si="6"/>
        <v>578378.54</v>
      </c>
      <c r="H423" s="102">
        <v>42579</v>
      </c>
      <c r="I423" s="120">
        <v>42580</v>
      </c>
      <c r="J423" s="120"/>
      <c r="K423" s="120"/>
      <c r="L423" s="162"/>
      <c r="M423" s="162" t="s">
        <v>5</v>
      </c>
      <c r="N423" s="162">
        <v>1</v>
      </c>
      <c r="O423" s="29">
        <v>273</v>
      </c>
      <c r="P423" s="29">
        <v>2016</v>
      </c>
    </row>
    <row r="424" spans="1:16" ht="15.75" customHeight="1" x14ac:dyDescent="0.25">
      <c r="A424" s="104" t="s">
        <v>803</v>
      </c>
      <c r="B424" s="18" t="s">
        <v>315</v>
      </c>
      <c r="C424" s="91">
        <v>1194075.04</v>
      </c>
      <c r="D424" s="91"/>
      <c r="E424" s="91"/>
      <c r="F424" s="91"/>
      <c r="G424" s="91">
        <f t="shared" si="6"/>
        <v>1194075.04</v>
      </c>
      <c r="H424" s="102">
        <v>42548</v>
      </c>
      <c r="I424" s="120">
        <v>42548</v>
      </c>
      <c r="J424" s="120"/>
      <c r="K424" s="120"/>
      <c r="L424" s="162"/>
      <c r="M424" s="162" t="s">
        <v>5</v>
      </c>
      <c r="N424" s="162">
        <v>1</v>
      </c>
      <c r="O424" s="29"/>
      <c r="P424" s="29">
        <v>2016</v>
      </c>
    </row>
    <row r="425" spans="1:16" ht="15.75" customHeight="1" x14ac:dyDescent="0.25">
      <c r="A425" s="104" t="s">
        <v>846</v>
      </c>
      <c r="B425" s="18" t="s">
        <v>782</v>
      </c>
      <c r="C425" s="91">
        <v>2085163.32</v>
      </c>
      <c r="D425" s="91"/>
      <c r="E425" s="91"/>
      <c r="F425" s="91"/>
      <c r="G425" s="91">
        <f t="shared" si="6"/>
        <v>2085163.32</v>
      </c>
      <c r="H425" s="102">
        <v>42565</v>
      </c>
      <c r="I425" s="120">
        <v>42566</v>
      </c>
      <c r="J425" s="120"/>
      <c r="K425" s="120"/>
      <c r="L425" s="162"/>
      <c r="M425" s="162" t="s">
        <v>5</v>
      </c>
      <c r="N425" s="162">
        <v>1</v>
      </c>
      <c r="O425" s="29">
        <v>792.82</v>
      </c>
      <c r="P425" s="29">
        <v>2016</v>
      </c>
    </row>
    <row r="426" spans="1:16" ht="15.75" customHeight="1" x14ac:dyDescent="0.25">
      <c r="A426" s="104" t="s">
        <v>739</v>
      </c>
      <c r="B426" s="18" t="s">
        <v>755</v>
      </c>
      <c r="C426" s="91">
        <v>497760.58</v>
      </c>
      <c r="D426" s="91"/>
      <c r="E426" s="91"/>
      <c r="F426" s="91"/>
      <c r="G426" s="91">
        <f t="shared" si="6"/>
        <v>497760.58</v>
      </c>
      <c r="H426" s="102">
        <v>42527</v>
      </c>
      <c r="I426" s="120">
        <v>42580</v>
      </c>
      <c r="J426" s="120"/>
      <c r="K426" s="120"/>
      <c r="L426" s="162"/>
      <c r="M426" s="162" t="s">
        <v>5</v>
      </c>
      <c r="N426" s="162">
        <v>1</v>
      </c>
      <c r="O426" s="29">
        <v>278</v>
      </c>
      <c r="P426" s="29">
        <v>2016</v>
      </c>
    </row>
    <row r="427" spans="1:16" ht="15.75" customHeight="1" x14ac:dyDescent="0.25">
      <c r="A427" s="104" t="s">
        <v>702</v>
      </c>
      <c r="B427" s="18" t="s">
        <v>63</v>
      </c>
      <c r="C427" s="91">
        <v>2342264.5</v>
      </c>
      <c r="D427" s="91"/>
      <c r="E427" s="91"/>
      <c r="F427" s="91"/>
      <c r="G427" s="91">
        <f t="shared" si="6"/>
        <v>2342264.5</v>
      </c>
      <c r="H427" s="102">
        <v>42566</v>
      </c>
      <c r="I427" s="120">
        <v>42566</v>
      </c>
      <c r="J427" s="120"/>
      <c r="K427" s="120"/>
      <c r="L427" s="162"/>
      <c r="M427" s="162" t="s">
        <v>5</v>
      </c>
      <c r="N427" s="162">
        <v>1</v>
      </c>
      <c r="O427" s="29">
        <v>1121</v>
      </c>
      <c r="P427" s="29">
        <v>2016</v>
      </c>
    </row>
    <row r="428" spans="1:16" ht="15.75" customHeight="1" x14ac:dyDescent="0.25">
      <c r="A428" s="104" t="s">
        <v>470</v>
      </c>
      <c r="B428" s="18" t="s">
        <v>393</v>
      </c>
      <c r="C428" s="91">
        <v>632981.5</v>
      </c>
      <c r="D428" s="91"/>
      <c r="E428" s="91"/>
      <c r="F428" s="91"/>
      <c r="G428" s="91">
        <f t="shared" si="6"/>
        <v>632981.5</v>
      </c>
      <c r="H428" s="102">
        <v>42522</v>
      </c>
      <c r="I428" s="120">
        <v>42522</v>
      </c>
      <c r="J428" s="120"/>
      <c r="K428" s="120"/>
      <c r="L428" s="162"/>
      <c r="M428" s="162" t="s">
        <v>5</v>
      </c>
      <c r="N428" s="162">
        <v>1</v>
      </c>
      <c r="O428" s="29">
        <v>591</v>
      </c>
      <c r="P428" s="29">
        <v>2016</v>
      </c>
    </row>
    <row r="429" spans="1:16" ht="15.75" customHeight="1" x14ac:dyDescent="0.25">
      <c r="A429" s="104" t="s">
        <v>1018</v>
      </c>
      <c r="B429" s="18" t="s">
        <v>757</v>
      </c>
      <c r="C429" s="91">
        <v>668076.68000000005</v>
      </c>
      <c r="D429" s="91"/>
      <c r="E429" s="91"/>
      <c r="F429" s="91"/>
      <c r="G429" s="91">
        <f t="shared" si="6"/>
        <v>668076.68000000005</v>
      </c>
      <c r="H429" s="102">
        <v>42586</v>
      </c>
      <c r="I429" s="120">
        <v>42586</v>
      </c>
      <c r="J429" s="120"/>
      <c r="K429" s="120"/>
      <c r="L429" s="162"/>
      <c r="M429" s="162" t="s">
        <v>3566</v>
      </c>
      <c r="N429" s="162">
        <v>2</v>
      </c>
      <c r="O429" s="29"/>
      <c r="P429" s="29">
        <v>2016</v>
      </c>
    </row>
    <row r="430" spans="1:16" ht="15.75" customHeight="1" x14ac:dyDescent="0.25">
      <c r="A430" s="104" t="s">
        <v>1003</v>
      </c>
      <c r="B430" s="18" t="s">
        <v>1006</v>
      </c>
      <c r="C430" s="91">
        <v>862023.98</v>
      </c>
      <c r="D430" s="91"/>
      <c r="E430" s="91"/>
      <c r="F430" s="91"/>
      <c r="G430" s="91">
        <f t="shared" si="6"/>
        <v>862023.98</v>
      </c>
      <c r="H430" s="102">
        <v>42593</v>
      </c>
      <c r="I430" s="120">
        <v>42593</v>
      </c>
      <c r="J430" s="120"/>
      <c r="K430" s="120"/>
      <c r="L430" s="162"/>
      <c r="M430" s="162" t="s">
        <v>5</v>
      </c>
      <c r="N430" s="162">
        <v>1</v>
      </c>
      <c r="O430" s="29">
        <v>379</v>
      </c>
      <c r="P430" s="29">
        <v>2016</v>
      </c>
    </row>
    <row r="431" spans="1:16" ht="15.75" customHeight="1" x14ac:dyDescent="0.25">
      <c r="A431" s="104" t="s">
        <v>536</v>
      </c>
      <c r="B431" s="18" t="s">
        <v>402</v>
      </c>
      <c r="C431" s="91">
        <v>760543.17</v>
      </c>
      <c r="D431" s="91"/>
      <c r="E431" s="91"/>
      <c r="F431" s="91"/>
      <c r="G431" s="91">
        <f t="shared" si="6"/>
        <v>760543.17</v>
      </c>
      <c r="H431" s="102">
        <v>42570</v>
      </c>
      <c r="I431" s="120">
        <v>42570</v>
      </c>
      <c r="J431" s="120"/>
      <c r="K431" s="120"/>
      <c r="L431" s="162"/>
      <c r="M431" s="162" t="s">
        <v>5</v>
      </c>
      <c r="N431" s="162">
        <v>1</v>
      </c>
      <c r="O431" s="29"/>
      <c r="P431" s="29">
        <v>2016</v>
      </c>
    </row>
    <row r="432" spans="1:16" ht="15.75" customHeight="1" x14ac:dyDescent="0.25">
      <c r="A432" s="104" t="s">
        <v>284</v>
      </c>
      <c r="B432" s="18" t="s">
        <v>273</v>
      </c>
      <c r="C432" s="91">
        <v>989345.04</v>
      </c>
      <c r="D432" s="91"/>
      <c r="E432" s="91"/>
      <c r="F432" s="91"/>
      <c r="G432" s="91">
        <f t="shared" si="6"/>
        <v>989345.04</v>
      </c>
      <c r="H432" s="102">
        <v>42363</v>
      </c>
      <c r="I432" s="120">
        <v>42429</v>
      </c>
      <c r="J432" s="120"/>
      <c r="K432" s="120"/>
      <c r="L432" s="162"/>
      <c r="M432" s="162" t="s">
        <v>5</v>
      </c>
      <c r="N432" s="162">
        <v>1</v>
      </c>
      <c r="O432" s="29">
        <v>552.66999999999996</v>
      </c>
      <c r="P432" s="29">
        <v>2016</v>
      </c>
    </row>
    <row r="433" spans="1:16" ht="15.75" customHeight="1" x14ac:dyDescent="0.25">
      <c r="A433" s="104" t="s">
        <v>1001</v>
      </c>
      <c r="B433" s="18" t="s">
        <v>1006</v>
      </c>
      <c r="C433" s="91">
        <v>2271588.48</v>
      </c>
      <c r="D433" s="91"/>
      <c r="E433" s="91"/>
      <c r="F433" s="91"/>
      <c r="G433" s="91">
        <f t="shared" si="6"/>
        <v>2271588.48</v>
      </c>
      <c r="H433" s="102">
        <v>42585</v>
      </c>
      <c r="I433" s="120">
        <v>42585</v>
      </c>
      <c r="J433" s="120"/>
      <c r="K433" s="120"/>
      <c r="L433" s="162"/>
      <c r="M433" s="162" t="s">
        <v>5</v>
      </c>
      <c r="N433" s="162">
        <v>1</v>
      </c>
      <c r="O433" s="29">
        <v>1061</v>
      </c>
      <c r="P433" s="29">
        <v>2016</v>
      </c>
    </row>
    <row r="434" spans="1:16" ht="15.75" customHeight="1" x14ac:dyDescent="0.25">
      <c r="A434" s="104" t="s">
        <v>701</v>
      </c>
      <c r="B434" s="18" t="s">
        <v>63</v>
      </c>
      <c r="C434" s="91">
        <v>818947.89</v>
      </c>
      <c r="D434" s="91"/>
      <c r="E434" s="91"/>
      <c r="F434" s="91"/>
      <c r="G434" s="91">
        <f t="shared" si="6"/>
        <v>818947.89</v>
      </c>
      <c r="H434" s="102">
        <v>42531</v>
      </c>
      <c r="I434" s="120">
        <v>42531</v>
      </c>
      <c r="J434" s="120"/>
      <c r="K434" s="120"/>
      <c r="L434" s="162"/>
      <c r="M434" s="162" t="s">
        <v>5</v>
      </c>
      <c r="N434" s="162">
        <v>1</v>
      </c>
      <c r="O434" s="29">
        <v>421.2</v>
      </c>
      <c r="P434" s="29">
        <v>2016</v>
      </c>
    </row>
    <row r="435" spans="1:16" ht="15.75" customHeight="1" x14ac:dyDescent="0.25">
      <c r="A435" s="104" t="s">
        <v>1017</v>
      </c>
      <c r="B435" s="155" t="s">
        <v>13</v>
      </c>
      <c r="C435" s="91">
        <v>649249.35</v>
      </c>
      <c r="D435" s="91"/>
      <c r="E435" s="91"/>
      <c r="F435" s="91"/>
      <c r="G435" s="91">
        <f t="shared" si="6"/>
        <v>649249.35</v>
      </c>
      <c r="H435" s="102">
        <v>42593</v>
      </c>
      <c r="I435" s="120">
        <v>42593</v>
      </c>
      <c r="J435" s="120"/>
      <c r="K435" s="120"/>
      <c r="L435" s="162"/>
      <c r="M435" s="162" t="s">
        <v>5</v>
      </c>
      <c r="N435" s="162">
        <v>1</v>
      </c>
      <c r="O435" s="29">
        <v>837</v>
      </c>
      <c r="P435" s="29">
        <v>2016</v>
      </c>
    </row>
    <row r="436" spans="1:16" ht="15.75" customHeight="1" x14ac:dyDescent="0.25">
      <c r="A436" s="104" t="s">
        <v>1015</v>
      </c>
      <c r="B436" s="155" t="s">
        <v>13</v>
      </c>
      <c r="C436" s="91">
        <v>1590638.39</v>
      </c>
      <c r="D436" s="91"/>
      <c r="E436" s="91"/>
      <c r="F436" s="91"/>
      <c r="G436" s="91">
        <f t="shared" si="6"/>
        <v>1590638.39</v>
      </c>
      <c r="H436" s="102">
        <v>42593</v>
      </c>
      <c r="I436" s="120">
        <v>42593</v>
      </c>
      <c r="J436" s="120"/>
      <c r="K436" s="120"/>
      <c r="L436" s="162"/>
      <c r="M436" s="162" t="s">
        <v>5</v>
      </c>
      <c r="N436" s="162">
        <v>1</v>
      </c>
      <c r="O436" s="29">
        <v>791.8</v>
      </c>
      <c r="P436" s="29">
        <v>2016</v>
      </c>
    </row>
    <row r="437" spans="1:16" ht="15.75" customHeight="1" x14ac:dyDescent="0.25">
      <c r="A437" s="104" t="s">
        <v>1014</v>
      </c>
      <c r="B437" s="155" t="s">
        <v>13</v>
      </c>
      <c r="C437" s="91">
        <v>2174162.04</v>
      </c>
      <c r="D437" s="91"/>
      <c r="E437" s="91"/>
      <c r="F437" s="91"/>
      <c r="G437" s="91">
        <f t="shared" si="6"/>
        <v>2174162.04</v>
      </c>
      <c r="H437" s="102">
        <v>42599</v>
      </c>
      <c r="I437" s="120">
        <v>42599</v>
      </c>
      <c r="J437" s="120"/>
      <c r="K437" s="120"/>
      <c r="L437" s="162"/>
      <c r="M437" s="162" t="s">
        <v>5</v>
      </c>
      <c r="N437" s="162">
        <v>1</v>
      </c>
      <c r="O437" s="29">
        <v>940.5</v>
      </c>
      <c r="P437" s="29">
        <v>2016</v>
      </c>
    </row>
    <row r="438" spans="1:16" ht="15.75" customHeight="1" x14ac:dyDescent="0.25">
      <c r="A438" s="104" t="s">
        <v>796</v>
      </c>
      <c r="B438" s="18" t="s">
        <v>798</v>
      </c>
      <c r="C438" s="91">
        <v>239023.79</v>
      </c>
      <c r="D438" s="91"/>
      <c r="E438" s="91"/>
      <c r="F438" s="91"/>
      <c r="G438" s="91">
        <f t="shared" si="6"/>
        <v>239023.79</v>
      </c>
      <c r="H438" s="102">
        <v>42549</v>
      </c>
      <c r="I438" s="120">
        <v>42549</v>
      </c>
      <c r="J438" s="120"/>
      <c r="K438" s="120"/>
      <c r="L438" s="162"/>
      <c r="M438" s="162" t="s">
        <v>800</v>
      </c>
      <c r="N438" s="162">
        <v>2</v>
      </c>
      <c r="O438" s="29"/>
      <c r="P438" s="29">
        <v>2016</v>
      </c>
    </row>
    <row r="439" spans="1:16" ht="15.75" customHeight="1" x14ac:dyDescent="0.25">
      <c r="A439" s="104" t="s">
        <v>840</v>
      </c>
      <c r="B439" s="18" t="s">
        <v>782</v>
      </c>
      <c r="C439" s="91">
        <v>657275.31999999995</v>
      </c>
      <c r="D439" s="91"/>
      <c r="E439" s="91"/>
      <c r="F439" s="91"/>
      <c r="G439" s="91">
        <f t="shared" si="6"/>
        <v>657275.31999999995</v>
      </c>
      <c r="H439" s="102">
        <v>42573</v>
      </c>
      <c r="I439" s="120">
        <v>42573</v>
      </c>
      <c r="J439" s="120"/>
      <c r="K439" s="120"/>
      <c r="L439" s="162"/>
      <c r="M439" s="162" t="s">
        <v>5</v>
      </c>
      <c r="N439" s="162">
        <v>1</v>
      </c>
      <c r="O439" s="29">
        <v>623</v>
      </c>
      <c r="P439" s="29">
        <v>2016</v>
      </c>
    </row>
    <row r="440" spans="1:16" ht="15.75" customHeight="1" x14ac:dyDescent="0.25">
      <c r="A440" s="104" t="s">
        <v>926</v>
      </c>
      <c r="B440" s="18" t="s">
        <v>63</v>
      </c>
      <c r="C440" s="91">
        <v>2494357.44</v>
      </c>
      <c r="D440" s="91"/>
      <c r="E440" s="91"/>
      <c r="F440" s="91"/>
      <c r="G440" s="91">
        <f t="shared" si="6"/>
        <v>2494357.44</v>
      </c>
      <c r="H440" s="102">
        <v>42608</v>
      </c>
      <c r="I440" s="120">
        <v>42608</v>
      </c>
      <c r="J440" s="120"/>
      <c r="K440" s="120"/>
      <c r="L440" s="162"/>
      <c r="M440" s="162" t="s">
        <v>5</v>
      </c>
      <c r="N440" s="162">
        <v>1</v>
      </c>
      <c r="O440" s="29"/>
      <c r="P440" s="29">
        <v>2016</v>
      </c>
    </row>
    <row r="441" spans="1:16" ht="15.75" customHeight="1" x14ac:dyDescent="0.25">
      <c r="A441" s="104" t="s">
        <v>927</v>
      </c>
      <c r="B441" s="18" t="s">
        <v>63</v>
      </c>
      <c r="C441" s="91">
        <v>1610695.48</v>
      </c>
      <c r="D441" s="91"/>
      <c r="E441" s="91"/>
      <c r="F441" s="91"/>
      <c r="G441" s="91">
        <f t="shared" si="6"/>
        <v>1610695.48</v>
      </c>
      <c r="H441" s="102">
        <v>42608</v>
      </c>
      <c r="I441" s="120">
        <v>42608</v>
      </c>
      <c r="J441" s="120"/>
      <c r="K441" s="120"/>
      <c r="L441" s="162"/>
      <c r="M441" s="162" t="s">
        <v>5</v>
      </c>
      <c r="N441" s="162">
        <v>1</v>
      </c>
      <c r="O441" s="29">
        <v>735.96</v>
      </c>
      <c r="P441" s="29">
        <v>2016</v>
      </c>
    </row>
    <row r="442" spans="1:16" ht="15.75" customHeight="1" x14ac:dyDescent="0.25">
      <c r="A442" s="104" t="s">
        <v>921</v>
      </c>
      <c r="B442" s="18" t="s">
        <v>782</v>
      </c>
      <c r="C442" s="91">
        <v>10557234.59</v>
      </c>
      <c r="D442" s="91"/>
      <c r="E442" s="91"/>
      <c r="F442" s="91"/>
      <c r="G442" s="91">
        <f t="shared" si="6"/>
        <v>10557234.59</v>
      </c>
      <c r="H442" s="102">
        <v>42577</v>
      </c>
      <c r="I442" s="120">
        <v>42577</v>
      </c>
      <c r="J442" s="120"/>
      <c r="K442" s="120"/>
      <c r="L442" s="162"/>
      <c r="M442" s="162" t="s">
        <v>6</v>
      </c>
      <c r="N442" s="162">
        <v>1</v>
      </c>
      <c r="O442" s="29"/>
      <c r="P442" s="29">
        <v>2016</v>
      </c>
    </row>
    <row r="443" spans="1:16" ht="15.75" customHeight="1" x14ac:dyDescent="0.25">
      <c r="A443" s="104" t="s">
        <v>811</v>
      </c>
      <c r="B443" s="18" t="s">
        <v>315</v>
      </c>
      <c r="C443" s="91">
        <v>400000</v>
      </c>
      <c r="D443" s="91"/>
      <c r="E443" s="91"/>
      <c r="F443" s="91"/>
      <c r="G443" s="91">
        <f t="shared" si="6"/>
        <v>400000</v>
      </c>
      <c r="H443" s="102">
        <v>42531</v>
      </c>
      <c r="I443" s="120">
        <v>42531</v>
      </c>
      <c r="J443" s="120"/>
      <c r="K443" s="120"/>
      <c r="L443" s="162"/>
      <c r="M443" s="162" t="s">
        <v>5</v>
      </c>
      <c r="N443" s="162">
        <v>1</v>
      </c>
      <c r="O443" s="29">
        <v>234</v>
      </c>
      <c r="P443" s="29">
        <v>2016</v>
      </c>
    </row>
    <row r="444" spans="1:16" ht="15.75" customHeight="1" x14ac:dyDescent="0.25">
      <c r="A444" s="104" t="s">
        <v>812</v>
      </c>
      <c r="B444" s="18" t="s">
        <v>682</v>
      </c>
      <c r="C444" s="91">
        <v>1097855.48</v>
      </c>
      <c r="D444" s="91"/>
      <c r="E444" s="91"/>
      <c r="F444" s="91"/>
      <c r="G444" s="91">
        <f t="shared" si="6"/>
        <v>1097855.48</v>
      </c>
      <c r="H444" s="102">
        <v>42573</v>
      </c>
      <c r="I444" s="120">
        <v>42573</v>
      </c>
      <c r="J444" s="120"/>
      <c r="K444" s="120"/>
      <c r="L444" s="162"/>
      <c r="M444" s="162" t="s">
        <v>5</v>
      </c>
      <c r="N444" s="162">
        <v>1</v>
      </c>
      <c r="O444" s="29">
        <v>763</v>
      </c>
      <c r="P444" s="29">
        <v>2016</v>
      </c>
    </row>
    <row r="445" spans="1:16" ht="15.75" customHeight="1" x14ac:dyDescent="0.25">
      <c r="A445" s="104" t="s">
        <v>784</v>
      </c>
      <c r="B445" s="18" t="s">
        <v>682</v>
      </c>
      <c r="C445" s="91">
        <v>3407247.64</v>
      </c>
      <c r="D445" s="91"/>
      <c r="E445" s="91"/>
      <c r="F445" s="91"/>
      <c r="G445" s="91">
        <f t="shared" si="6"/>
        <v>3407247.64</v>
      </c>
      <c r="H445" s="102">
        <v>42572</v>
      </c>
      <c r="I445" s="120">
        <v>42572</v>
      </c>
      <c r="J445" s="120"/>
      <c r="K445" s="120"/>
      <c r="L445" s="162"/>
      <c r="M445" s="162" t="s">
        <v>5</v>
      </c>
      <c r="N445" s="162">
        <v>1</v>
      </c>
      <c r="O445" s="29"/>
      <c r="P445" s="29">
        <v>2016</v>
      </c>
    </row>
    <row r="446" spans="1:16" ht="15.75" customHeight="1" x14ac:dyDescent="0.25">
      <c r="A446" s="104" t="s">
        <v>2166</v>
      </c>
      <c r="B446" s="18" t="s">
        <v>682</v>
      </c>
      <c r="C446" s="91">
        <v>1288181.22</v>
      </c>
      <c r="D446" s="91"/>
      <c r="E446" s="91"/>
      <c r="F446" s="91"/>
      <c r="G446" s="91">
        <f t="shared" si="6"/>
        <v>1288181.22</v>
      </c>
      <c r="H446" s="102">
        <v>42572</v>
      </c>
      <c r="I446" s="120">
        <v>42572</v>
      </c>
      <c r="J446" s="120"/>
      <c r="K446" s="120"/>
      <c r="L446" s="162"/>
      <c r="M446" s="162" t="s">
        <v>5</v>
      </c>
      <c r="N446" s="162">
        <v>1</v>
      </c>
      <c r="O446" s="29"/>
      <c r="P446" s="29">
        <v>2016</v>
      </c>
    </row>
    <row r="447" spans="1:16" ht="15.75" customHeight="1" x14ac:dyDescent="0.25">
      <c r="A447" s="104" t="s">
        <v>1036</v>
      </c>
      <c r="B447" s="18" t="s">
        <v>1364</v>
      </c>
      <c r="C447" s="91">
        <v>1453855.46</v>
      </c>
      <c r="D447" s="91"/>
      <c r="E447" s="91"/>
      <c r="F447" s="91"/>
      <c r="G447" s="91">
        <f t="shared" si="6"/>
        <v>1453855.46</v>
      </c>
      <c r="H447" s="102">
        <v>42594</v>
      </c>
      <c r="I447" s="120">
        <v>42594</v>
      </c>
      <c r="J447" s="120"/>
      <c r="K447" s="120"/>
      <c r="L447" s="162"/>
      <c r="M447" s="162" t="s">
        <v>5</v>
      </c>
      <c r="N447" s="162">
        <v>1</v>
      </c>
      <c r="O447" s="29">
        <v>574</v>
      </c>
      <c r="P447" s="29">
        <v>2016</v>
      </c>
    </row>
    <row r="448" spans="1:16" ht="15.75" customHeight="1" x14ac:dyDescent="0.25">
      <c r="A448" s="104" t="s">
        <v>1078</v>
      </c>
      <c r="B448" s="155" t="s">
        <v>13</v>
      </c>
      <c r="C448" s="91">
        <v>2582632.2000000002</v>
      </c>
      <c r="D448" s="91"/>
      <c r="E448" s="91"/>
      <c r="F448" s="91"/>
      <c r="G448" s="91">
        <f t="shared" si="6"/>
        <v>2582632.2000000002</v>
      </c>
      <c r="H448" s="102">
        <v>42600</v>
      </c>
      <c r="I448" s="120">
        <v>42600</v>
      </c>
      <c r="J448" s="120"/>
      <c r="K448" s="120"/>
      <c r="L448" s="162"/>
      <c r="M448" s="162" t="s">
        <v>5</v>
      </c>
      <c r="N448" s="162">
        <v>1</v>
      </c>
      <c r="O448" s="29">
        <v>1088</v>
      </c>
      <c r="P448" s="29">
        <v>2016</v>
      </c>
    </row>
    <row r="449" spans="1:16" ht="15.75" customHeight="1" x14ac:dyDescent="0.25">
      <c r="A449" s="104" t="s">
        <v>981</v>
      </c>
      <c r="B449" s="18" t="s">
        <v>245</v>
      </c>
      <c r="C449" s="91">
        <v>1173566.52</v>
      </c>
      <c r="D449" s="91"/>
      <c r="E449" s="91"/>
      <c r="F449" s="91"/>
      <c r="G449" s="91">
        <f t="shared" si="6"/>
        <v>1173566.52</v>
      </c>
      <c r="H449" s="102">
        <v>42587</v>
      </c>
      <c r="I449" s="120">
        <v>42587</v>
      </c>
      <c r="J449" s="120"/>
      <c r="K449" s="120"/>
      <c r="L449" s="162"/>
      <c r="M449" s="162" t="s">
        <v>3565</v>
      </c>
      <c r="N449" s="162">
        <v>2</v>
      </c>
      <c r="O449" s="29"/>
      <c r="P449" s="29">
        <v>2016</v>
      </c>
    </row>
    <row r="450" spans="1:16" ht="15.75" customHeight="1" x14ac:dyDescent="0.25">
      <c r="A450" s="104" t="s">
        <v>469</v>
      </c>
      <c r="B450" s="18" t="s">
        <v>1364</v>
      </c>
      <c r="C450" s="91">
        <v>482164.32</v>
      </c>
      <c r="D450" s="91"/>
      <c r="E450" s="91"/>
      <c r="F450" s="91"/>
      <c r="G450" s="91">
        <f t="shared" si="6"/>
        <v>482164.32</v>
      </c>
      <c r="H450" s="102">
        <v>42593</v>
      </c>
      <c r="I450" s="120">
        <v>42593</v>
      </c>
      <c r="J450" s="120"/>
      <c r="K450" s="120"/>
      <c r="L450" s="162"/>
      <c r="M450" s="162" t="s">
        <v>5</v>
      </c>
      <c r="N450" s="162">
        <v>1</v>
      </c>
      <c r="O450" s="29">
        <v>349.87</v>
      </c>
      <c r="P450" s="29">
        <v>2016</v>
      </c>
    </row>
    <row r="451" spans="1:16" ht="15.75" customHeight="1" x14ac:dyDescent="0.25">
      <c r="A451" s="104" t="s">
        <v>829</v>
      </c>
      <c r="B451" s="18" t="s">
        <v>830</v>
      </c>
      <c r="C451" s="91">
        <v>1882083.07</v>
      </c>
      <c r="D451" s="91"/>
      <c r="E451" s="91"/>
      <c r="F451" s="91"/>
      <c r="G451" s="91">
        <f t="shared" si="6"/>
        <v>1882083.07</v>
      </c>
      <c r="H451" s="102">
        <v>42587</v>
      </c>
      <c r="I451" s="120">
        <v>42587</v>
      </c>
      <c r="J451" s="120"/>
      <c r="K451" s="120"/>
      <c r="L451" s="162"/>
      <c r="M451" s="162" t="s">
        <v>5</v>
      </c>
      <c r="N451" s="162">
        <v>1</v>
      </c>
      <c r="O451" s="29">
        <v>1060</v>
      </c>
      <c r="P451" s="29">
        <v>2016</v>
      </c>
    </row>
    <row r="452" spans="1:16" ht="15.75" customHeight="1" x14ac:dyDescent="0.25">
      <c r="A452" s="104" t="s">
        <v>407</v>
      </c>
      <c r="B452" s="18" t="s">
        <v>3</v>
      </c>
      <c r="C452" s="91">
        <v>701806.18</v>
      </c>
      <c r="D452" s="91"/>
      <c r="E452" s="91"/>
      <c r="F452" s="91"/>
      <c r="G452" s="91">
        <f t="shared" si="6"/>
        <v>701806.18</v>
      </c>
      <c r="H452" s="102">
        <v>42489</v>
      </c>
      <c r="I452" s="120">
        <v>42489</v>
      </c>
      <c r="J452" s="120"/>
      <c r="K452" s="120"/>
      <c r="L452" s="162"/>
      <c r="M452" s="162" t="s">
        <v>5</v>
      </c>
      <c r="N452" s="162">
        <v>1</v>
      </c>
      <c r="O452" s="29">
        <v>341.22</v>
      </c>
      <c r="P452" s="29">
        <v>2016</v>
      </c>
    </row>
    <row r="453" spans="1:16" ht="15.75" customHeight="1" x14ac:dyDescent="0.25">
      <c r="A453" s="104" t="s">
        <v>738</v>
      </c>
      <c r="B453" s="18" t="s">
        <v>755</v>
      </c>
      <c r="C453" s="91">
        <v>840655.6</v>
      </c>
      <c r="D453" s="91"/>
      <c r="E453" s="91"/>
      <c r="F453" s="91"/>
      <c r="G453" s="91">
        <f t="shared" si="6"/>
        <v>840655.6</v>
      </c>
      <c r="H453" s="102">
        <v>42552</v>
      </c>
      <c r="I453" s="120">
        <v>42580</v>
      </c>
      <c r="J453" s="120"/>
      <c r="K453" s="120"/>
      <c r="L453" s="162"/>
      <c r="M453" s="162" t="s">
        <v>5</v>
      </c>
      <c r="N453" s="162">
        <v>1</v>
      </c>
      <c r="O453" s="29"/>
      <c r="P453" s="29">
        <v>2016</v>
      </c>
    </row>
    <row r="454" spans="1:16" ht="15.75" customHeight="1" x14ac:dyDescent="0.25">
      <c r="A454" s="104" t="s">
        <v>942</v>
      </c>
      <c r="B454" s="104" t="s">
        <v>1</v>
      </c>
      <c r="C454" s="91">
        <v>2909691.46</v>
      </c>
      <c r="D454" s="91"/>
      <c r="E454" s="91"/>
      <c r="F454" s="91"/>
      <c r="G454" s="91">
        <f t="shared" si="6"/>
        <v>2909691.46</v>
      </c>
      <c r="H454" s="102">
        <v>42558</v>
      </c>
      <c r="I454" s="120">
        <v>42558</v>
      </c>
      <c r="J454" s="120"/>
      <c r="K454" s="120"/>
      <c r="L454" s="162"/>
      <c r="M454" s="162" t="s">
        <v>5</v>
      </c>
      <c r="N454" s="162">
        <v>1</v>
      </c>
      <c r="O454" s="29"/>
      <c r="P454" s="29">
        <v>2016</v>
      </c>
    </row>
    <row r="455" spans="1:16" ht="15.75" customHeight="1" x14ac:dyDescent="0.25">
      <c r="A455" s="104" t="s">
        <v>779</v>
      </c>
      <c r="B455" s="18" t="s">
        <v>63</v>
      </c>
      <c r="C455" s="91">
        <v>901424.89</v>
      </c>
      <c r="D455" s="91"/>
      <c r="E455" s="91"/>
      <c r="F455" s="91"/>
      <c r="G455" s="91">
        <f t="shared" si="6"/>
        <v>901424.89</v>
      </c>
      <c r="H455" s="102">
        <v>42590</v>
      </c>
      <c r="I455" s="120">
        <v>42590</v>
      </c>
      <c r="J455" s="120"/>
      <c r="K455" s="120"/>
      <c r="L455" s="162"/>
      <c r="M455" s="162" t="s">
        <v>5</v>
      </c>
      <c r="N455" s="162">
        <v>1</v>
      </c>
      <c r="O455" s="29">
        <v>945</v>
      </c>
      <c r="P455" s="29">
        <v>2016</v>
      </c>
    </row>
    <row r="456" spans="1:16" ht="15.75" customHeight="1" x14ac:dyDescent="0.25">
      <c r="A456" s="104" t="s">
        <v>1119</v>
      </c>
      <c r="B456" s="104" t="s">
        <v>1</v>
      </c>
      <c r="C456" s="91">
        <v>1986393.56</v>
      </c>
      <c r="D456" s="91"/>
      <c r="E456" s="91"/>
      <c r="F456" s="91"/>
      <c r="G456" s="91">
        <f t="shared" si="6"/>
        <v>1986393.56</v>
      </c>
      <c r="H456" s="102">
        <v>42598</v>
      </c>
      <c r="I456" s="120">
        <v>42598</v>
      </c>
      <c r="J456" s="120"/>
      <c r="K456" s="120"/>
      <c r="L456" s="162"/>
      <c r="M456" s="162" t="s">
        <v>5</v>
      </c>
      <c r="N456" s="162">
        <v>1</v>
      </c>
      <c r="O456" s="29"/>
      <c r="P456" s="29">
        <v>2016</v>
      </c>
    </row>
    <row r="457" spans="1:16" ht="15.75" customHeight="1" x14ac:dyDescent="0.25">
      <c r="A457" s="104" t="s">
        <v>961</v>
      </c>
      <c r="B457" s="18" t="s">
        <v>682</v>
      </c>
      <c r="C457" s="91">
        <v>1009325.98</v>
      </c>
      <c r="D457" s="91"/>
      <c r="E457" s="91"/>
      <c r="F457" s="91"/>
      <c r="G457" s="91">
        <f t="shared" si="6"/>
        <v>1009325.98</v>
      </c>
      <c r="H457" s="102">
        <v>42599</v>
      </c>
      <c r="I457" s="120">
        <v>42600</v>
      </c>
      <c r="J457" s="120"/>
      <c r="K457" s="120"/>
      <c r="L457" s="162"/>
      <c r="M457" s="162" t="s">
        <v>5</v>
      </c>
      <c r="N457" s="162">
        <v>1</v>
      </c>
      <c r="O457" s="29"/>
      <c r="P457" s="29">
        <v>2016</v>
      </c>
    </row>
    <row r="458" spans="1:16" ht="15.75" customHeight="1" x14ac:dyDescent="0.25">
      <c r="A458" s="104" t="s">
        <v>468</v>
      </c>
      <c r="B458" s="18" t="s">
        <v>393</v>
      </c>
      <c r="C458" s="91">
        <v>1266432.6399999999</v>
      </c>
      <c r="D458" s="91"/>
      <c r="E458" s="91"/>
      <c r="F458" s="91"/>
      <c r="G458" s="91">
        <f t="shared" si="6"/>
        <v>1266432.6399999999</v>
      </c>
      <c r="H458" s="102">
        <v>42479</v>
      </c>
      <c r="I458" s="120">
        <v>42479</v>
      </c>
      <c r="J458" s="120"/>
      <c r="K458" s="120"/>
      <c r="L458" s="162"/>
      <c r="M458" s="162" t="s">
        <v>5</v>
      </c>
      <c r="N458" s="162">
        <v>1</v>
      </c>
      <c r="O458" s="29">
        <v>682.55</v>
      </c>
      <c r="P458" s="29">
        <v>2016</v>
      </c>
    </row>
    <row r="459" spans="1:16" ht="15.75" customHeight="1" x14ac:dyDescent="0.25">
      <c r="A459" s="104" t="s">
        <v>463</v>
      </c>
      <c r="B459" s="18" t="s">
        <v>393</v>
      </c>
      <c r="C459" s="91">
        <v>1078803.2</v>
      </c>
      <c r="D459" s="91"/>
      <c r="E459" s="91"/>
      <c r="F459" s="91"/>
      <c r="G459" s="91">
        <f t="shared" si="6"/>
        <v>1078803.2</v>
      </c>
      <c r="H459" s="102">
        <v>42477</v>
      </c>
      <c r="I459" s="120">
        <v>42507</v>
      </c>
      <c r="J459" s="120"/>
      <c r="K459" s="120"/>
      <c r="L459" s="162"/>
      <c r="M459" s="162" t="s">
        <v>5</v>
      </c>
      <c r="N459" s="162">
        <v>1</v>
      </c>
      <c r="O459" s="29">
        <v>558</v>
      </c>
      <c r="P459" s="29">
        <v>2016</v>
      </c>
    </row>
    <row r="460" spans="1:16" ht="15.75" customHeight="1" x14ac:dyDescent="0.25">
      <c r="A460" s="104" t="s">
        <v>430</v>
      </c>
      <c r="B460" s="18" t="s">
        <v>393</v>
      </c>
      <c r="C460" s="91">
        <v>1324816.68</v>
      </c>
      <c r="D460" s="91"/>
      <c r="E460" s="91"/>
      <c r="F460" s="91"/>
      <c r="G460" s="91">
        <f t="shared" si="6"/>
        <v>1324816.68</v>
      </c>
      <c r="H460" s="102">
        <v>42465</v>
      </c>
      <c r="I460" s="120">
        <v>42465</v>
      </c>
      <c r="J460" s="120"/>
      <c r="K460" s="120"/>
      <c r="L460" s="162"/>
      <c r="M460" s="162" t="s">
        <v>5</v>
      </c>
      <c r="N460" s="162">
        <v>1</v>
      </c>
      <c r="O460" s="29">
        <v>778.4</v>
      </c>
      <c r="P460" s="29">
        <v>2016</v>
      </c>
    </row>
    <row r="461" spans="1:16" ht="15.75" customHeight="1" x14ac:dyDescent="0.25">
      <c r="A461" s="104" t="s">
        <v>1085</v>
      </c>
      <c r="B461" s="18" t="s">
        <v>63</v>
      </c>
      <c r="C461" s="91">
        <v>3368393.23</v>
      </c>
      <c r="D461" s="91"/>
      <c r="E461" s="91"/>
      <c r="F461" s="91"/>
      <c r="G461" s="91">
        <f t="shared" si="6"/>
        <v>3368393.23</v>
      </c>
      <c r="H461" s="102">
        <v>42627</v>
      </c>
      <c r="I461" s="120">
        <v>42627</v>
      </c>
      <c r="J461" s="120"/>
      <c r="K461" s="120"/>
      <c r="L461" s="162"/>
      <c r="M461" s="162" t="s">
        <v>5</v>
      </c>
      <c r="N461" s="162">
        <v>1</v>
      </c>
      <c r="O461" s="29">
        <v>1375</v>
      </c>
      <c r="P461" s="29">
        <v>2016</v>
      </c>
    </row>
    <row r="462" spans="1:16" ht="15.75" customHeight="1" x14ac:dyDescent="0.25">
      <c r="A462" s="104" t="s">
        <v>1086</v>
      </c>
      <c r="B462" s="18" t="s">
        <v>63</v>
      </c>
      <c r="C462" s="91">
        <v>3386979.8</v>
      </c>
      <c r="D462" s="91"/>
      <c r="E462" s="91"/>
      <c r="F462" s="91"/>
      <c r="G462" s="91">
        <f t="shared" si="6"/>
        <v>3386979.8</v>
      </c>
      <c r="H462" s="102">
        <v>42627</v>
      </c>
      <c r="I462" s="120">
        <v>42627</v>
      </c>
      <c r="J462" s="120"/>
      <c r="K462" s="120"/>
      <c r="L462" s="162"/>
      <c r="M462" s="162" t="s">
        <v>5</v>
      </c>
      <c r="N462" s="162">
        <v>1</v>
      </c>
      <c r="O462" s="29">
        <v>1367</v>
      </c>
      <c r="P462" s="29">
        <v>2016</v>
      </c>
    </row>
    <row r="463" spans="1:16" ht="15.75" customHeight="1" x14ac:dyDescent="0.25">
      <c r="A463" s="104" t="s">
        <v>980</v>
      </c>
      <c r="B463" s="18" t="s">
        <v>982</v>
      </c>
      <c r="C463" s="91">
        <v>1924845.34</v>
      </c>
      <c r="D463" s="91"/>
      <c r="E463" s="91"/>
      <c r="F463" s="91"/>
      <c r="G463" s="91">
        <f t="shared" si="6"/>
        <v>1924845.34</v>
      </c>
      <c r="H463" s="102">
        <v>42597</v>
      </c>
      <c r="I463" s="120">
        <v>42597</v>
      </c>
      <c r="J463" s="120"/>
      <c r="K463" s="120"/>
      <c r="L463" s="162"/>
      <c r="M463" s="162" t="s">
        <v>5</v>
      </c>
      <c r="N463" s="162">
        <v>1</v>
      </c>
      <c r="O463" s="29">
        <v>1052</v>
      </c>
      <c r="P463" s="29">
        <v>2016</v>
      </c>
    </row>
    <row r="464" spans="1:16" ht="15.75" customHeight="1" x14ac:dyDescent="0.25">
      <c r="A464" s="104" t="s">
        <v>1035</v>
      </c>
      <c r="B464" s="18" t="s">
        <v>1364</v>
      </c>
      <c r="C464" s="91">
        <v>2121139.65</v>
      </c>
      <c r="D464" s="91"/>
      <c r="E464" s="91"/>
      <c r="F464" s="91"/>
      <c r="G464" s="91">
        <f t="shared" ref="G464:G527" si="7">C464-D464+F464</f>
        <v>2121139.65</v>
      </c>
      <c r="H464" s="102">
        <v>42606</v>
      </c>
      <c r="I464" s="120">
        <v>42608</v>
      </c>
      <c r="J464" s="120"/>
      <c r="K464" s="120"/>
      <c r="L464" s="162"/>
      <c r="M464" s="162" t="s">
        <v>5</v>
      </c>
      <c r="N464" s="162">
        <v>1</v>
      </c>
      <c r="O464" s="29">
        <v>1027</v>
      </c>
      <c r="P464" s="29">
        <v>2016</v>
      </c>
    </row>
    <row r="465" spans="1:16" ht="15.75" customHeight="1" x14ac:dyDescent="0.25">
      <c r="A465" s="104" t="s">
        <v>1016</v>
      </c>
      <c r="B465" s="155" t="s">
        <v>13</v>
      </c>
      <c r="C465" s="91">
        <v>1551205.29</v>
      </c>
      <c r="D465" s="91"/>
      <c r="E465" s="91"/>
      <c r="F465" s="91"/>
      <c r="G465" s="91">
        <f t="shared" si="7"/>
        <v>1551205.29</v>
      </c>
      <c r="H465" s="102">
        <v>42612</v>
      </c>
      <c r="I465" s="120">
        <v>42613</v>
      </c>
      <c r="J465" s="120"/>
      <c r="K465" s="120"/>
      <c r="L465" s="162"/>
      <c r="M465" s="162" t="s">
        <v>5</v>
      </c>
      <c r="N465" s="162">
        <v>1</v>
      </c>
      <c r="O465" s="29">
        <v>791</v>
      </c>
      <c r="P465" s="29">
        <v>2016</v>
      </c>
    </row>
    <row r="466" spans="1:16" ht="15.75" customHeight="1" x14ac:dyDescent="0.25">
      <c r="A466" s="104" t="s">
        <v>2156</v>
      </c>
      <c r="B466" s="18" t="s">
        <v>609</v>
      </c>
      <c r="C466" s="91">
        <v>1463421.31</v>
      </c>
      <c r="D466" s="91"/>
      <c r="E466" s="91"/>
      <c r="F466" s="91"/>
      <c r="G466" s="91">
        <f t="shared" si="7"/>
        <v>1463421.31</v>
      </c>
      <c r="H466" s="102">
        <v>42566</v>
      </c>
      <c r="I466" s="120">
        <v>42566</v>
      </c>
      <c r="J466" s="120"/>
      <c r="K466" s="120"/>
      <c r="L466" s="162"/>
      <c r="M466" s="162" t="s">
        <v>5</v>
      </c>
      <c r="N466" s="162">
        <v>1</v>
      </c>
      <c r="O466" s="29"/>
      <c r="P466" s="29">
        <v>2016</v>
      </c>
    </row>
    <row r="467" spans="1:16" ht="15.75" customHeight="1" x14ac:dyDescent="0.25">
      <c r="A467" s="104" t="s">
        <v>2169</v>
      </c>
      <c r="B467" s="18" t="s">
        <v>609</v>
      </c>
      <c r="C467" s="91">
        <v>1568538.21</v>
      </c>
      <c r="D467" s="91"/>
      <c r="E467" s="91"/>
      <c r="F467" s="91"/>
      <c r="G467" s="91">
        <f t="shared" si="7"/>
        <v>1568538.21</v>
      </c>
      <c r="H467" s="102">
        <v>42604</v>
      </c>
      <c r="I467" s="120">
        <v>42604</v>
      </c>
      <c r="J467" s="120"/>
      <c r="K467" s="120"/>
      <c r="L467" s="162"/>
      <c r="M467" s="162" t="s">
        <v>5</v>
      </c>
      <c r="N467" s="162">
        <v>1</v>
      </c>
      <c r="O467" s="29"/>
      <c r="P467" s="29">
        <v>2016</v>
      </c>
    </row>
    <row r="468" spans="1:16" ht="15.75" customHeight="1" x14ac:dyDescent="0.25">
      <c r="A468" s="104" t="s">
        <v>638</v>
      </c>
      <c r="B468" s="18" t="s">
        <v>63</v>
      </c>
      <c r="C468" s="91">
        <v>1072783.3400000001</v>
      </c>
      <c r="D468" s="91"/>
      <c r="E468" s="91"/>
      <c r="F468" s="91"/>
      <c r="G468" s="91">
        <f t="shared" si="7"/>
        <v>1072783.3400000001</v>
      </c>
      <c r="H468" s="102">
        <v>42507</v>
      </c>
      <c r="I468" s="120">
        <v>42507</v>
      </c>
      <c r="J468" s="120"/>
      <c r="K468" s="120"/>
      <c r="L468" s="162"/>
      <c r="M468" s="162" t="s">
        <v>5</v>
      </c>
      <c r="N468" s="162">
        <v>1</v>
      </c>
      <c r="O468" s="29">
        <v>685</v>
      </c>
      <c r="P468" s="29">
        <v>2016</v>
      </c>
    </row>
    <row r="469" spans="1:16" ht="15.75" customHeight="1" x14ac:dyDescent="0.25">
      <c r="A469" s="104" t="s">
        <v>638</v>
      </c>
      <c r="B469" s="18" t="s">
        <v>694</v>
      </c>
      <c r="C469" s="91">
        <v>54701.53</v>
      </c>
      <c r="D469" s="91"/>
      <c r="E469" s="91"/>
      <c r="F469" s="91"/>
      <c r="G469" s="91">
        <f t="shared" si="7"/>
        <v>54701.53</v>
      </c>
      <c r="H469" s="102"/>
      <c r="I469" s="120"/>
      <c r="J469" s="120">
        <v>44736</v>
      </c>
      <c r="K469" s="120">
        <v>44763</v>
      </c>
      <c r="L469" s="92">
        <v>2022</v>
      </c>
      <c r="M469" s="84" t="s">
        <v>4092</v>
      </c>
      <c r="N469" s="162">
        <v>1</v>
      </c>
      <c r="O469" s="29">
        <v>1506.9</v>
      </c>
      <c r="P469" s="17">
        <v>2022</v>
      </c>
    </row>
    <row r="470" spans="1:16" ht="15.75" customHeight="1" x14ac:dyDescent="0.25">
      <c r="A470" s="104" t="s">
        <v>520</v>
      </c>
      <c r="B470" s="18" t="s">
        <v>682</v>
      </c>
      <c r="C470" s="91">
        <v>1427075.48</v>
      </c>
      <c r="D470" s="91"/>
      <c r="E470" s="91"/>
      <c r="F470" s="91"/>
      <c r="G470" s="91">
        <f t="shared" si="7"/>
        <v>1427075.48</v>
      </c>
      <c r="H470" s="102">
        <v>42578</v>
      </c>
      <c r="I470" s="120">
        <v>42578</v>
      </c>
      <c r="J470" s="120"/>
      <c r="K470" s="120"/>
      <c r="L470" s="162"/>
      <c r="M470" s="162" t="s">
        <v>5</v>
      </c>
      <c r="N470" s="162">
        <v>1</v>
      </c>
      <c r="O470" s="29"/>
      <c r="P470" s="29">
        <v>2016</v>
      </c>
    </row>
    <row r="471" spans="1:16" ht="15.75" customHeight="1" x14ac:dyDescent="0.25">
      <c r="A471" s="104" t="s">
        <v>497</v>
      </c>
      <c r="B471" s="18" t="s">
        <v>682</v>
      </c>
      <c r="C471" s="91">
        <v>1236488.96</v>
      </c>
      <c r="D471" s="91"/>
      <c r="E471" s="91"/>
      <c r="F471" s="91"/>
      <c r="G471" s="91">
        <f t="shared" si="7"/>
        <v>1236488.96</v>
      </c>
      <c r="H471" s="102">
        <v>42562</v>
      </c>
      <c r="I471" s="120">
        <v>42562</v>
      </c>
      <c r="J471" s="120"/>
      <c r="K471" s="120"/>
      <c r="L471" s="162"/>
      <c r="M471" s="162" t="s">
        <v>5</v>
      </c>
      <c r="N471" s="162">
        <v>1</v>
      </c>
      <c r="O471" s="29">
        <v>545</v>
      </c>
      <c r="P471" s="29">
        <v>2016</v>
      </c>
    </row>
    <row r="472" spans="1:16" s="163" customFormat="1" ht="15.75" customHeight="1" x14ac:dyDescent="0.25">
      <c r="A472" s="104" t="s">
        <v>677</v>
      </c>
      <c r="B472" s="18" t="s">
        <v>682</v>
      </c>
      <c r="C472" s="91">
        <v>1580867.24</v>
      </c>
      <c r="D472" s="91"/>
      <c r="E472" s="91" t="s">
        <v>682</v>
      </c>
      <c r="F472" s="91">
        <v>287683.56</v>
      </c>
      <c r="G472" s="91">
        <f t="shared" si="7"/>
        <v>1868550.8</v>
      </c>
      <c r="H472" s="102">
        <v>42500</v>
      </c>
      <c r="I472" s="120">
        <v>42500</v>
      </c>
      <c r="J472" s="102">
        <v>42570</v>
      </c>
      <c r="K472" s="120">
        <v>42570</v>
      </c>
      <c r="L472" s="162"/>
      <c r="M472" s="29" t="s">
        <v>5</v>
      </c>
      <c r="N472" s="162">
        <v>1</v>
      </c>
      <c r="O472" s="29"/>
      <c r="P472" s="29">
        <v>2016</v>
      </c>
    </row>
    <row r="473" spans="1:16" ht="15.75" customHeight="1" x14ac:dyDescent="0.25">
      <c r="A473" s="104" t="s">
        <v>713</v>
      </c>
      <c r="B473" s="18" t="s">
        <v>63</v>
      </c>
      <c r="C473" s="91">
        <v>593855.92000000004</v>
      </c>
      <c r="D473" s="91"/>
      <c r="E473" s="91"/>
      <c r="F473" s="91"/>
      <c r="G473" s="91">
        <f t="shared" si="7"/>
        <v>593855.92000000004</v>
      </c>
      <c r="H473" s="102">
        <v>42549</v>
      </c>
      <c r="I473" s="120">
        <v>42549</v>
      </c>
      <c r="J473" s="120"/>
      <c r="K473" s="120"/>
      <c r="L473" s="162"/>
      <c r="M473" s="162" t="s">
        <v>5</v>
      </c>
      <c r="N473" s="162">
        <v>1</v>
      </c>
      <c r="O473" s="29">
        <v>644</v>
      </c>
      <c r="P473" s="29">
        <v>2016</v>
      </c>
    </row>
    <row r="474" spans="1:16" ht="15.75" customHeight="1" x14ac:dyDescent="0.25">
      <c r="A474" s="104" t="s">
        <v>741</v>
      </c>
      <c r="B474" s="18" t="s">
        <v>755</v>
      </c>
      <c r="C474" s="91">
        <v>2222170.1</v>
      </c>
      <c r="D474" s="91"/>
      <c r="E474" s="91"/>
      <c r="F474" s="91"/>
      <c r="G474" s="91">
        <f t="shared" si="7"/>
        <v>2222170.1</v>
      </c>
      <c r="H474" s="102">
        <v>42543</v>
      </c>
      <c r="I474" s="120">
        <v>42580</v>
      </c>
      <c r="J474" s="120"/>
      <c r="K474" s="120"/>
      <c r="L474" s="162"/>
      <c r="M474" s="162" t="s">
        <v>5</v>
      </c>
      <c r="N474" s="162">
        <v>1</v>
      </c>
      <c r="O474" s="29"/>
      <c r="P474" s="29">
        <v>2016</v>
      </c>
    </row>
    <row r="475" spans="1:16" ht="15.75" customHeight="1" x14ac:dyDescent="0.25">
      <c r="A475" s="104" t="s">
        <v>962</v>
      </c>
      <c r="B475" s="18" t="s">
        <v>682</v>
      </c>
      <c r="C475" s="91">
        <v>374726.7</v>
      </c>
      <c r="D475" s="91"/>
      <c r="E475" s="91"/>
      <c r="F475" s="91"/>
      <c r="G475" s="91">
        <f t="shared" si="7"/>
        <v>374726.7</v>
      </c>
      <c r="H475" s="102">
        <v>42584</v>
      </c>
      <c r="I475" s="120">
        <v>42584</v>
      </c>
      <c r="J475" s="120"/>
      <c r="K475" s="120"/>
      <c r="L475" s="162"/>
      <c r="M475" s="162" t="s">
        <v>5</v>
      </c>
      <c r="N475" s="162">
        <v>1</v>
      </c>
      <c r="O475" s="29">
        <v>493.85</v>
      </c>
      <c r="P475" s="29">
        <v>2016</v>
      </c>
    </row>
    <row r="476" spans="1:16" ht="15.75" customHeight="1" x14ac:dyDescent="0.25">
      <c r="A476" s="104" t="s">
        <v>464</v>
      </c>
      <c r="B476" s="18" t="s">
        <v>393</v>
      </c>
      <c r="C476" s="91">
        <v>1496804.04</v>
      </c>
      <c r="D476" s="91"/>
      <c r="E476" s="91"/>
      <c r="F476" s="91"/>
      <c r="G476" s="91">
        <f t="shared" si="7"/>
        <v>1496804.04</v>
      </c>
      <c r="H476" s="102">
        <v>42565</v>
      </c>
      <c r="I476" s="120">
        <v>42565</v>
      </c>
      <c r="J476" s="120"/>
      <c r="K476" s="120"/>
      <c r="L476" s="162"/>
      <c r="M476" s="162" t="s">
        <v>5</v>
      </c>
      <c r="N476" s="162">
        <v>1</v>
      </c>
      <c r="O476" s="29"/>
      <c r="P476" s="29">
        <v>2016</v>
      </c>
    </row>
    <row r="477" spans="1:16" ht="15.75" customHeight="1" x14ac:dyDescent="0.25">
      <c r="A477" s="104" t="s">
        <v>465</v>
      </c>
      <c r="B477" s="18" t="s">
        <v>393</v>
      </c>
      <c r="C477" s="91">
        <v>1494617.5</v>
      </c>
      <c r="D477" s="91"/>
      <c r="E477" s="91"/>
      <c r="F477" s="91"/>
      <c r="G477" s="91">
        <f t="shared" si="7"/>
        <v>1494617.5</v>
      </c>
      <c r="H477" s="102">
        <v>42565</v>
      </c>
      <c r="I477" s="120">
        <v>42565</v>
      </c>
      <c r="J477" s="120"/>
      <c r="K477" s="120"/>
      <c r="L477" s="162"/>
      <c r="M477" s="162" t="s">
        <v>5</v>
      </c>
      <c r="N477" s="162">
        <v>1</v>
      </c>
      <c r="O477" s="29"/>
      <c r="P477" s="29">
        <v>2016</v>
      </c>
    </row>
    <row r="478" spans="1:16" ht="15.75" customHeight="1" x14ac:dyDescent="0.25">
      <c r="A478" s="104" t="s">
        <v>4009</v>
      </c>
      <c r="B478" s="155" t="s">
        <v>13</v>
      </c>
      <c r="C478" s="91">
        <v>2305980.25</v>
      </c>
      <c r="D478" s="91"/>
      <c r="E478" s="91" t="s">
        <v>63</v>
      </c>
      <c r="F478" s="91">
        <v>65867.899999999994</v>
      </c>
      <c r="G478" s="91">
        <f t="shared" si="7"/>
        <v>2371848.15</v>
      </c>
      <c r="H478" s="102" t="s">
        <v>4077</v>
      </c>
      <c r="I478" s="120">
        <v>42628</v>
      </c>
      <c r="J478" s="120">
        <v>44391</v>
      </c>
      <c r="K478" s="120">
        <v>44393</v>
      </c>
      <c r="L478" s="162">
        <v>2021</v>
      </c>
      <c r="M478" s="162" t="s">
        <v>4070</v>
      </c>
      <c r="N478" s="162">
        <v>1</v>
      </c>
      <c r="O478" s="29">
        <v>1021</v>
      </c>
      <c r="P478" s="29" t="s">
        <v>4069</v>
      </c>
    </row>
    <row r="479" spans="1:16" ht="15.75" customHeight="1" x14ac:dyDescent="0.25">
      <c r="A479" s="104" t="s">
        <v>2136</v>
      </c>
      <c r="B479" s="18" t="s">
        <v>1071</v>
      </c>
      <c r="C479" s="91">
        <v>1541063.27</v>
      </c>
      <c r="D479" s="91"/>
      <c r="E479" s="91"/>
      <c r="F479" s="91"/>
      <c r="G479" s="91">
        <f t="shared" si="7"/>
        <v>1541063.27</v>
      </c>
      <c r="H479" s="102">
        <v>42607</v>
      </c>
      <c r="I479" s="120">
        <v>42607</v>
      </c>
      <c r="J479" s="120"/>
      <c r="K479" s="120"/>
      <c r="L479" s="162"/>
      <c r="M479" s="162" t="s">
        <v>5</v>
      </c>
      <c r="N479" s="162">
        <v>1</v>
      </c>
      <c r="O479" s="29">
        <v>604</v>
      </c>
      <c r="P479" s="29">
        <v>2016</v>
      </c>
    </row>
    <row r="480" spans="1:16" ht="15.75" customHeight="1" x14ac:dyDescent="0.25">
      <c r="A480" s="104" t="s">
        <v>791</v>
      </c>
      <c r="B480" s="18" t="s">
        <v>682</v>
      </c>
      <c r="C480" s="91">
        <v>2279371.7799999998</v>
      </c>
      <c r="D480" s="91"/>
      <c r="E480" s="91"/>
      <c r="F480" s="91"/>
      <c r="G480" s="91">
        <f t="shared" si="7"/>
        <v>2279371.7799999998</v>
      </c>
      <c r="H480" s="102">
        <v>42562</v>
      </c>
      <c r="I480" s="120">
        <v>42562</v>
      </c>
      <c r="J480" s="120"/>
      <c r="K480" s="120"/>
      <c r="L480" s="162"/>
      <c r="M480" s="162" t="s">
        <v>5</v>
      </c>
      <c r="N480" s="162">
        <v>1</v>
      </c>
      <c r="O480" s="29"/>
      <c r="P480" s="29">
        <v>2016</v>
      </c>
    </row>
    <row r="481" spans="1:16" ht="15.75" customHeight="1" x14ac:dyDescent="0.25">
      <c r="A481" s="104" t="s">
        <v>1079</v>
      </c>
      <c r="B481" s="155" t="s">
        <v>13</v>
      </c>
      <c r="C481" s="91">
        <v>1565462.05</v>
      </c>
      <c r="D481" s="91"/>
      <c r="E481" s="91"/>
      <c r="F481" s="91"/>
      <c r="G481" s="91">
        <f t="shared" si="7"/>
        <v>1565462.05</v>
      </c>
      <c r="H481" s="102">
        <v>42620</v>
      </c>
      <c r="I481" s="120">
        <v>42620</v>
      </c>
      <c r="J481" s="120"/>
      <c r="K481" s="120"/>
      <c r="L481" s="162"/>
      <c r="M481" s="162" t="s">
        <v>5</v>
      </c>
      <c r="N481" s="162">
        <v>1</v>
      </c>
      <c r="O481" s="29"/>
      <c r="P481" s="29">
        <v>2016</v>
      </c>
    </row>
    <row r="482" spans="1:16" ht="15.75" customHeight="1" x14ac:dyDescent="0.25">
      <c r="A482" s="104" t="s">
        <v>1070</v>
      </c>
      <c r="B482" s="18" t="s">
        <v>1071</v>
      </c>
      <c r="C482" s="91">
        <v>2577601.37</v>
      </c>
      <c r="D482" s="91"/>
      <c r="E482" s="91" t="s">
        <v>1071</v>
      </c>
      <c r="F482" s="91">
        <v>68699.08</v>
      </c>
      <c r="G482" s="91">
        <f t="shared" si="7"/>
        <v>2646300.4500000002</v>
      </c>
      <c r="H482" s="102">
        <v>42613</v>
      </c>
      <c r="I482" s="120">
        <v>42613</v>
      </c>
      <c r="J482" s="102">
        <v>42684</v>
      </c>
      <c r="K482" s="120">
        <v>42684</v>
      </c>
      <c r="L482" s="162"/>
      <c r="M482" s="162" t="s">
        <v>5</v>
      </c>
      <c r="N482" s="162">
        <v>1</v>
      </c>
      <c r="O482" s="29"/>
      <c r="P482" s="29">
        <v>2016</v>
      </c>
    </row>
    <row r="483" spans="1:16" ht="15.75" customHeight="1" x14ac:dyDescent="0.25">
      <c r="A483" s="104" t="s">
        <v>1204</v>
      </c>
      <c r="B483" s="18" t="s">
        <v>782</v>
      </c>
      <c r="C483" s="91">
        <v>1837036.69</v>
      </c>
      <c r="D483" s="91"/>
      <c r="E483" s="91"/>
      <c r="F483" s="91"/>
      <c r="G483" s="91">
        <f t="shared" si="7"/>
        <v>1837036.69</v>
      </c>
      <c r="H483" s="102">
        <v>42635</v>
      </c>
      <c r="I483" s="120">
        <v>42635</v>
      </c>
      <c r="J483" s="120"/>
      <c r="K483" s="120"/>
      <c r="L483" s="162"/>
      <c r="M483" s="162" t="s">
        <v>5</v>
      </c>
      <c r="N483" s="162">
        <v>1</v>
      </c>
      <c r="O483" s="29">
        <v>749.28</v>
      </c>
      <c r="P483" s="29">
        <v>2016</v>
      </c>
    </row>
    <row r="484" spans="1:16" ht="15.75" customHeight="1" x14ac:dyDescent="0.25">
      <c r="A484" s="104" t="s">
        <v>1247</v>
      </c>
      <c r="B484" s="155" t="s">
        <v>13</v>
      </c>
      <c r="C484" s="91">
        <v>2940213.46</v>
      </c>
      <c r="D484" s="91"/>
      <c r="E484" s="91"/>
      <c r="F484" s="91"/>
      <c r="G484" s="91">
        <f t="shared" si="7"/>
        <v>2940213.46</v>
      </c>
      <c r="H484" s="102">
        <v>42627</v>
      </c>
      <c r="I484" s="120">
        <v>42626</v>
      </c>
      <c r="J484" s="120"/>
      <c r="K484" s="120"/>
      <c r="L484" s="162"/>
      <c r="M484" s="162" t="s">
        <v>5</v>
      </c>
      <c r="N484" s="162">
        <v>1</v>
      </c>
      <c r="O484" s="29">
        <v>1360</v>
      </c>
      <c r="P484" s="29">
        <v>2016</v>
      </c>
    </row>
    <row r="485" spans="1:16" ht="15.75" customHeight="1" x14ac:dyDescent="0.25">
      <c r="A485" s="104" t="s">
        <v>954</v>
      </c>
      <c r="B485" s="18" t="s">
        <v>782</v>
      </c>
      <c r="C485" s="91">
        <v>3350541.27</v>
      </c>
      <c r="D485" s="91"/>
      <c r="E485" s="91"/>
      <c r="F485" s="91"/>
      <c r="G485" s="91">
        <f t="shared" si="7"/>
        <v>3350541.27</v>
      </c>
      <c r="H485" s="102">
        <v>42608</v>
      </c>
      <c r="I485" s="120">
        <v>42608</v>
      </c>
      <c r="J485" s="120"/>
      <c r="K485" s="120"/>
      <c r="L485" s="162"/>
      <c r="M485" s="162" t="s">
        <v>6</v>
      </c>
      <c r="N485" s="162">
        <v>1</v>
      </c>
      <c r="O485" s="29">
        <v>2436</v>
      </c>
      <c r="P485" s="29">
        <v>2016</v>
      </c>
    </row>
    <row r="486" spans="1:16" ht="15.75" customHeight="1" x14ac:dyDescent="0.25">
      <c r="A486" s="104" t="s">
        <v>1000</v>
      </c>
      <c r="B486" s="18" t="s">
        <v>757</v>
      </c>
      <c r="C486" s="91">
        <v>3279660.02</v>
      </c>
      <c r="D486" s="91"/>
      <c r="E486" s="91"/>
      <c r="F486" s="91"/>
      <c r="G486" s="91">
        <f t="shared" si="7"/>
        <v>3279660.02</v>
      </c>
      <c r="H486" s="102">
        <v>42598</v>
      </c>
      <c r="I486" s="120">
        <v>42598</v>
      </c>
      <c r="J486" s="120"/>
      <c r="K486" s="120"/>
      <c r="L486" s="162"/>
      <c r="M486" s="162" t="s">
        <v>4106</v>
      </c>
      <c r="N486" s="162">
        <v>5</v>
      </c>
      <c r="O486" s="29"/>
      <c r="P486" s="29">
        <v>2016</v>
      </c>
    </row>
    <row r="487" spans="1:16" ht="15.75" customHeight="1" x14ac:dyDescent="0.25">
      <c r="A487" s="104" t="s">
        <v>1245</v>
      </c>
      <c r="B487" s="155" t="s">
        <v>13</v>
      </c>
      <c r="C487" s="91">
        <v>1535634.92</v>
      </c>
      <c r="D487" s="91"/>
      <c r="E487" s="91"/>
      <c r="F487" s="91"/>
      <c r="G487" s="91">
        <f t="shared" si="7"/>
        <v>1535634.92</v>
      </c>
      <c r="H487" s="102">
        <v>42635</v>
      </c>
      <c r="I487" s="120">
        <v>42636</v>
      </c>
      <c r="J487" s="120"/>
      <c r="K487" s="120"/>
      <c r="L487" s="162"/>
      <c r="M487" s="162" t="s">
        <v>5</v>
      </c>
      <c r="N487" s="162">
        <v>1</v>
      </c>
      <c r="O487" s="29"/>
      <c r="P487" s="29">
        <v>2016</v>
      </c>
    </row>
    <row r="488" spans="1:16" ht="15.75" customHeight="1" x14ac:dyDescent="0.25">
      <c r="A488" s="104" t="s">
        <v>362</v>
      </c>
      <c r="B488" s="155" t="s">
        <v>3</v>
      </c>
      <c r="C488" s="91">
        <v>878809.72</v>
      </c>
      <c r="D488" s="91"/>
      <c r="E488" s="91"/>
      <c r="F488" s="91"/>
      <c r="G488" s="91">
        <f t="shared" si="7"/>
        <v>878809.72</v>
      </c>
      <c r="H488" s="102">
        <v>42538</v>
      </c>
      <c r="I488" s="120">
        <v>42538</v>
      </c>
      <c r="J488" s="120"/>
      <c r="K488" s="120"/>
      <c r="L488" s="162"/>
      <c r="M488" s="29" t="s">
        <v>5</v>
      </c>
      <c r="N488" s="162">
        <v>1</v>
      </c>
      <c r="O488" s="29">
        <v>394</v>
      </c>
      <c r="P488" s="29">
        <v>2016</v>
      </c>
    </row>
    <row r="489" spans="1:16" ht="15.75" customHeight="1" x14ac:dyDescent="0.25">
      <c r="A489" s="104" t="s">
        <v>1029</v>
      </c>
      <c r="B489" s="155" t="s">
        <v>1364</v>
      </c>
      <c r="C489" s="91">
        <v>2647964.33</v>
      </c>
      <c r="D489" s="91"/>
      <c r="E489" s="91"/>
      <c r="F489" s="91"/>
      <c r="G489" s="91">
        <f t="shared" si="7"/>
        <v>2647964.33</v>
      </c>
      <c r="H489" s="102">
        <v>42611</v>
      </c>
      <c r="I489" s="120">
        <v>42611</v>
      </c>
      <c r="J489" s="120"/>
      <c r="K489" s="120"/>
      <c r="L489" s="162"/>
      <c r="M489" s="29" t="s">
        <v>5</v>
      </c>
      <c r="N489" s="162">
        <v>1</v>
      </c>
      <c r="O489" s="29">
        <v>1122</v>
      </c>
      <c r="P489" s="29">
        <v>2016</v>
      </c>
    </row>
    <row r="490" spans="1:16" ht="15.75" customHeight="1" x14ac:dyDescent="0.25">
      <c r="A490" s="104" t="s">
        <v>845</v>
      </c>
      <c r="B490" s="155" t="s">
        <v>782</v>
      </c>
      <c r="C490" s="91">
        <v>2605779.61</v>
      </c>
      <c r="D490" s="91"/>
      <c r="E490" s="91"/>
      <c r="F490" s="91"/>
      <c r="G490" s="91">
        <f t="shared" si="7"/>
        <v>2605779.61</v>
      </c>
      <c r="H490" s="102">
        <v>42579</v>
      </c>
      <c r="I490" s="120">
        <v>42579</v>
      </c>
      <c r="J490" s="120"/>
      <c r="K490" s="120"/>
      <c r="L490" s="162"/>
      <c r="M490" s="29" t="s">
        <v>5</v>
      </c>
      <c r="N490" s="162">
        <v>1</v>
      </c>
      <c r="O490" s="29"/>
      <c r="P490" s="29">
        <v>2016</v>
      </c>
    </row>
    <row r="491" spans="1:16" ht="15.75" customHeight="1" x14ac:dyDescent="0.25">
      <c r="A491" s="104" t="s">
        <v>1176</v>
      </c>
      <c r="B491" s="155" t="s">
        <v>315</v>
      </c>
      <c r="C491" s="91">
        <v>2300000</v>
      </c>
      <c r="D491" s="91"/>
      <c r="E491" s="91"/>
      <c r="F491" s="91"/>
      <c r="G491" s="91">
        <f t="shared" si="7"/>
        <v>2300000</v>
      </c>
      <c r="H491" s="102">
        <v>42647</v>
      </c>
      <c r="I491" s="120">
        <v>42647</v>
      </c>
      <c r="J491" s="120"/>
      <c r="K491" s="120"/>
      <c r="L491" s="162"/>
      <c r="M491" s="29" t="s">
        <v>5</v>
      </c>
      <c r="N491" s="162">
        <v>1</v>
      </c>
      <c r="O491" s="29"/>
      <c r="P491" s="29">
        <v>2016</v>
      </c>
    </row>
    <row r="492" spans="1:16" ht="15.75" customHeight="1" x14ac:dyDescent="0.25">
      <c r="A492" s="104" t="s">
        <v>842</v>
      </c>
      <c r="B492" s="155" t="s">
        <v>782</v>
      </c>
      <c r="C492" s="91">
        <v>2279519.61</v>
      </c>
      <c r="D492" s="91"/>
      <c r="E492" s="91"/>
      <c r="F492" s="91"/>
      <c r="G492" s="91">
        <f t="shared" si="7"/>
        <v>2279519.61</v>
      </c>
      <c r="H492" s="102">
        <v>42566</v>
      </c>
      <c r="I492" s="120">
        <v>42569</v>
      </c>
      <c r="J492" s="120"/>
      <c r="K492" s="120"/>
      <c r="L492" s="162"/>
      <c r="M492" s="29" t="s">
        <v>5</v>
      </c>
      <c r="N492" s="162">
        <v>1</v>
      </c>
      <c r="O492" s="29"/>
      <c r="P492" s="29">
        <v>2016</v>
      </c>
    </row>
    <row r="493" spans="1:16" ht="15.75" customHeight="1" x14ac:dyDescent="0.25">
      <c r="A493" s="104" t="s">
        <v>844</v>
      </c>
      <c r="B493" s="155" t="s">
        <v>782</v>
      </c>
      <c r="C493" s="91">
        <v>2498697.25</v>
      </c>
      <c r="D493" s="91"/>
      <c r="E493" s="91"/>
      <c r="F493" s="91"/>
      <c r="G493" s="91">
        <f t="shared" si="7"/>
        <v>2498697.25</v>
      </c>
      <c r="H493" s="102">
        <v>42579</v>
      </c>
      <c r="I493" s="120">
        <v>42582</v>
      </c>
      <c r="J493" s="120"/>
      <c r="K493" s="120"/>
      <c r="L493" s="162"/>
      <c r="M493" s="29" t="s">
        <v>5</v>
      </c>
      <c r="N493" s="162">
        <v>1</v>
      </c>
      <c r="O493" s="29"/>
      <c r="P493" s="29">
        <v>2016</v>
      </c>
    </row>
    <row r="494" spans="1:16" ht="15.75" customHeight="1" x14ac:dyDescent="0.25">
      <c r="A494" s="104" t="s">
        <v>950</v>
      </c>
      <c r="B494" s="155" t="s">
        <v>953</v>
      </c>
      <c r="C494" s="91">
        <v>342882.62</v>
      </c>
      <c r="D494" s="91"/>
      <c r="E494" s="91"/>
      <c r="F494" s="91"/>
      <c r="G494" s="91">
        <f t="shared" si="7"/>
        <v>342882.62</v>
      </c>
      <c r="H494" s="102">
        <v>42621</v>
      </c>
      <c r="I494" s="120">
        <v>42621</v>
      </c>
      <c r="J494" s="120"/>
      <c r="K494" s="120"/>
      <c r="L494" s="162"/>
      <c r="M494" s="29" t="s">
        <v>5</v>
      </c>
      <c r="N494" s="162">
        <v>1</v>
      </c>
      <c r="O494" s="29">
        <v>286</v>
      </c>
      <c r="P494" s="29">
        <v>2016</v>
      </c>
    </row>
    <row r="495" spans="1:16" ht="15.75" customHeight="1" x14ac:dyDescent="0.25">
      <c r="A495" s="104" t="s">
        <v>843</v>
      </c>
      <c r="B495" s="155" t="s">
        <v>782</v>
      </c>
      <c r="C495" s="91">
        <v>2279945.79</v>
      </c>
      <c r="D495" s="91"/>
      <c r="E495" s="91"/>
      <c r="F495" s="91"/>
      <c r="G495" s="91">
        <f t="shared" si="7"/>
        <v>2279945.79</v>
      </c>
      <c r="H495" s="120">
        <v>42566</v>
      </c>
      <c r="I495" s="120">
        <v>42569</v>
      </c>
      <c r="J495" s="120"/>
      <c r="K495" s="120"/>
      <c r="L495" s="162"/>
      <c r="M495" s="162" t="s">
        <v>5</v>
      </c>
      <c r="N495" s="162">
        <v>1</v>
      </c>
      <c r="O495" s="162"/>
      <c r="P495" s="29">
        <v>2016</v>
      </c>
    </row>
    <row r="496" spans="1:16" ht="15.75" customHeight="1" x14ac:dyDescent="0.25">
      <c r="A496" s="104" t="s">
        <v>1084</v>
      </c>
      <c r="B496" s="18" t="s">
        <v>63</v>
      </c>
      <c r="C496" s="91">
        <v>3349883.12</v>
      </c>
      <c r="D496" s="91"/>
      <c r="E496" s="91"/>
      <c r="F496" s="91"/>
      <c r="G496" s="91">
        <f t="shared" si="7"/>
        <v>3349883.12</v>
      </c>
      <c r="H496" s="120">
        <v>42648</v>
      </c>
      <c r="I496" s="120">
        <v>42648</v>
      </c>
      <c r="J496" s="120"/>
      <c r="K496" s="120"/>
      <c r="L496" s="162"/>
      <c r="M496" s="162" t="s">
        <v>5</v>
      </c>
      <c r="N496" s="162">
        <v>1</v>
      </c>
      <c r="O496" s="162">
        <v>1382</v>
      </c>
      <c r="P496" s="29">
        <v>2016</v>
      </c>
    </row>
    <row r="497" spans="1:16" ht="15.75" customHeight="1" x14ac:dyDescent="0.25">
      <c r="A497" s="104" t="s">
        <v>466</v>
      </c>
      <c r="B497" s="155" t="s">
        <v>393</v>
      </c>
      <c r="C497" s="91">
        <v>886739.32</v>
      </c>
      <c r="D497" s="91"/>
      <c r="E497" s="91"/>
      <c r="F497" s="91"/>
      <c r="G497" s="91">
        <f t="shared" si="7"/>
        <v>886739.32</v>
      </c>
      <c r="H497" s="120">
        <v>42535</v>
      </c>
      <c r="I497" s="120">
        <v>42577</v>
      </c>
      <c r="J497" s="120"/>
      <c r="K497" s="120"/>
      <c r="L497" s="162"/>
      <c r="M497" s="162" t="s">
        <v>5</v>
      </c>
      <c r="N497" s="162">
        <v>1</v>
      </c>
      <c r="O497" s="162">
        <v>576.23</v>
      </c>
      <c r="P497" s="29">
        <v>2016</v>
      </c>
    </row>
    <row r="498" spans="1:16" ht="15.75" customHeight="1" x14ac:dyDescent="0.25">
      <c r="A498" s="104" t="s">
        <v>952</v>
      </c>
      <c r="B498" s="18" t="s">
        <v>682</v>
      </c>
      <c r="C498" s="91">
        <v>2046969.6</v>
      </c>
      <c r="D498" s="91"/>
      <c r="E498" s="91"/>
      <c r="F498" s="91"/>
      <c r="G498" s="91">
        <f t="shared" si="7"/>
        <v>2046969.6</v>
      </c>
      <c r="H498" s="120">
        <v>42607</v>
      </c>
      <c r="I498" s="120">
        <v>42607</v>
      </c>
      <c r="J498" s="120"/>
      <c r="K498" s="120"/>
      <c r="L498" s="162"/>
      <c r="M498" s="162" t="s">
        <v>5</v>
      </c>
      <c r="N498" s="162">
        <v>1</v>
      </c>
      <c r="O498" s="162"/>
      <c r="P498" s="29">
        <v>2016</v>
      </c>
    </row>
    <row r="499" spans="1:16" ht="15.75" customHeight="1" x14ac:dyDescent="0.25">
      <c r="A499" s="104" t="s">
        <v>1246</v>
      </c>
      <c r="B499" s="155" t="s">
        <v>13</v>
      </c>
      <c r="C499" s="91">
        <v>2956946.38</v>
      </c>
      <c r="D499" s="91"/>
      <c r="E499" s="91"/>
      <c r="F499" s="91"/>
      <c r="G499" s="91">
        <f t="shared" si="7"/>
        <v>2956946.38</v>
      </c>
      <c r="H499" s="120">
        <v>42636</v>
      </c>
      <c r="I499" s="120">
        <v>42639</v>
      </c>
      <c r="J499" s="120"/>
      <c r="K499" s="120"/>
      <c r="L499" s="162"/>
      <c r="M499" s="162" t="s">
        <v>5</v>
      </c>
      <c r="N499" s="162">
        <v>1</v>
      </c>
      <c r="O499" s="162">
        <v>1412</v>
      </c>
      <c r="P499" s="29">
        <v>2016</v>
      </c>
    </row>
    <row r="500" spans="1:16" ht="15.75" customHeight="1" x14ac:dyDescent="0.25">
      <c r="A500" s="104" t="s">
        <v>740</v>
      </c>
      <c r="B500" s="18" t="s">
        <v>755</v>
      </c>
      <c r="C500" s="91">
        <v>1882825.7</v>
      </c>
      <c r="D500" s="91"/>
      <c r="E500" s="91"/>
      <c r="F500" s="91"/>
      <c r="G500" s="91">
        <f t="shared" si="7"/>
        <v>1882825.7</v>
      </c>
      <c r="H500" s="120">
        <v>42611</v>
      </c>
      <c r="I500" s="120">
        <v>42611</v>
      </c>
      <c r="J500" s="120"/>
      <c r="K500" s="120"/>
      <c r="L500" s="162"/>
      <c r="M500" s="162" t="s">
        <v>5</v>
      </c>
      <c r="N500" s="162">
        <v>1</v>
      </c>
      <c r="O500" s="162">
        <v>864</v>
      </c>
      <c r="P500" s="29">
        <v>2016</v>
      </c>
    </row>
    <row r="501" spans="1:16" ht="15.75" customHeight="1" x14ac:dyDescent="0.25">
      <c r="A501" s="104" t="s">
        <v>2153</v>
      </c>
      <c r="B501" s="18" t="s">
        <v>682</v>
      </c>
      <c r="C501" s="91">
        <v>4105965.76</v>
      </c>
      <c r="D501" s="91"/>
      <c r="E501" s="91"/>
      <c r="F501" s="91"/>
      <c r="G501" s="91">
        <f t="shared" si="7"/>
        <v>4105965.76</v>
      </c>
      <c r="H501" s="120">
        <v>42607</v>
      </c>
      <c r="I501" s="120">
        <v>42607</v>
      </c>
      <c r="J501" s="120"/>
      <c r="K501" s="120"/>
      <c r="L501" s="162"/>
      <c r="M501" s="162" t="s">
        <v>5</v>
      </c>
      <c r="N501" s="162">
        <v>1</v>
      </c>
      <c r="O501" s="162"/>
      <c r="P501" s="29">
        <v>2016</v>
      </c>
    </row>
    <row r="502" spans="1:16" ht="15.75" customHeight="1" x14ac:dyDescent="0.25">
      <c r="A502" s="104" t="s">
        <v>1117</v>
      </c>
      <c r="B502" s="104" t="s">
        <v>1</v>
      </c>
      <c r="C502" s="91">
        <v>3116607.93</v>
      </c>
      <c r="D502" s="91"/>
      <c r="E502" s="91"/>
      <c r="F502" s="91"/>
      <c r="G502" s="91">
        <f t="shared" si="7"/>
        <v>3116607.93</v>
      </c>
      <c r="H502" s="120">
        <v>42634</v>
      </c>
      <c r="I502" s="120">
        <v>42634</v>
      </c>
      <c r="J502" s="120"/>
      <c r="K502" s="120"/>
      <c r="L502" s="162"/>
      <c r="M502" s="162" t="s">
        <v>5</v>
      </c>
      <c r="N502" s="162">
        <v>1</v>
      </c>
      <c r="O502" s="162">
        <v>1592.26</v>
      </c>
      <c r="P502" s="29">
        <v>2016</v>
      </c>
    </row>
    <row r="503" spans="1:16" ht="15.75" customHeight="1" x14ac:dyDescent="0.25">
      <c r="A503" s="104" t="s">
        <v>1251</v>
      </c>
      <c r="B503" s="104" t="s">
        <v>1</v>
      </c>
      <c r="C503" s="91">
        <v>669979.36</v>
      </c>
      <c r="D503" s="91"/>
      <c r="E503" s="91"/>
      <c r="F503" s="91"/>
      <c r="G503" s="91">
        <f t="shared" si="7"/>
        <v>669979.36</v>
      </c>
      <c r="H503" s="120">
        <v>42622</v>
      </c>
      <c r="I503" s="120">
        <v>42622</v>
      </c>
      <c r="J503" s="120"/>
      <c r="K503" s="120"/>
      <c r="L503" s="162"/>
      <c r="M503" s="162" t="s">
        <v>5</v>
      </c>
      <c r="N503" s="162">
        <v>1</v>
      </c>
      <c r="O503" s="162">
        <v>337.42</v>
      </c>
      <c r="P503" s="29">
        <v>2016</v>
      </c>
    </row>
    <row r="504" spans="1:16" ht="15.75" customHeight="1" x14ac:dyDescent="0.25">
      <c r="A504" s="104" t="s">
        <v>1253</v>
      </c>
      <c r="B504" s="104" t="s">
        <v>1</v>
      </c>
      <c r="C504" s="91">
        <v>653199.92000000004</v>
      </c>
      <c r="D504" s="91"/>
      <c r="E504" s="91"/>
      <c r="F504" s="91"/>
      <c r="G504" s="91">
        <f t="shared" si="7"/>
        <v>653199.92000000004</v>
      </c>
      <c r="H504" s="120">
        <v>42622</v>
      </c>
      <c r="I504" s="120">
        <v>42622</v>
      </c>
      <c r="J504" s="120"/>
      <c r="K504" s="120"/>
      <c r="L504" s="162"/>
      <c r="M504" s="162" t="s">
        <v>5</v>
      </c>
      <c r="N504" s="162">
        <v>1</v>
      </c>
      <c r="O504" s="162">
        <v>340.1</v>
      </c>
      <c r="P504" s="29">
        <v>2016</v>
      </c>
    </row>
    <row r="505" spans="1:16" ht="15.75" customHeight="1" x14ac:dyDescent="0.25">
      <c r="A505" s="104" t="s">
        <v>1254</v>
      </c>
      <c r="B505" s="104" t="s">
        <v>1</v>
      </c>
      <c r="C505" s="91">
        <v>652344.04</v>
      </c>
      <c r="D505" s="91"/>
      <c r="E505" s="91"/>
      <c r="F505" s="91"/>
      <c r="G505" s="91">
        <f t="shared" si="7"/>
        <v>652344.04</v>
      </c>
      <c r="H505" s="120">
        <v>42622</v>
      </c>
      <c r="I505" s="120">
        <v>42622</v>
      </c>
      <c r="J505" s="120"/>
      <c r="K505" s="120"/>
      <c r="L505" s="162"/>
      <c r="M505" s="162" t="s">
        <v>5</v>
      </c>
      <c r="N505" s="162">
        <v>1</v>
      </c>
      <c r="O505" s="162">
        <v>341.49</v>
      </c>
      <c r="P505" s="29">
        <v>2016</v>
      </c>
    </row>
    <row r="506" spans="1:16" ht="15.75" customHeight="1" x14ac:dyDescent="0.25">
      <c r="A506" s="104" t="s">
        <v>1255</v>
      </c>
      <c r="B506" s="104" t="s">
        <v>1</v>
      </c>
      <c r="C506" s="91">
        <v>681655.95</v>
      </c>
      <c r="D506" s="91"/>
      <c r="E506" s="91"/>
      <c r="F506" s="91"/>
      <c r="G506" s="91">
        <f t="shared" si="7"/>
        <v>681655.95</v>
      </c>
      <c r="H506" s="120">
        <v>42622</v>
      </c>
      <c r="I506" s="120">
        <v>42622</v>
      </c>
      <c r="J506" s="120"/>
      <c r="K506" s="120"/>
      <c r="L506" s="162"/>
      <c r="M506" s="162" t="s">
        <v>5</v>
      </c>
      <c r="N506" s="162">
        <v>1</v>
      </c>
      <c r="O506" s="162">
        <v>347.48</v>
      </c>
      <c r="P506" s="29">
        <v>2016</v>
      </c>
    </row>
    <row r="507" spans="1:16" ht="15.75" customHeight="1" x14ac:dyDescent="0.25">
      <c r="A507" s="104" t="s">
        <v>979</v>
      </c>
      <c r="B507" s="155" t="s">
        <v>982</v>
      </c>
      <c r="C507" s="91">
        <v>3264835.09</v>
      </c>
      <c r="D507" s="91"/>
      <c r="E507" s="91"/>
      <c r="F507" s="91"/>
      <c r="G507" s="91">
        <f t="shared" si="7"/>
        <v>3264835.09</v>
      </c>
      <c r="H507" s="120">
        <v>42598</v>
      </c>
      <c r="I507" s="120">
        <v>42598</v>
      </c>
      <c r="J507" s="120"/>
      <c r="K507" s="120"/>
      <c r="L507" s="162"/>
      <c r="M507" s="162" t="s">
        <v>5</v>
      </c>
      <c r="N507" s="162">
        <v>1</v>
      </c>
      <c r="O507" s="162">
        <v>1517</v>
      </c>
      <c r="P507" s="29">
        <v>2016</v>
      </c>
    </row>
    <row r="508" spans="1:16" ht="15.75" customHeight="1" x14ac:dyDescent="0.25">
      <c r="A508" s="104" t="s">
        <v>492</v>
      </c>
      <c r="B508" s="18" t="s">
        <v>63</v>
      </c>
      <c r="C508" s="91">
        <v>2196949.79</v>
      </c>
      <c r="D508" s="91"/>
      <c r="E508" s="91"/>
      <c r="F508" s="91"/>
      <c r="G508" s="91">
        <f t="shared" si="7"/>
        <v>2196949.79</v>
      </c>
      <c r="H508" s="120">
        <v>42626</v>
      </c>
      <c r="I508" s="120">
        <v>42626</v>
      </c>
      <c r="J508" s="120"/>
      <c r="K508" s="120"/>
      <c r="L508" s="162"/>
      <c r="M508" s="162" t="s">
        <v>5</v>
      </c>
      <c r="N508" s="162">
        <v>1</v>
      </c>
      <c r="O508" s="162">
        <v>1108</v>
      </c>
      <c r="P508" s="29">
        <v>2016</v>
      </c>
    </row>
    <row r="509" spans="1:16" ht="15.75" customHeight="1" x14ac:dyDescent="0.25">
      <c r="A509" s="104" t="s">
        <v>956</v>
      </c>
      <c r="B509" s="18" t="s">
        <v>682</v>
      </c>
      <c r="C509" s="91">
        <v>2264555.7000000002</v>
      </c>
      <c r="D509" s="91"/>
      <c r="E509" s="91"/>
      <c r="F509" s="91"/>
      <c r="G509" s="91">
        <f t="shared" si="7"/>
        <v>2264555.7000000002</v>
      </c>
      <c r="H509" s="120">
        <v>42604</v>
      </c>
      <c r="I509" s="120">
        <v>42604</v>
      </c>
      <c r="J509" s="120"/>
      <c r="K509" s="120"/>
      <c r="L509" s="162"/>
      <c r="M509" s="162" t="s">
        <v>5</v>
      </c>
      <c r="N509" s="162">
        <v>1</v>
      </c>
      <c r="O509" s="162"/>
      <c r="P509" s="29">
        <v>2016</v>
      </c>
    </row>
    <row r="510" spans="1:16" ht="15.75" customHeight="1" x14ac:dyDescent="0.25">
      <c r="A510" s="104" t="s">
        <v>2152</v>
      </c>
      <c r="B510" s="18" t="s">
        <v>682</v>
      </c>
      <c r="C510" s="91">
        <v>2314169.98</v>
      </c>
      <c r="D510" s="91"/>
      <c r="E510" s="91"/>
      <c r="F510" s="91"/>
      <c r="G510" s="91">
        <f t="shared" si="7"/>
        <v>2314169.98</v>
      </c>
      <c r="H510" s="120">
        <v>42607</v>
      </c>
      <c r="I510" s="120">
        <v>42607</v>
      </c>
      <c r="J510" s="120"/>
      <c r="K510" s="120"/>
      <c r="L510" s="162"/>
      <c r="M510" s="162" t="s">
        <v>5</v>
      </c>
      <c r="N510" s="162">
        <v>1</v>
      </c>
      <c r="O510" s="162"/>
      <c r="P510" s="29">
        <v>2016</v>
      </c>
    </row>
    <row r="511" spans="1:16" ht="15.75" customHeight="1" x14ac:dyDescent="0.25">
      <c r="A511" s="104" t="s">
        <v>769</v>
      </c>
      <c r="B511" s="18" t="s">
        <v>682</v>
      </c>
      <c r="C511" s="91">
        <v>1293899.5</v>
      </c>
      <c r="D511" s="91"/>
      <c r="E511" s="91"/>
      <c r="F511" s="91"/>
      <c r="G511" s="91">
        <f t="shared" si="7"/>
        <v>1293899.5</v>
      </c>
      <c r="H511" s="120">
        <v>42566</v>
      </c>
      <c r="I511" s="120">
        <v>42566</v>
      </c>
      <c r="J511" s="120"/>
      <c r="K511" s="120"/>
      <c r="L511" s="165"/>
      <c r="M511" s="162" t="s">
        <v>770</v>
      </c>
      <c r="N511" s="162">
        <v>2</v>
      </c>
      <c r="O511" s="162"/>
      <c r="P511" s="29">
        <v>2016</v>
      </c>
    </row>
    <row r="512" spans="1:16" ht="15" customHeight="1" x14ac:dyDescent="0.25">
      <c r="A512" s="104" t="s">
        <v>1074</v>
      </c>
      <c r="B512" s="18" t="s">
        <v>63</v>
      </c>
      <c r="C512" s="91">
        <v>1357449.05</v>
      </c>
      <c r="D512" s="91"/>
      <c r="E512" s="91"/>
      <c r="F512" s="91"/>
      <c r="G512" s="91">
        <f t="shared" si="7"/>
        <v>1357449.05</v>
      </c>
      <c r="H512" s="120">
        <v>42636</v>
      </c>
      <c r="I512" s="120">
        <v>42636</v>
      </c>
      <c r="J512" s="120"/>
      <c r="K512" s="120"/>
      <c r="L512" s="165"/>
      <c r="M512" s="162" t="s">
        <v>5</v>
      </c>
      <c r="N512" s="162">
        <v>1</v>
      </c>
      <c r="O512" s="162"/>
      <c r="P512" s="29">
        <v>2016</v>
      </c>
    </row>
    <row r="513" spans="1:16" ht="15.75" customHeight="1" x14ac:dyDescent="0.25">
      <c r="A513" s="104" t="s">
        <v>966</v>
      </c>
      <c r="B513" s="18" t="s">
        <v>782</v>
      </c>
      <c r="C513" s="91">
        <v>1480903.69</v>
      </c>
      <c r="D513" s="91"/>
      <c r="E513" s="91"/>
      <c r="F513" s="91"/>
      <c r="G513" s="91">
        <f t="shared" si="7"/>
        <v>1480903.69</v>
      </c>
      <c r="H513" s="120">
        <v>42619</v>
      </c>
      <c r="I513" s="120">
        <v>42615</v>
      </c>
      <c r="J513" s="120"/>
      <c r="K513" s="120"/>
      <c r="L513" s="165"/>
      <c r="M513" s="162" t="s">
        <v>6</v>
      </c>
      <c r="N513" s="162">
        <v>1</v>
      </c>
      <c r="O513" s="162">
        <v>738.34</v>
      </c>
      <c r="P513" s="29">
        <v>2016</v>
      </c>
    </row>
    <row r="514" spans="1:16" ht="15.75" customHeight="1" x14ac:dyDescent="0.25">
      <c r="A514" s="104" t="s">
        <v>2146</v>
      </c>
      <c r="B514" s="18" t="s">
        <v>3</v>
      </c>
      <c r="C514" s="91">
        <v>1074753.44</v>
      </c>
      <c r="D514" s="91"/>
      <c r="E514" s="147" t="s">
        <v>782</v>
      </c>
      <c r="F514" s="91">
        <v>28639.63</v>
      </c>
      <c r="G514" s="91">
        <f t="shared" si="7"/>
        <v>1103393.0699999998</v>
      </c>
      <c r="H514" s="120">
        <v>42488</v>
      </c>
      <c r="I514" s="120">
        <v>42488</v>
      </c>
      <c r="J514" s="120">
        <v>43463</v>
      </c>
      <c r="K514" s="120">
        <v>43493</v>
      </c>
      <c r="L514" s="162">
        <v>2019</v>
      </c>
      <c r="M514" s="162" t="s">
        <v>5</v>
      </c>
      <c r="N514" s="162">
        <v>1</v>
      </c>
      <c r="O514" s="162">
        <v>583.5</v>
      </c>
      <c r="P514" s="29" t="s">
        <v>3595</v>
      </c>
    </row>
    <row r="515" spans="1:16" ht="15.75" customHeight="1" x14ac:dyDescent="0.25">
      <c r="A515" s="104" t="s">
        <v>946</v>
      </c>
      <c r="B515" s="18" t="s">
        <v>953</v>
      </c>
      <c r="C515" s="91">
        <v>641621.47</v>
      </c>
      <c r="D515" s="91"/>
      <c r="E515" s="91"/>
      <c r="F515" s="91"/>
      <c r="G515" s="91">
        <f t="shared" si="7"/>
        <v>641621.47</v>
      </c>
      <c r="H515" s="120">
        <v>42636</v>
      </c>
      <c r="I515" s="120">
        <v>42636</v>
      </c>
      <c r="J515" s="120"/>
      <c r="K515" s="120"/>
      <c r="L515" s="162"/>
      <c r="M515" s="162" t="s">
        <v>5</v>
      </c>
      <c r="N515" s="162">
        <v>1</v>
      </c>
      <c r="O515" s="162"/>
      <c r="P515" s="29">
        <v>2016</v>
      </c>
    </row>
    <row r="516" spans="1:16" ht="15.75" customHeight="1" x14ac:dyDescent="0.25">
      <c r="A516" s="104" t="s">
        <v>928</v>
      </c>
      <c r="B516" s="18" t="s">
        <v>782</v>
      </c>
      <c r="C516" s="91">
        <v>2162064.6</v>
      </c>
      <c r="D516" s="91"/>
      <c r="E516" s="91"/>
      <c r="F516" s="91"/>
      <c r="G516" s="91">
        <f t="shared" si="7"/>
        <v>2162064.6</v>
      </c>
      <c r="H516" s="120">
        <v>42626</v>
      </c>
      <c r="I516" s="120">
        <v>42626</v>
      </c>
      <c r="J516" s="120"/>
      <c r="K516" s="120"/>
      <c r="L516" s="162"/>
      <c r="M516" s="162" t="s">
        <v>6</v>
      </c>
      <c r="N516" s="162">
        <v>1</v>
      </c>
      <c r="O516" s="162">
        <v>1065</v>
      </c>
      <c r="P516" s="29">
        <v>2016</v>
      </c>
    </row>
    <row r="517" spans="1:16" ht="15.75" customHeight="1" x14ac:dyDescent="0.25">
      <c r="A517" s="104" t="s">
        <v>2137</v>
      </c>
      <c r="B517" s="18" t="s">
        <v>682</v>
      </c>
      <c r="C517" s="91">
        <v>2831328.58</v>
      </c>
      <c r="D517" s="91"/>
      <c r="E517" s="91"/>
      <c r="F517" s="91"/>
      <c r="G517" s="91">
        <f t="shared" si="7"/>
        <v>2831328.58</v>
      </c>
      <c r="H517" s="120">
        <v>42608</v>
      </c>
      <c r="I517" s="120">
        <v>42608</v>
      </c>
      <c r="J517" s="120"/>
      <c r="K517" s="120"/>
      <c r="L517" s="162"/>
      <c r="M517" s="162" t="s">
        <v>5</v>
      </c>
      <c r="N517" s="162">
        <v>1</v>
      </c>
      <c r="O517" s="162"/>
      <c r="P517" s="29">
        <v>2016</v>
      </c>
    </row>
    <row r="518" spans="1:16" ht="15.75" customHeight="1" x14ac:dyDescent="0.25">
      <c r="A518" s="104" t="s">
        <v>955</v>
      </c>
      <c r="B518" s="18" t="s">
        <v>682</v>
      </c>
      <c r="C518" s="91">
        <v>2009037.32</v>
      </c>
      <c r="D518" s="91"/>
      <c r="E518" s="91"/>
      <c r="F518" s="91"/>
      <c r="G518" s="91">
        <f t="shared" si="7"/>
        <v>2009037.32</v>
      </c>
      <c r="H518" s="120">
        <v>42608</v>
      </c>
      <c r="I518" s="120">
        <v>42608</v>
      </c>
      <c r="J518" s="120"/>
      <c r="K518" s="120"/>
      <c r="L518" s="162"/>
      <c r="M518" s="162" t="s">
        <v>5</v>
      </c>
      <c r="N518" s="162">
        <v>1</v>
      </c>
      <c r="O518" s="162"/>
      <c r="P518" s="29">
        <v>2016</v>
      </c>
    </row>
    <row r="519" spans="1:16" ht="15.75" customHeight="1" x14ac:dyDescent="0.25">
      <c r="A519" s="104" t="s">
        <v>948</v>
      </c>
      <c r="B519" s="18" t="s">
        <v>953</v>
      </c>
      <c r="C519" s="91">
        <v>428760.51</v>
      </c>
      <c r="D519" s="91"/>
      <c r="E519" s="91"/>
      <c r="F519" s="91"/>
      <c r="G519" s="91">
        <f t="shared" si="7"/>
        <v>428760.51</v>
      </c>
      <c r="H519" s="120">
        <v>42634</v>
      </c>
      <c r="I519" s="120">
        <v>42634</v>
      </c>
      <c r="J519" s="120"/>
      <c r="K519" s="120"/>
      <c r="L519" s="162"/>
      <c r="M519" s="162" t="s">
        <v>5</v>
      </c>
      <c r="N519" s="162">
        <v>1</v>
      </c>
      <c r="O519" s="162">
        <v>358.3</v>
      </c>
      <c r="P519" s="29">
        <v>2016</v>
      </c>
    </row>
    <row r="520" spans="1:16" ht="15.75" customHeight="1" x14ac:dyDescent="0.25">
      <c r="A520" s="104" t="s">
        <v>790</v>
      </c>
      <c r="B520" s="18" t="s">
        <v>682</v>
      </c>
      <c r="C520" s="91">
        <v>1602606.38</v>
      </c>
      <c r="D520" s="91"/>
      <c r="E520" s="91"/>
      <c r="F520" s="91"/>
      <c r="G520" s="91">
        <f t="shared" si="7"/>
        <v>1602606.38</v>
      </c>
      <c r="H520" s="120">
        <v>42572</v>
      </c>
      <c r="I520" s="120">
        <v>42572</v>
      </c>
      <c r="J520" s="120"/>
      <c r="K520" s="120"/>
      <c r="L520" s="162"/>
      <c r="M520" s="162" t="s">
        <v>5</v>
      </c>
      <c r="N520" s="162">
        <v>1</v>
      </c>
      <c r="O520" s="162"/>
      <c r="P520" s="29">
        <v>2016</v>
      </c>
    </row>
    <row r="521" spans="1:16" ht="15.75" customHeight="1" x14ac:dyDescent="0.25">
      <c r="A521" s="104" t="s">
        <v>1073</v>
      </c>
      <c r="B521" s="18" t="s">
        <v>63</v>
      </c>
      <c r="C521" s="91">
        <v>2394698.5299999998</v>
      </c>
      <c r="D521" s="91"/>
      <c r="E521" s="91"/>
      <c r="F521" s="91"/>
      <c r="G521" s="91">
        <f t="shared" si="7"/>
        <v>2394698.5299999998</v>
      </c>
      <c r="H521" s="120">
        <v>42642</v>
      </c>
      <c r="I521" s="120">
        <v>42642</v>
      </c>
      <c r="J521" s="120"/>
      <c r="K521" s="120"/>
      <c r="L521" s="162"/>
      <c r="M521" s="162" t="s">
        <v>5</v>
      </c>
      <c r="N521" s="162">
        <v>1</v>
      </c>
      <c r="O521" s="162"/>
      <c r="P521" s="29">
        <v>2016</v>
      </c>
    </row>
    <row r="522" spans="1:16" ht="15.75" customHeight="1" x14ac:dyDescent="0.25">
      <c r="A522" s="104" t="s">
        <v>2149</v>
      </c>
      <c r="B522" s="155" t="s">
        <v>609</v>
      </c>
      <c r="C522" s="91">
        <v>1186091.33</v>
      </c>
      <c r="D522" s="91"/>
      <c r="E522" s="91" t="s">
        <v>609</v>
      </c>
      <c r="F522" s="91">
        <v>272158.52</v>
      </c>
      <c r="G522" s="91">
        <f t="shared" si="7"/>
        <v>1458249.85</v>
      </c>
      <c r="H522" s="120">
        <v>42604</v>
      </c>
      <c r="I522" s="120">
        <v>42604</v>
      </c>
      <c r="J522" s="120">
        <v>42604</v>
      </c>
      <c r="K522" s="120">
        <v>42604</v>
      </c>
      <c r="L522" s="162"/>
      <c r="M522" s="162" t="s">
        <v>5</v>
      </c>
      <c r="N522" s="162">
        <v>1</v>
      </c>
      <c r="O522" s="162">
        <v>710</v>
      </c>
      <c r="P522" s="29">
        <v>2016</v>
      </c>
    </row>
    <row r="523" spans="1:16" ht="15.75" customHeight="1" x14ac:dyDescent="0.25">
      <c r="A523" s="104" t="s">
        <v>409</v>
      </c>
      <c r="B523" s="18" t="s">
        <v>3</v>
      </c>
      <c r="C523" s="91">
        <v>1702129.94</v>
      </c>
      <c r="D523" s="91"/>
      <c r="E523" s="91"/>
      <c r="F523" s="91"/>
      <c r="G523" s="91">
        <f t="shared" si="7"/>
        <v>1702129.94</v>
      </c>
      <c r="H523" s="120">
        <v>42613</v>
      </c>
      <c r="I523" s="120">
        <v>42613</v>
      </c>
      <c r="J523" s="120"/>
      <c r="K523" s="120"/>
      <c r="L523" s="162"/>
      <c r="M523" s="162" t="s">
        <v>5</v>
      </c>
      <c r="N523" s="162">
        <v>1</v>
      </c>
      <c r="O523" s="162">
        <v>1134.8499999999999</v>
      </c>
      <c r="P523" s="162">
        <v>2016</v>
      </c>
    </row>
    <row r="524" spans="1:16" ht="15.75" customHeight="1" x14ac:dyDescent="0.25">
      <c r="A524" s="104" t="s">
        <v>1209</v>
      </c>
      <c r="B524" s="18" t="s">
        <v>782</v>
      </c>
      <c r="C524" s="91">
        <v>1576825.74</v>
      </c>
      <c r="D524" s="91"/>
      <c r="E524" s="91"/>
      <c r="F524" s="91"/>
      <c r="G524" s="91">
        <f t="shared" si="7"/>
        <v>1576825.74</v>
      </c>
      <c r="H524" s="120">
        <v>42636</v>
      </c>
      <c r="I524" s="120">
        <v>42646</v>
      </c>
      <c r="J524" s="120"/>
      <c r="K524" s="120"/>
      <c r="L524" s="162"/>
      <c r="M524" s="162" t="s">
        <v>1213</v>
      </c>
      <c r="N524" s="162">
        <v>1</v>
      </c>
      <c r="O524" s="162">
        <v>575</v>
      </c>
      <c r="P524" s="162">
        <v>2016</v>
      </c>
    </row>
    <row r="525" spans="1:16" ht="15.75" customHeight="1" x14ac:dyDescent="0.25">
      <c r="A525" s="104" t="s">
        <v>1025</v>
      </c>
      <c r="B525" s="155" t="s">
        <v>782</v>
      </c>
      <c r="C525" s="91">
        <v>2798633.52</v>
      </c>
      <c r="D525" s="91"/>
      <c r="E525" s="91"/>
      <c r="F525" s="91"/>
      <c r="G525" s="91">
        <f t="shared" si="7"/>
        <v>2798633.52</v>
      </c>
      <c r="H525" s="120">
        <v>42608</v>
      </c>
      <c r="I525" s="120">
        <v>42608</v>
      </c>
      <c r="J525" s="120"/>
      <c r="K525" s="120"/>
      <c r="L525" s="162"/>
      <c r="M525" s="162" t="s">
        <v>5</v>
      </c>
      <c r="N525" s="162">
        <v>1</v>
      </c>
      <c r="O525" s="162"/>
      <c r="P525" s="162">
        <v>2016</v>
      </c>
    </row>
    <row r="526" spans="1:16" ht="15.75" customHeight="1" x14ac:dyDescent="0.25">
      <c r="A526" s="104" t="s">
        <v>1275</v>
      </c>
      <c r="B526" s="155" t="s">
        <v>1278</v>
      </c>
      <c r="C526" s="91">
        <v>2389574.89</v>
      </c>
      <c r="D526" s="91"/>
      <c r="E526" s="91"/>
      <c r="F526" s="91"/>
      <c r="G526" s="91">
        <f t="shared" si="7"/>
        <v>2389574.89</v>
      </c>
      <c r="H526" s="120">
        <v>42667</v>
      </c>
      <c r="I526" s="120">
        <v>42667</v>
      </c>
      <c r="J526" s="120"/>
      <c r="K526" s="120"/>
      <c r="L526" s="162"/>
      <c r="M526" s="162" t="s">
        <v>5</v>
      </c>
      <c r="N526" s="162">
        <v>1</v>
      </c>
      <c r="O526" s="162">
        <v>950</v>
      </c>
      <c r="P526" s="162">
        <v>2016</v>
      </c>
    </row>
    <row r="527" spans="1:16" ht="15.75" customHeight="1" x14ac:dyDescent="0.25">
      <c r="A527" s="104" t="s">
        <v>1118</v>
      </c>
      <c r="B527" s="104" t="s">
        <v>1</v>
      </c>
      <c r="C527" s="91">
        <v>3125437.81</v>
      </c>
      <c r="D527" s="91"/>
      <c r="E527" s="91"/>
      <c r="F527" s="91"/>
      <c r="G527" s="91">
        <f t="shared" si="7"/>
        <v>3125437.81</v>
      </c>
      <c r="H527" s="120">
        <v>42657</v>
      </c>
      <c r="I527" s="120">
        <v>42657</v>
      </c>
      <c r="J527" s="120"/>
      <c r="K527" s="120"/>
      <c r="L527" s="162"/>
      <c r="M527" s="162" t="s">
        <v>5</v>
      </c>
      <c r="N527" s="162">
        <v>1</v>
      </c>
      <c r="O527" s="162">
        <v>1429</v>
      </c>
      <c r="P527" s="162">
        <v>2016</v>
      </c>
    </row>
    <row r="528" spans="1:16" ht="15.75" customHeight="1" x14ac:dyDescent="0.25">
      <c r="A528" s="104" t="s">
        <v>1030</v>
      </c>
      <c r="B528" s="155" t="s">
        <v>1364</v>
      </c>
      <c r="C528" s="91">
        <v>2333026.31</v>
      </c>
      <c r="D528" s="91"/>
      <c r="E528" s="91"/>
      <c r="F528" s="91"/>
      <c r="G528" s="91">
        <f t="shared" ref="G528:G591" si="8">C528-D528+F528</f>
        <v>2333026.31</v>
      </c>
      <c r="H528" s="120">
        <v>42608</v>
      </c>
      <c r="I528" s="120">
        <v>42611</v>
      </c>
      <c r="J528" s="120"/>
      <c r="K528" s="120"/>
      <c r="L528" s="162"/>
      <c r="M528" s="162" t="s">
        <v>5</v>
      </c>
      <c r="N528" s="162">
        <v>1</v>
      </c>
      <c r="O528" s="162">
        <v>1092</v>
      </c>
      <c r="P528" s="162">
        <v>2016</v>
      </c>
    </row>
    <row r="529" spans="1:16" ht="15.75" customHeight="1" x14ac:dyDescent="0.25">
      <c r="A529" s="104" t="s">
        <v>1002</v>
      </c>
      <c r="B529" s="155" t="s">
        <v>1006</v>
      </c>
      <c r="C529" s="91">
        <v>1443621.34</v>
      </c>
      <c r="D529" s="91"/>
      <c r="E529" s="91"/>
      <c r="F529" s="91"/>
      <c r="G529" s="91">
        <f t="shared" si="8"/>
        <v>1443621.34</v>
      </c>
      <c r="H529" s="120">
        <v>42619</v>
      </c>
      <c r="I529" s="120">
        <v>42619</v>
      </c>
      <c r="J529" s="120"/>
      <c r="K529" s="120"/>
      <c r="L529" s="162"/>
      <c r="M529" s="162" t="s">
        <v>5</v>
      </c>
      <c r="N529" s="162">
        <v>1</v>
      </c>
      <c r="O529" s="162"/>
      <c r="P529" s="162">
        <v>2016</v>
      </c>
    </row>
    <row r="530" spans="1:16" ht="15.75" customHeight="1" x14ac:dyDescent="0.25">
      <c r="A530" s="104" t="s">
        <v>1282</v>
      </c>
      <c r="B530" s="155" t="s">
        <v>69</v>
      </c>
      <c r="C530" s="91">
        <v>2361458.66</v>
      </c>
      <c r="D530" s="91"/>
      <c r="E530" s="91" t="s">
        <v>2081</v>
      </c>
      <c r="F530" s="91"/>
      <c r="G530" s="91">
        <f t="shared" si="8"/>
        <v>2361458.66</v>
      </c>
      <c r="H530" s="120">
        <v>42664</v>
      </c>
      <c r="I530" s="120">
        <v>42664</v>
      </c>
      <c r="J530" s="120"/>
      <c r="K530" s="120"/>
      <c r="L530" s="162"/>
      <c r="M530" s="162" t="s">
        <v>5</v>
      </c>
      <c r="N530" s="162">
        <v>1</v>
      </c>
      <c r="O530" s="162">
        <v>1126</v>
      </c>
      <c r="P530" s="162">
        <v>2016</v>
      </c>
    </row>
    <row r="531" spans="1:16" ht="15.75" customHeight="1" x14ac:dyDescent="0.25">
      <c r="A531" s="154" t="s">
        <v>1282</v>
      </c>
      <c r="B531" s="126" t="s">
        <v>694</v>
      </c>
      <c r="C531" s="91">
        <v>996473.36</v>
      </c>
      <c r="D531" s="91"/>
      <c r="E531" s="91"/>
      <c r="F531" s="91"/>
      <c r="G531" s="91">
        <f t="shared" si="8"/>
        <v>996473.36</v>
      </c>
      <c r="H531" s="120"/>
      <c r="I531" s="120"/>
      <c r="J531" s="120">
        <v>44851</v>
      </c>
      <c r="K531" s="120">
        <v>44876</v>
      </c>
      <c r="L531" s="162">
        <v>2022</v>
      </c>
      <c r="M531" s="84" t="s">
        <v>4098</v>
      </c>
      <c r="N531" s="162">
        <v>1</v>
      </c>
      <c r="O531" s="101">
        <v>3425.1</v>
      </c>
      <c r="P531" s="162">
        <v>2022</v>
      </c>
    </row>
    <row r="532" spans="1:16" ht="15.75" customHeight="1" x14ac:dyDescent="0.25">
      <c r="A532" s="104" t="s">
        <v>1026</v>
      </c>
      <c r="B532" s="155" t="s">
        <v>782</v>
      </c>
      <c r="C532" s="91">
        <v>2128863.35</v>
      </c>
      <c r="D532" s="91"/>
      <c r="E532" s="91"/>
      <c r="F532" s="91"/>
      <c r="G532" s="91">
        <f t="shared" si="8"/>
        <v>2128863.35</v>
      </c>
      <c r="H532" s="120">
        <v>42608</v>
      </c>
      <c r="I532" s="120">
        <v>42608</v>
      </c>
      <c r="J532" s="120"/>
      <c r="K532" s="120"/>
      <c r="L532" s="162"/>
      <c r="M532" s="162" t="s">
        <v>5</v>
      </c>
      <c r="N532" s="162">
        <v>1</v>
      </c>
      <c r="O532" s="162"/>
      <c r="P532" s="162">
        <v>2016</v>
      </c>
    </row>
    <row r="533" spans="1:16" ht="15.75" customHeight="1" x14ac:dyDescent="0.25">
      <c r="A533" s="104" t="s">
        <v>2622</v>
      </c>
      <c r="B533" s="155" t="s">
        <v>782</v>
      </c>
      <c r="C533" s="91">
        <v>1221746.04</v>
      </c>
      <c r="D533" s="91"/>
      <c r="E533" s="91"/>
      <c r="F533" s="91"/>
      <c r="G533" s="91">
        <f t="shared" si="8"/>
        <v>1221746.04</v>
      </c>
      <c r="H533" s="120">
        <v>42646</v>
      </c>
      <c r="I533" s="120">
        <v>42646</v>
      </c>
      <c r="J533" s="120"/>
      <c r="K533" s="120"/>
      <c r="L533" s="162"/>
      <c r="M533" s="162" t="s">
        <v>5</v>
      </c>
      <c r="N533" s="162">
        <v>1</v>
      </c>
      <c r="O533" s="162">
        <v>586.4</v>
      </c>
      <c r="P533" s="162">
        <v>2016</v>
      </c>
    </row>
    <row r="534" spans="1:16" ht="15.75" customHeight="1" x14ac:dyDescent="0.25">
      <c r="A534" s="104" t="s">
        <v>706</v>
      </c>
      <c r="B534" s="18" t="s">
        <v>63</v>
      </c>
      <c r="C534" s="91">
        <v>463695.99</v>
      </c>
      <c r="D534" s="91"/>
      <c r="E534" s="91"/>
      <c r="F534" s="91"/>
      <c r="G534" s="91">
        <f t="shared" si="8"/>
        <v>463695.99</v>
      </c>
      <c r="H534" s="120">
        <v>42529</v>
      </c>
      <c r="I534" s="120">
        <v>42529</v>
      </c>
      <c r="J534" s="120"/>
      <c r="K534" s="120"/>
      <c r="L534" s="162"/>
      <c r="M534" s="162" t="s">
        <v>5</v>
      </c>
      <c r="N534" s="162">
        <v>1</v>
      </c>
      <c r="O534" s="162"/>
      <c r="P534" s="162">
        <v>2016</v>
      </c>
    </row>
    <row r="535" spans="1:16" ht="15.75" customHeight="1" x14ac:dyDescent="0.25">
      <c r="A535" s="104" t="s">
        <v>1040</v>
      </c>
      <c r="B535" s="155" t="s">
        <v>953</v>
      </c>
      <c r="C535" s="91">
        <v>884079.7</v>
      </c>
      <c r="D535" s="91"/>
      <c r="E535" s="91"/>
      <c r="F535" s="91"/>
      <c r="G535" s="91">
        <f t="shared" si="8"/>
        <v>884079.7</v>
      </c>
      <c r="H535" s="120">
        <v>42640</v>
      </c>
      <c r="I535" s="120">
        <v>42640</v>
      </c>
      <c r="J535" s="120"/>
      <c r="K535" s="120"/>
      <c r="L535" s="162"/>
      <c r="M535" s="162" t="s">
        <v>5</v>
      </c>
      <c r="N535" s="162">
        <v>1</v>
      </c>
      <c r="O535" s="162">
        <v>492</v>
      </c>
      <c r="P535" s="162">
        <v>2016</v>
      </c>
    </row>
    <row r="536" spans="1:16" ht="15.75" customHeight="1" x14ac:dyDescent="0.25">
      <c r="A536" s="104" t="s">
        <v>1126</v>
      </c>
      <c r="B536" s="155" t="s">
        <v>1133</v>
      </c>
      <c r="C536" s="91">
        <v>3548159.7</v>
      </c>
      <c r="D536" s="91"/>
      <c r="E536" s="91"/>
      <c r="F536" s="91"/>
      <c r="G536" s="91">
        <f t="shared" si="8"/>
        <v>3548159.7</v>
      </c>
      <c r="H536" s="120">
        <v>42649</v>
      </c>
      <c r="I536" s="120">
        <v>42657</v>
      </c>
      <c r="J536" s="120"/>
      <c r="K536" s="120"/>
      <c r="L536" s="162"/>
      <c r="M536" s="162" t="s">
        <v>5</v>
      </c>
      <c r="N536" s="162">
        <v>1</v>
      </c>
      <c r="O536" s="162">
        <v>1452</v>
      </c>
      <c r="P536" s="162">
        <v>2016</v>
      </c>
    </row>
    <row r="537" spans="1:16" ht="15.75" customHeight="1" x14ac:dyDescent="0.25">
      <c r="A537" s="104" t="s">
        <v>1037</v>
      </c>
      <c r="B537" s="155" t="s">
        <v>953</v>
      </c>
      <c r="C537" s="91">
        <v>1249661.58</v>
      </c>
      <c r="D537" s="91"/>
      <c r="E537" s="91"/>
      <c r="F537" s="91"/>
      <c r="G537" s="91">
        <f t="shared" si="8"/>
        <v>1249661.58</v>
      </c>
      <c r="H537" s="120">
        <v>42657</v>
      </c>
      <c r="I537" s="120">
        <v>42657</v>
      </c>
      <c r="J537" s="120"/>
      <c r="K537" s="120"/>
      <c r="L537" s="162"/>
      <c r="M537" s="162" t="s">
        <v>5</v>
      </c>
      <c r="N537" s="162">
        <v>1</v>
      </c>
      <c r="O537" s="162">
        <v>582</v>
      </c>
      <c r="P537" s="162">
        <v>2016</v>
      </c>
    </row>
    <row r="538" spans="1:16" ht="15.75" customHeight="1" x14ac:dyDescent="0.25">
      <c r="A538" s="104" t="s">
        <v>951</v>
      </c>
      <c r="B538" s="155" t="s">
        <v>872</v>
      </c>
      <c r="C538" s="91">
        <v>3389580.68</v>
      </c>
      <c r="D538" s="91"/>
      <c r="E538" s="91"/>
      <c r="F538" s="91"/>
      <c r="G538" s="91">
        <f t="shared" si="8"/>
        <v>3389580.68</v>
      </c>
      <c r="H538" s="120">
        <v>42584</v>
      </c>
      <c r="I538" s="120">
        <v>42646</v>
      </c>
      <c r="J538" s="120"/>
      <c r="K538" s="120"/>
      <c r="L538" s="162"/>
      <c r="M538" s="162" t="s">
        <v>1721</v>
      </c>
      <c r="N538" s="162">
        <v>4</v>
      </c>
      <c r="O538" s="162"/>
      <c r="P538" s="162">
        <v>2016</v>
      </c>
    </row>
    <row r="539" spans="1:16" ht="15.75" customHeight="1" x14ac:dyDescent="0.25">
      <c r="A539" s="104" t="s">
        <v>1276</v>
      </c>
      <c r="B539" s="155" t="s">
        <v>1278</v>
      </c>
      <c r="C539" s="91">
        <v>1185492.78</v>
      </c>
      <c r="D539" s="91"/>
      <c r="E539" s="91"/>
      <c r="F539" s="91"/>
      <c r="G539" s="91">
        <f t="shared" si="8"/>
        <v>1185492.78</v>
      </c>
      <c r="H539" s="120">
        <v>42668</v>
      </c>
      <c r="I539" s="120">
        <v>42673</v>
      </c>
      <c r="J539" s="120"/>
      <c r="K539" s="120"/>
      <c r="L539" s="162"/>
      <c r="M539" s="162" t="s">
        <v>5</v>
      </c>
      <c r="N539" s="162">
        <v>1</v>
      </c>
      <c r="O539" s="162">
        <v>913.5</v>
      </c>
      <c r="P539" s="162">
        <v>2016</v>
      </c>
    </row>
    <row r="540" spans="1:16" ht="15.75" customHeight="1" x14ac:dyDescent="0.25">
      <c r="A540" s="104" t="s">
        <v>1248</v>
      </c>
      <c r="B540" s="104" t="s">
        <v>1</v>
      </c>
      <c r="C540" s="91">
        <v>670126.04</v>
      </c>
      <c r="D540" s="91"/>
      <c r="E540" s="91"/>
      <c r="F540" s="91"/>
      <c r="G540" s="91">
        <f t="shared" si="8"/>
        <v>670126.04</v>
      </c>
      <c r="H540" s="120">
        <v>42650</v>
      </c>
      <c r="I540" s="120">
        <v>42650</v>
      </c>
      <c r="J540" s="120"/>
      <c r="K540" s="120"/>
      <c r="L540" s="162"/>
      <c r="M540" s="162" t="s">
        <v>5</v>
      </c>
      <c r="N540" s="162">
        <v>1</v>
      </c>
      <c r="O540" s="162">
        <v>342</v>
      </c>
      <c r="P540" s="162">
        <v>2016</v>
      </c>
    </row>
    <row r="541" spans="1:16" ht="15.75" customHeight="1" x14ac:dyDescent="0.25">
      <c r="A541" s="104" t="s">
        <v>1249</v>
      </c>
      <c r="B541" s="104" t="s">
        <v>1</v>
      </c>
      <c r="C541" s="91">
        <v>661797.82999999996</v>
      </c>
      <c r="D541" s="91"/>
      <c r="E541" s="91"/>
      <c r="F541" s="91"/>
      <c r="G541" s="91">
        <f t="shared" si="8"/>
        <v>661797.82999999996</v>
      </c>
      <c r="H541" s="120">
        <v>42650</v>
      </c>
      <c r="I541" s="120">
        <v>42650</v>
      </c>
      <c r="J541" s="120"/>
      <c r="K541" s="120"/>
      <c r="L541" s="162"/>
      <c r="M541" s="162" t="s">
        <v>5</v>
      </c>
      <c r="N541" s="162">
        <v>1</v>
      </c>
      <c r="O541" s="162">
        <v>343.33</v>
      </c>
      <c r="P541" s="162">
        <v>2016</v>
      </c>
    </row>
    <row r="542" spans="1:16" ht="15.75" customHeight="1" x14ac:dyDescent="0.25">
      <c r="A542" s="104" t="s">
        <v>1250</v>
      </c>
      <c r="B542" s="104" t="s">
        <v>1</v>
      </c>
      <c r="C542" s="91">
        <v>678420.02</v>
      </c>
      <c r="D542" s="91"/>
      <c r="E542" s="91"/>
      <c r="F542" s="91"/>
      <c r="G542" s="91">
        <f t="shared" si="8"/>
        <v>678420.02</v>
      </c>
      <c r="H542" s="120">
        <v>42650</v>
      </c>
      <c r="I542" s="120">
        <v>42650</v>
      </c>
      <c r="J542" s="120"/>
      <c r="K542" s="120"/>
      <c r="L542" s="162"/>
      <c r="M542" s="162" t="s">
        <v>5</v>
      </c>
      <c r="N542" s="162">
        <v>1</v>
      </c>
      <c r="O542" s="162">
        <v>345</v>
      </c>
      <c r="P542" s="162">
        <v>2016</v>
      </c>
    </row>
    <row r="543" spans="1:16" ht="15.75" customHeight="1" x14ac:dyDescent="0.25">
      <c r="A543" s="104" t="s">
        <v>1252</v>
      </c>
      <c r="B543" s="104" t="s">
        <v>1</v>
      </c>
      <c r="C543" s="91">
        <v>672459.32</v>
      </c>
      <c r="D543" s="91"/>
      <c r="E543" s="91"/>
      <c r="F543" s="91"/>
      <c r="G543" s="91">
        <f t="shared" si="8"/>
        <v>672459.32</v>
      </c>
      <c r="H543" s="120">
        <v>42650</v>
      </c>
      <c r="I543" s="120">
        <v>42650</v>
      </c>
      <c r="J543" s="120"/>
      <c r="K543" s="120"/>
      <c r="L543" s="162"/>
      <c r="M543" s="162" t="s">
        <v>5</v>
      </c>
      <c r="N543" s="162">
        <v>1</v>
      </c>
      <c r="O543" s="162">
        <v>343.15</v>
      </c>
      <c r="P543" s="162">
        <v>2016</v>
      </c>
    </row>
    <row r="544" spans="1:16" ht="15.75" customHeight="1" x14ac:dyDescent="0.25">
      <c r="A544" s="104" t="s">
        <v>965</v>
      </c>
      <c r="B544" s="155" t="s">
        <v>953</v>
      </c>
      <c r="C544" s="91">
        <v>3362061</v>
      </c>
      <c r="D544" s="91"/>
      <c r="E544" s="91"/>
      <c r="F544" s="91"/>
      <c r="G544" s="91">
        <f t="shared" si="8"/>
        <v>3362061</v>
      </c>
      <c r="H544" s="120">
        <v>42632</v>
      </c>
      <c r="I544" s="120">
        <v>42632</v>
      </c>
      <c r="J544" s="120"/>
      <c r="K544" s="120"/>
      <c r="L544" s="162"/>
      <c r="M544" s="162" t="s">
        <v>5</v>
      </c>
      <c r="N544" s="162">
        <v>1</v>
      </c>
      <c r="O544" s="162">
        <v>1505</v>
      </c>
      <c r="P544" s="162">
        <v>2016</v>
      </c>
    </row>
    <row r="545" spans="1:16" ht="15.75" customHeight="1" x14ac:dyDescent="0.25">
      <c r="A545" s="104" t="s">
        <v>1173</v>
      </c>
      <c r="B545" s="155" t="s">
        <v>1006</v>
      </c>
      <c r="C545" s="91">
        <v>2178249.88</v>
      </c>
      <c r="D545" s="91"/>
      <c r="E545" s="91"/>
      <c r="F545" s="91"/>
      <c r="G545" s="91">
        <f t="shared" si="8"/>
        <v>2178249.88</v>
      </c>
      <c r="H545" s="120">
        <v>42662</v>
      </c>
      <c r="I545" s="120">
        <v>42662</v>
      </c>
      <c r="J545" s="120"/>
      <c r="K545" s="120"/>
      <c r="L545" s="162"/>
      <c r="M545" s="162" t="s">
        <v>5</v>
      </c>
      <c r="N545" s="162">
        <v>1</v>
      </c>
      <c r="O545" s="162">
        <v>1174.5999999999999</v>
      </c>
      <c r="P545" s="162">
        <v>2016</v>
      </c>
    </row>
    <row r="546" spans="1:16" ht="15.75" customHeight="1" x14ac:dyDescent="0.25">
      <c r="A546" s="104" t="s">
        <v>1034</v>
      </c>
      <c r="B546" s="155" t="s">
        <v>782</v>
      </c>
      <c r="C546" s="91">
        <v>638022.29</v>
      </c>
      <c r="D546" s="91"/>
      <c r="E546" s="91"/>
      <c r="F546" s="91"/>
      <c r="G546" s="91">
        <f t="shared" si="8"/>
        <v>638022.29</v>
      </c>
      <c r="H546" s="120">
        <v>42635</v>
      </c>
      <c r="I546" s="120">
        <v>42635</v>
      </c>
      <c r="J546" s="120"/>
      <c r="K546" s="120"/>
      <c r="L546" s="162"/>
      <c r="M546" s="162" t="s">
        <v>6</v>
      </c>
      <c r="N546" s="162">
        <v>1</v>
      </c>
      <c r="O546" s="162"/>
      <c r="P546" s="162">
        <v>2016</v>
      </c>
    </row>
    <row r="547" spans="1:16" ht="15.75" customHeight="1" x14ac:dyDescent="0.25">
      <c r="A547" s="104" t="s">
        <v>949</v>
      </c>
      <c r="B547" s="155" t="s">
        <v>953</v>
      </c>
      <c r="C547" s="91">
        <v>569832.09</v>
      </c>
      <c r="D547" s="91"/>
      <c r="E547" s="91"/>
      <c r="F547" s="91"/>
      <c r="G547" s="91">
        <f t="shared" si="8"/>
        <v>569832.09</v>
      </c>
      <c r="H547" s="120">
        <v>42640</v>
      </c>
      <c r="I547" s="120">
        <v>42640</v>
      </c>
      <c r="J547" s="120"/>
      <c r="K547" s="120"/>
      <c r="L547" s="162"/>
      <c r="M547" s="162" t="s">
        <v>5</v>
      </c>
      <c r="N547" s="162">
        <v>1</v>
      </c>
      <c r="O547" s="162">
        <v>506</v>
      </c>
      <c r="P547" s="162">
        <v>2016</v>
      </c>
    </row>
    <row r="548" spans="1:16" ht="15.75" customHeight="1" x14ac:dyDescent="0.25">
      <c r="A548" s="104" t="s">
        <v>2145</v>
      </c>
      <c r="B548" s="155" t="s">
        <v>832</v>
      </c>
      <c r="C548" s="91">
        <v>607865.52</v>
      </c>
      <c r="D548" s="91"/>
      <c r="E548" s="91"/>
      <c r="F548" s="91"/>
      <c r="G548" s="91">
        <f t="shared" si="8"/>
        <v>607865.52</v>
      </c>
      <c r="H548" s="120">
        <v>42627</v>
      </c>
      <c r="I548" s="120">
        <v>42627</v>
      </c>
      <c r="J548" s="120"/>
      <c r="K548" s="120"/>
      <c r="L548" s="162"/>
      <c r="M548" s="162" t="s">
        <v>833</v>
      </c>
      <c r="N548" s="162">
        <v>3</v>
      </c>
      <c r="O548" s="162"/>
      <c r="P548" s="162">
        <v>2016</v>
      </c>
    </row>
    <row r="549" spans="1:16" ht="15.75" customHeight="1" x14ac:dyDescent="0.25">
      <c r="A549" s="104" t="s">
        <v>1210</v>
      </c>
      <c r="B549" s="155" t="s">
        <v>782</v>
      </c>
      <c r="C549" s="91">
        <v>2968628.66</v>
      </c>
      <c r="D549" s="91"/>
      <c r="E549" s="91"/>
      <c r="F549" s="91"/>
      <c r="G549" s="91">
        <f t="shared" si="8"/>
        <v>2968628.66</v>
      </c>
      <c r="H549" s="120">
        <v>42660</v>
      </c>
      <c r="I549" s="120">
        <v>42660</v>
      </c>
      <c r="J549" s="120"/>
      <c r="K549" s="120"/>
      <c r="L549" s="162"/>
      <c r="M549" s="162" t="s">
        <v>1213</v>
      </c>
      <c r="N549" s="162">
        <v>1</v>
      </c>
      <c r="O549" s="162">
        <v>1064.5</v>
      </c>
      <c r="P549" s="162">
        <v>2016</v>
      </c>
    </row>
    <row r="550" spans="1:16" ht="15.75" customHeight="1" x14ac:dyDescent="0.25">
      <c r="A550" s="104" t="s">
        <v>2143</v>
      </c>
      <c r="B550" s="18" t="s">
        <v>63</v>
      </c>
      <c r="C550" s="91">
        <v>885154.58</v>
      </c>
      <c r="D550" s="91"/>
      <c r="E550" s="91" t="s">
        <v>12</v>
      </c>
      <c r="F550" s="91">
        <v>149330.01999999999</v>
      </c>
      <c r="G550" s="91">
        <f t="shared" si="8"/>
        <v>1034484.6</v>
      </c>
      <c r="H550" s="120">
        <v>42677</v>
      </c>
      <c r="I550" s="120">
        <v>42677</v>
      </c>
      <c r="J550" s="120">
        <v>43322</v>
      </c>
      <c r="K550" s="120">
        <v>43322</v>
      </c>
      <c r="L550" s="162">
        <v>2018</v>
      </c>
      <c r="M550" s="162" t="s">
        <v>5</v>
      </c>
      <c r="N550" s="162">
        <v>1</v>
      </c>
      <c r="O550" s="162">
        <v>472.6</v>
      </c>
      <c r="P550" s="162" t="s">
        <v>3181</v>
      </c>
    </row>
    <row r="551" spans="1:16" ht="15.75" customHeight="1" x14ac:dyDescent="0.25">
      <c r="A551" s="104" t="s">
        <v>1069</v>
      </c>
      <c r="B551" s="155" t="s">
        <v>245</v>
      </c>
      <c r="C551" s="91">
        <v>1584920.31</v>
      </c>
      <c r="D551" s="91"/>
      <c r="E551" s="91"/>
      <c r="F551" s="91"/>
      <c r="G551" s="91">
        <f t="shared" si="8"/>
        <v>1584920.31</v>
      </c>
      <c r="H551" s="120">
        <v>42629</v>
      </c>
      <c r="I551" s="120">
        <v>42629</v>
      </c>
      <c r="J551" s="120"/>
      <c r="K551" s="120"/>
      <c r="L551" s="162"/>
      <c r="M551" s="162" t="s">
        <v>1162</v>
      </c>
      <c r="N551" s="162">
        <v>2</v>
      </c>
      <c r="O551" s="162"/>
      <c r="P551" s="162">
        <v>2016</v>
      </c>
    </row>
    <row r="552" spans="1:16" ht="15.75" customHeight="1" x14ac:dyDescent="0.25">
      <c r="A552" s="104" t="s">
        <v>964</v>
      </c>
      <c r="B552" s="155" t="s">
        <v>953</v>
      </c>
      <c r="C552" s="91">
        <v>2601443.58</v>
      </c>
      <c r="D552" s="91"/>
      <c r="E552" s="91"/>
      <c r="F552" s="91"/>
      <c r="G552" s="91">
        <f t="shared" si="8"/>
        <v>2601443.58</v>
      </c>
      <c r="H552" s="120">
        <v>42663</v>
      </c>
      <c r="I552" s="120">
        <v>42663</v>
      </c>
      <c r="J552" s="120"/>
      <c r="K552" s="120"/>
      <c r="L552" s="162"/>
      <c r="M552" s="162" t="s">
        <v>5</v>
      </c>
      <c r="N552" s="162">
        <v>1</v>
      </c>
      <c r="O552" s="162">
        <v>1121</v>
      </c>
      <c r="P552" s="162">
        <v>2016</v>
      </c>
    </row>
    <row r="553" spans="1:16" ht="15.75" customHeight="1" x14ac:dyDescent="0.25">
      <c r="A553" s="104" t="s">
        <v>1280</v>
      </c>
      <c r="B553" s="155" t="s">
        <v>69</v>
      </c>
      <c r="C553" s="91">
        <v>2895510.48</v>
      </c>
      <c r="D553" s="91"/>
      <c r="E553" s="91"/>
      <c r="F553" s="91"/>
      <c r="G553" s="91">
        <f t="shared" si="8"/>
        <v>2895510.48</v>
      </c>
      <c r="H553" s="120">
        <v>42688</v>
      </c>
      <c r="I553" s="120">
        <v>42688</v>
      </c>
      <c r="J553" s="120"/>
      <c r="K553" s="120"/>
      <c r="L553" s="162"/>
      <c r="M553" s="162" t="s">
        <v>5</v>
      </c>
      <c r="N553" s="162">
        <v>1</v>
      </c>
      <c r="O553" s="162">
        <v>1107</v>
      </c>
      <c r="P553" s="162">
        <v>2016</v>
      </c>
    </row>
    <row r="554" spans="1:16" ht="15.75" customHeight="1" x14ac:dyDescent="0.25">
      <c r="A554" s="104" t="s">
        <v>471</v>
      </c>
      <c r="B554" s="155" t="s">
        <v>393</v>
      </c>
      <c r="C554" s="91">
        <v>1362333.6</v>
      </c>
      <c r="D554" s="91"/>
      <c r="E554" s="91"/>
      <c r="F554" s="91"/>
      <c r="G554" s="91">
        <f t="shared" si="8"/>
        <v>1362333.6</v>
      </c>
      <c r="H554" s="120">
        <v>42662</v>
      </c>
      <c r="I554" s="120">
        <v>42664</v>
      </c>
      <c r="J554" s="120"/>
      <c r="K554" s="120"/>
      <c r="L554" s="162"/>
      <c r="M554" s="162" t="s">
        <v>5</v>
      </c>
      <c r="N554" s="162">
        <v>1</v>
      </c>
      <c r="O554" s="162"/>
      <c r="P554" s="162">
        <v>2016</v>
      </c>
    </row>
    <row r="555" spans="1:16" ht="15.75" customHeight="1" x14ac:dyDescent="0.25">
      <c r="A555" s="104" t="s">
        <v>554</v>
      </c>
      <c r="B555" s="18" t="s">
        <v>63</v>
      </c>
      <c r="C555" s="91">
        <v>429672.54</v>
      </c>
      <c r="D555" s="91"/>
      <c r="E555" s="91"/>
      <c r="F555" s="91"/>
      <c r="G555" s="91">
        <f t="shared" si="8"/>
        <v>429672.54</v>
      </c>
      <c r="H555" s="120">
        <v>42551</v>
      </c>
      <c r="I555" s="120">
        <v>42551</v>
      </c>
      <c r="J555" s="120"/>
      <c r="K555" s="120"/>
      <c r="L555" s="162"/>
      <c r="M555" s="162" t="s">
        <v>5</v>
      </c>
      <c r="N555" s="162">
        <v>1</v>
      </c>
      <c r="O555" s="162">
        <v>260</v>
      </c>
      <c r="P555" s="162">
        <v>2016</v>
      </c>
    </row>
    <row r="556" spans="1:16" ht="15.75" customHeight="1" x14ac:dyDescent="0.25">
      <c r="A556" s="104" t="s">
        <v>839</v>
      </c>
      <c r="B556" s="155" t="s">
        <v>782</v>
      </c>
      <c r="C556" s="91">
        <v>2051562.1</v>
      </c>
      <c r="D556" s="91"/>
      <c r="E556" s="91"/>
      <c r="F556" s="91"/>
      <c r="G556" s="91">
        <f t="shared" si="8"/>
        <v>2051562.1</v>
      </c>
      <c r="H556" s="120">
        <v>42641</v>
      </c>
      <c r="I556" s="120">
        <v>42689</v>
      </c>
      <c r="J556" s="120"/>
      <c r="K556" s="120"/>
      <c r="L556" s="162"/>
      <c r="M556" s="162" t="s">
        <v>5</v>
      </c>
      <c r="N556" s="162">
        <v>1</v>
      </c>
      <c r="O556" s="162"/>
      <c r="P556" s="162">
        <v>2016</v>
      </c>
    </row>
    <row r="557" spans="1:16" ht="15.75" customHeight="1" x14ac:dyDescent="0.25">
      <c r="A557" s="104" t="s">
        <v>1211</v>
      </c>
      <c r="B557" s="155" t="s">
        <v>782</v>
      </c>
      <c r="C557" s="91">
        <v>2739568.24</v>
      </c>
      <c r="D557" s="91"/>
      <c r="E557" s="91"/>
      <c r="F557" s="91"/>
      <c r="G557" s="91">
        <f t="shared" si="8"/>
        <v>2739568.24</v>
      </c>
      <c r="H557" s="120">
        <v>42661</v>
      </c>
      <c r="I557" s="120">
        <v>42661</v>
      </c>
      <c r="J557" s="120"/>
      <c r="K557" s="120"/>
      <c r="L557" s="162"/>
      <c r="M557" s="162" t="s">
        <v>1213</v>
      </c>
      <c r="N557" s="162">
        <v>1</v>
      </c>
      <c r="O557" s="162">
        <v>1041.5999999999999</v>
      </c>
      <c r="P557" s="162">
        <v>2016</v>
      </c>
    </row>
    <row r="558" spans="1:16" ht="15.75" customHeight="1" x14ac:dyDescent="0.25">
      <c r="A558" s="104" t="s">
        <v>1167</v>
      </c>
      <c r="B558" s="155" t="s">
        <v>1006</v>
      </c>
      <c r="C558" s="91">
        <v>805721.62</v>
      </c>
      <c r="D558" s="91"/>
      <c r="E558" s="91"/>
      <c r="F558" s="91"/>
      <c r="G558" s="91">
        <f t="shared" si="8"/>
        <v>805721.62</v>
      </c>
      <c r="H558" s="120">
        <v>42684</v>
      </c>
      <c r="I558" s="120">
        <v>42684</v>
      </c>
      <c r="J558" s="120"/>
      <c r="K558" s="120"/>
      <c r="L558" s="162"/>
      <c r="M558" s="162" t="s">
        <v>5</v>
      </c>
      <c r="N558" s="162">
        <v>1</v>
      </c>
      <c r="O558" s="162">
        <v>442</v>
      </c>
      <c r="P558" s="162">
        <v>2016</v>
      </c>
    </row>
    <row r="559" spans="1:16" ht="15.75" customHeight="1" x14ac:dyDescent="0.25">
      <c r="A559" s="104" t="s">
        <v>1168</v>
      </c>
      <c r="B559" s="155" t="s">
        <v>1006</v>
      </c>
      <c r="C559" s="91">
        <v>787670.92</v>
      </c>
      <c r="D559" s="91"/>
      <c r="E559" s="91"/>
      <c r="F559" s="91"/>
      <c r="G559" s="91">
        <f t="shared" si="8"/>
        <v>787670.92</v>
      </c>
      <c r="H559" s="120">
        <v>42684</v>
      </c>
      <c r="I559" s="120">
        <v>42684</v>
      </c>
      <c r="J559" s="120"/>
      <c r="K559" s="120"/>
      <c r="L559" s="162"/>
      <c r="M559" s="162" t="s">
        <v>5</v>
      </c>
      <c r="N559" s="162">
        <v>1</v>
      </c>
      <c r="O559" s="162">
        <v>442</v>
      </c>
      <c r="P559" s="162">
        <v>2016</v>
      </c>
    </row>
    <row r="560" spans="1:16" ht="15.75" customHeight="1" x14ac:dyDescent="0.25">
      <c r="A560" s="104" t="s">
        <v>1231</v>
      </c>
      <c r="B560" s="155" t="s">
        <v>1238</v>
      </c>
      <c r="C560" s="91">
        <v>2712413.48</v>
      </c>
      <c r="D560" s="91"/>
      <c r="E560" s="91"/>
      <c r="F560" s="91"/>
      <c r="G560" s="91">
        <f t="shared" si="8"/>
        <v>2712413.48</v>
      </c>
      <c r="H560" s="120">
        <v>42684</v>
      </c>
      <c r="I560" s="120">
        <v>42684</v>
      </c>
      <c r="J560" s="120"/>
      <c r="K560" s="120"/>
      <c r="L560" s="162"/>
      <c r="M560" s="162" t="s">
        <v>1213</v>
      </c>
      <c r="N560" s="162">
        <v>1</v>
      </c>
      <c r="O560" s="162">
        <v>1075.72</v>
      </c>
      <c r="P560" s="162">
        <v>2016</v>
      </c>
    </row>
    <row r="561" spans="1:16" ht="15.75" customHeight="1" x14ac:dyDescent="0.25">
      <c r="A561" s="104" t="s">
        <v>1051</v>
      </c>
      <c r="B561" s="155" t="s">
        <v>757</v>
      </c>
      <c r="C561" s="91">
        <v>2013115.49</v>
      </c>
      <c r="D561" s="91"/>
      <c r="E561" s="91"/>
      <c r="F561" s="91"/>
      <c r="G561" s="91">
        <f t="shared" si="8"/>
        <v>2013115.49</v>
      </c>
      <c r="H561" s="120">
        <v>42622</v>
      </c>
      <c r="I561" s="120">
        <v>42622</v>
      </c>
      <c r="J561" s="120"/>
      <c r="K561" s="120"/>
      <c r="L561" s="162"/>
      <c r="M561" s="162" t="s">
        <v>3564</v>
      </c>
      <c r="N561" s="162">
        <v>2</v>
      </c>
      <c r="O561" s="162"/>
      <c r="P561" s="162">
        <v>2016</v>
      </c>
    </row>
    <row r="562" spans="1:16" ht="15.75" customHeight="1" x14ac:dyDescent="0.25">
      <c r="A562" s="104" t="s">
        <v>1271</v>
      </c>
      <c r="B562" s="155" t="s">
        <v>1278</v>
      </c>
      <c r="C562" s="91">
        <v>3051013.71</v>
      </c>
      <c r="D562" s="91"/>
      <c r="E562" s="91"/>
      <c r="F562" s="91"/>
      <c r="G562" s="91">
        <f t="shared" si="8"/>
        <v>3051013.71</v>
      </c>
      <c r="H562" s="120">
        <v>42688</v>
      </c>
      <c r="I562" s="120">
        <v>42688</v>
      </c>
      <c r="J562" s="120"/>
      <c r="K562" s="120"/>
      <c r="L562" s="162"/>
      <c r="M562" s="162" t="s">
        <v>5</v>
      </c>
      <c r="N562" s="162">
        <v>1</v>
      </c>
      <c r="O562" s="162">
        <v>1343</v>
      </c>
      <c r="P562" s="162">
        <v>2016</v>
      </c>
    </row>
    <row r="563" spans="1:16" ht="15.75" customHeight="1" x14ac:dyDescent="0.25">
      <c r="A563" s="104" t="s">
        <v>1230</v>
      </c>
      <c r="B563" s="155" t="s">
        <v>782</v>
      </c>
      <c r="C563" s="91">
        <v>2895704.99</v>
      </c>
      <c r="D563" s="91"/>
      <c r="E563" s="91"/>
      <c r="F563" s="91"/>
      <c r="G563" s="91">
        <f t="shared" si="8"/>
        <v>2895704.99</v>
      </c>
      <c r="H563" s="120">
        <v>42661</v>
      </c>
      <c r="I563" s="120">
        <v>42661</v>
      </c>
      <c r="J563" s="120"/>
      <c r="K563" s="120"/>
      <c r="L563" s="162"/>
      <c r="M563" s="162" t="s">
        <v>1213</v>
      </c>
      <c r="N563" s="162">
        <v>1</v>
      </c>
      <c r="O563" s="162">
        <v>1144</v>
      </c>
      <c r="P563" s="162">
        <v>2016</v>
      </c>
    </row>
    <row r="564" spans="1:16" ht="15.75" customHeight="1" x14ac:dyDescent="0.25">
      <c r="A564" s="104" t="s">
        <v>797</v>
      </c>
      <c r="B564" s="155" t="s">
        <v>798</v>
      </c>
      <c r="C564" s="91">
        <v>375120.76</v>
      </c>
      <c r="D564" s="91"/>
      <c r="E564" s="91"/>
      <c r="F564" s="91"/>
      <c r="G564" s="91">
        <f t="shared" si="8"/>
        <v>375120.76</v>
      </c>
      <c r="H564" s="120">
        <v>42620</v>
      </c>
      <c r="I564" s="120">
        <v>42620</v>
      </c>
      <c r="J564" s="120"/>
      <c r="K564" s="120"/>
      <c r="L564" s="162"/>
      <c r="M564" s="162" t="s">
        <v>3563</v>
      </c>
      <c r="N564" s="162">
        <v>4</v>
      </c>
      <c r="O564" s="162"/>
      <c r="P564" s="162">
        <v>2016</v>
      </c>
    </row>
    <row r="565" spans="1:16" ht="15.75" customHeight="1" x14ac:dyDescent="0.25">
      <c r="A565" s="104" t="s">
        <v>1302</v>
      </c>
      <c r="B565" s="155" t="s">
        <v>1311</v>
      </c>
      <c r="C565" s="91">
        <v>708999.84</v>
      </c>
      <c r="D565" s="91"/>
      <c r="E565" s="91"/>
      <c r="F565" s="91"/>
      <c r="G565" s="91">
        <f t="shared" si="8"/>
        <v>708999.84</v>
      </c>
      <c r="H565" s="120">
        <v>42668</v>
      </c>
      <c r="I565" s="120">
        <v>42668</v>
      </c>
      <c r="J565" s="120"/>
      <c r="K565" s="120"/>
      <c r="L565" s="162"/>
      <c r="M565" s="162" t="s">
        <v>5</v>
      </c>
      <c r="N565" s="162">
        <v>1</v>
      </c>
      <c r="O565" s="162">
        <v>415</v>
      </c>
      <c r="P565" s="162">
        <v>2016</v>
      </c>
    </row>
    <row r="566" spans="1:16" ht="15.75" customHeight="1" x14ac:dyDescent="0.25">
      <c r="A566" s="104" t="s">
        <v>869</v>
      </c>
      <c r="B566" s="155" t="s">
        <v>872</v>
      </c>
      <c r="C566" s="91">
        <v>2632111.2599999998</v>
      </c>
      <c r="D566" s="91"/>
      <c r="E566" s="91"/>
      <c r="F566" s="91"/>
      <c r="G566" s="91">
        <f t="shared" si="8"/>
        <v>2632111.2599999998</v>
      </c>
      <c r="H566" s="120">
        <v>42657</v>
      </c>
      <c r="I566" s="120">
        <v>42692</v>
      </c>
      <c r="J566" s="120"/>
      <c r="K566" s="120"/>
      <c r="L566" s="162"/>
      <c r="M566" s="162" t="s">
        <v>6</v>
      </c>
      <c r="N566" s="162">
        <v>1</v>
      </c>
      <c r="O566" s="162">
        <v>2318</v>
      </c>
      <c r="P566" s="162">
        <v>2016</v>
      </c>
    </row>
    <row r="567" spans="1:16" ht="15.75" customHeight="1" x14ac:dyDescent="0.25">
      <c r="A567" s="104" t="s">
        <v>1087</v>
      </c>
      <c r="B567" s="155" t="s">
        <v>245</v>
      </c>
      <c r="C567" s="91">
        <v>1176106.6100000001</v>
      </c>
      <c r="D567" s="91"/>
      <c r="E567" s="91"/>
      <c r="F567" s="91"/>
      <c r="G567" s="91">
        <f t="shared" si="8"/>
        <v>1176106.6100000001</v>
      </c>
      <c r="H567" s="120">
        <v>42640</v>
      </c>
      <c r="I567" s="120">
        <v>42640</v>
      </c>
      <c r="J567" s="120"/>
      <c r="K567" s="120"/>
      <c r="L567" s="162"/>
      <c r="M567" s="162" t="s">
        <v>3562</v>
      </c>
      <c r="N567" s="162">
        <v>2</v>
      </c>
      <c r="O567" s="162"/>
      <c r="P567" s="162">
        <v>2016</v>
      </c>
    </row>
    <row r="568" spans="1:16" ht="15.75" customHeight="1" x14ac:dyDescent="0.25">
      <c r="A568" s="104" t="s">
        <v>1031</v>
      </c>
      <c r="B568" s="155" t="s">
        <v>765</v>
      </c>
      <c r="C568" s="91">
        <v>1290555.96</v>
      </c>
      <c r="D568" s="91"/>
      <c r="E568" s="91"/>
      <c r="F568" s="91"/>
      <c r="G568" s="91">
        <f t="shared" si="8"/>
        <v>1290555.96</v>
      </c>
      <c r="H568" s="120">
        <v>42621</v>
      </c>
      <c r="I568" s="120">
        <v>42702</v>
      </c>
      <c r="J568" s="120"/>
      <c r="K568" s="120"/>
      <c r="L568" s="162"/>
      <c r="M568" s="162" t="s">
        <v>1963</v>
      </c>
      <c r="N568" s="162">
        <v>3</v>
      </c>
      <c r="O568" s="162"/>
      <c r="P568" s="162">
        <v>2016</v>
      </c>
    </row>
    <row r="569" spans="1:16" ht="15.75" customHeight="1" x14ac:dyDescent="0.25">
      <c r="A569" s="104" t="s">
        <v>1129</v>
      </c>
      <c r="B569" s="155" t="s">
        <v>1133</v>
      </c>
      <c r="C569" s="91">
        <v>3407890.74</v>
      </c>
      <c r="D569" s="91"/>
      <c r="E569" s="91"/>
      <c r="F569" s="91"/>
      <c r="G569" s="91">
        <f t="shared" si="8"/>
        <v>3407890.74</v>
      </c>
      <c r="H569" s="120">
        <v>42667</v>
      </c>
      <c r="I569" s="120">
        <v>42667</v>
      </c>
      <c r="J569" s="120"/>
      <c r="K569" s="120"/>
      <c r="L569" s="162"/>
      <c r="M569" s="162" t="s">
        <v>5</v>
      </c>
      <c r="N569" s="162">
        <v>1</v>
      </c>
      <c r="O569" s="162">
        <v>1368</v>
      </c>
      <c r="P569" s="162">
        <v>2016</v>
      </c>
    </row>
    <row r="570" spans="1:16" ht="15.75" customHeight="1" x14ac:dyDescent="0.25">
      <c r="A570" s="104" t="s">
        <v>963</v>
      </c>
      <c r="B570" s="155" t="s">
        <v>782</v>
      </c>
      <c r="C570" s="91">
        <v>831304.14</v>
      </c>
      <c r="D570" s="91"/>
      <c r="E570" s="91"/>
      <c r="F570" s="91"/>
      <c r="G570" s="91">
        <f t="shared" si="8"/>
        <v>831304.14</v>
      </c>
      <c r="H570" s="120">
        <v>42584</v>
      </c>
      <c r="I570" s="120">
        <v>42653</v>
      </c>
      <c r="J570" s="120"/>
      <c r="K570" s="120"/>
      <c r="L570" s="162"/>
      <c r="M570" s="162" t="s">
        <v>5</v>
      </c>
      <c r="N570" s="162">
        <v>1</v>
      </c>
      <c r="O570" s="162"/>
      <c r="P570" s="162">
        <v>2016</v>
      </c>
    </row>
    <row r="571" spans="1:16" ht="15.75" customHeight="1" x14ac:dyDescent="0.25">
      <c r="A571" s="104" t="s">
        <v>1362</v>
      </c>
      <c r="B571" s="155" t="s">
        <v>447</v>
      </c>
      <c r="C571" s="91">
        <v>967901.93</v>
      </c>
      <c r="D571" s="91"/>
      <c r="E571" s="91"/>
      <c r="F571" s="91"/>
      <c r="G571" s="91">
        <f t="shared" si="8"/>
        <v>967901.93</v>
      </c>
      <c r="H571" s="120">
        <v>42682</v>
      </c>
      <c r="I571" s="120">
        <v>42696</v>
      </c>
      <c r="J571" s="120"/>
      <c r="K571" s="120"/>
      <c r="L571" s="162"/>
      <c r="M571" s="162" t="s">
        <v>5</v>
      </c>
      <c r="N571" s="162">
        <v>1</v>
      </c>
      <c r="O571" s="162">
        <v>348</v>
      </c>
      <c r="P571" s="162">
        <v>2016</v>
      </c>
    </row>
    <row r="572" spans="1:16" ht="15.75" customHeight="1" x14ac:dyDescent="0.25">
      <c r="A572" s="104" t="s">
        <v>1467</v>
      </c>
      <c r="B572" s="18" t="s">
        <v>63</v>
      </c>
      <c r="C572" s="91">
        <v>3645619.36</v>
      </c>
      <c r="D572" s="91"/>
      <c r="E572" s="91"/>
      <c r="F572" s="91"/>
      <c r="G572" s="91">
        <f t="shared" si="8"/>
        <v>3645619.36</v>
      </c>
      <c r="H572" s="120">
        <v>42710</v>
      </c>
      <c r="I572" s="120">
        <v>42710</v>
      </c>
      <c r="J572" s="120"/>
      <c r="K572" s="120"/>
      <c r="L572" s="162"/>
      <c r="M572" s="162" t="s">
        <v>5</v>
      </c>
      <c r="N572" s="162">
        <v>1</v>
      </c>
      <c r="O572" s="162">
        <v>1466</v>
      </c>
      <c r="P572" s="162">
        <v>2016</v>
      </c>
    </row>
    <row r="573" spans="1:16" ht="15.75" customHeight="1" x14ac:dyDescent="0.25">
      <c r="A573" s="104" t="s">
        <v>1039</v>
      </c>
      <c r="B573" s="155" t="s">
        <v>953</v>
      </c>
      <c r="C573" s="91">
        <v>515602.86</v>
      </c>
      <c r="D573" s="91"/>
      <c r="E573" s="91"/>
      <c r="F573" s="91"/>
      <c r="G573" s="91">
        <f t="shared" si="8"/>
        <v>515602.86</v>
      </c>
      <c r="H573" s="120">
        <v>42697</v>
      </c>
      <c r="I573" s="120">
        <v>42697</v>
      </c>
      <c r="J573" s="120"/>
      <c r="K573" s="120"/>
      <c r="L573" s="162"/>
      <c r="M573" s="162" t="s">
        <v>5</v>
      </c>
      <c r="N573" s="162">
        <v>1</v>
      </c>
      <c r="O573" s="162"/>
      <c r="P573" s="162">
        <v>2016</v>
      </c>
    </row>
    <row r="574" spans="1:16" ht="15.75" customHeight="1" x14ac:dyDescent="0.25">
      <c r="A574" s="104" t="s">
        <v>1177</v>
      </c>
      <c r="B574" s="155" t="s">
        <v>315</v>
      </c>
      <c r="C574" s="91">
        <v>3823870.24</v>
      </c>
      <c r="D574" s="91"/>
      <c r="E574" s="91"/>
      <c r="F574" s="91"/>
      <c r="G574" s="91">
        <f t="shared" si="8"/>
        <v>3823870.24</v>
      </c>
      <c r="H574" s="120">
        <v>42677</v>
      </c>
      <c r="I574" s="120">
        <v>42677</v>
      </c>
      <c r="J574" s="120"/>
      <c r="K574" s="120"/>
      <c r="L574" s="162"/>
      <c r="M574" s="162" t="s">
        <v>5</v>
      </c>
      <c r="N574" s="162">
        <v>1</v>
      </c>
      <c r="O574" s="162"/>
      <c r="P574" s="162">
        <v>2016</v>
      </c>
    </row>
    <row r="575" spans="1:16" ht="15.75" customHeight="1" x14ac:dyDescent="0.25">
      <c r="A575" s="104" t="s">
        <v>1027</v>
      </c>
      <c r="B575" s="155" t="s">
        <v>782</v>
      </c>
      <c r="C575" s="91">
        <v>3816970.01</v>
      </c>
      <c r="D575" s="91"/>
      <c r="E575" s="91"/>
      <c r="F575" s="91"/>
      <c r="G575" s="91">
        <f t="shared" si="8"/>
        <v>3816970.01</v>
      </c>
      <c r="H575" s="120">
        <v>42632</v>
      </c>
      <c r="I575" s="120">
        <v>42690</v>
      </c>
      <c r="J575" s="120"/>
      <c r="K575" s="120"/>
      <c r="L575" s="162"/>
      <c r="M575" s="162" t="s">
        <v>5</v>
      </c>
      <c r="N575" s="162">
        <v>1</v>
      </c>
      <c r="O575" s="162">
        <v>1712.32</v>
      </c>
      <c r="P575" s="162">
        <v>2016</v>
      </c>
    </row>
    <row r="576" spans="1:16" ht="15.75" customHeight="1" x14ac:dyDescent="0.25">
      <c r="A576" s="104" t="s">
        <v>661</v>
      </c>
      <c r="B576" s="18" t="s">
        <v>682</v>
      </c>
      <c r="C576" s="91">
        <v>3291730.36</v>
      </c>
      <c r="D576" s="91"/>
      <c r="E576" s="91"/>
      <c r="F576" s="91"/>
      <c r="G576" s="91">
        <f t="shared" si="8"/>
        <v>3291730.36</v>
      </c>
      <c r="H576" s="120">
        <v>42668</v>
      </c>
      <c r="I576" s="120">
        <v>42668</v>
      </c>
      <c r="J576" s="120"/>
      <c r="K576" s="120"/>
      <c r="L576" s="162"/>
      <c r="M576" s="162" t="s">
        <v>5</v>
      </c>
      <c r="N576" s="162">
        <v>1</v>
      </c>
      <c r="O576" s="162"/>
      <c r="P576" s="162">
        <v>2016</v>
      </c>
    </row>
    <row r="577" spans="1:16" ht="15.75" customHeight="1" x14ac:dyDescent="0.25">
      <c r="A577" s="104" t="s">
        <v>1131</v>
      </c>
      <c r="B577" s="155" t="s">
        <v>1133</v>
      </c>
      <c r="C577" s="91">
        <v>2639158.5</v>
      </c>
      <c r="D577" s="91"/>
      <c r="E577" s="91"/>
      <c r="F577" s="91"/>
      <c r="G577" s="91">
        <f t="shared" si="8"/>
        <v>2639158.5</v>
      </c>
      <c r="H577" s="120">
        <v>42667</v>
      </c>
      <c r="I577" s="120">
        <v>42667</v>
      </c>
      <c r="J577" s="120"/>
      <c r="K577" s="120"/>
      <c r="L577" s="162"/>
      <c r="M577" s="162" t="s">
        <v>5</v>
      </c>
      <c r="N577" s="162">
        <v>1</v>
      </c>
      <c r="O577" s="162">
        <v>1062</v>
      </c>
      <c r="P577" s="162">
        <v>2016</v>
      </c>
    </row>
    <row r="578" spans="1:16" ht="15.75" customHeight="1" x14ac:dyDescent="0.25">
      <c r="A578" s="104" t="s">
        <v>1244</v>
      </c>
      <c r="B578" s="155" t="s">
        <v>1133</v>
      </c>
      <c r="C578" s="91">
        <v>1403542.74</v>
      </c>
      <c r="D578" s="91"/>
      <c r="E578" s="91"/>
      <c r="F578" s="91"/>
      <c r="G578" s="91">
        <f t="shared" si="8"/>
        <v>1403542.74</v>
      </c>
      <c r="H578" s="120">
        <v>42674</v>
      </c>
      <c r="I578" s="120">
        <v>42674</v>
      </c>
      <c r="J578" s="120"/>
      <c r="K578" s="120"/>
      <c r="L578" s="162"/>
      <c r="M578" s="162" t="s">
        <v>5</v>
      </c>
      <c r="N578" s="162">
        <v>1</v>
      </c>
      <c r="O578" s="162"/>
      <c r="P578" s="162">
        <v>2016</v>
      </c>
    </row>
    <row r="579" spans="1:16" ht="15.75" customHeight="1" x14ac:dyDescent="0.25">
      <c r="A579" s="104" t="s">
        <v>1340</v>
      </c>
      <c r="B579" s="155" t="s">
        <v>1347</v>
      </c>
      <c r="C579" s="91">
        <v>1319166.8400000001</v>
      </c>
      <c r="D579" s="91"/>
      <c r="E579" s="91"/>
      <c r="F579" s="91"/>
      <c r="G579" s="91">
        <f t="shared" si="8"/>
        <v>1319166.8400000001</v>
      </c>
      <c r="H579" s="120">
        <v>42697</v>
      </c>
      <c r="I579" s="120">
        <v>42698</v>
      </c>
      <c r="J579" s="120"/>
      <c r="K579" s="120"/>
      <c r="L579" s="162"/>
      <c r="M579" s="162" t="s">
        <v>6</v>
      </c>
      <c r="N579" s="162">
        <v>1</v>
      </c>
      <c r="O579" s="162">
        <v>2063.6</v>
      </c>
      <c r="P579" s="162">
        <v>2016</v>
      </c>
    </row>
    <row r="580" spans="1:16" ht="15.75" customHeight="1" x14ac:dyDescent="0.25">
      <c r="A580" s="104" t="s">
        <v>1233</v>
      </c>
      <c r="B580" s="155" t="s">
        <v>1238</v>
      </c>
      <c r="C580" s="91">
        <v>2583027.06</v>
      </c>
      <c r="D580" s="91"/>
      <c r="E580" s="91"/>
      <c r="F580" s="91"/>
      <c r="G580" s="91">
        <f t="shared" si="8"/>
        <v>2583027.06</v>
      </c>
      <c r="H580" s="120">
        <v>42684</v>
      </c>
      <c r="I580" s="120">
        <v>42684</v>
      </c>
      <c r="J580" s="120"/>
      <c r="K580" s="120"/>
      <c r="L580" s="162"/>
      <c r="M580" s="162" t="s">
        <v>1213</v>
      </c>
      <c r="N580" s="162">
        <v>1</v>
      </c>
      <c r="O580" s="162">
        <v>1116.9000000000001</v>
      </c>
      <c r="P580" s="162">
        <v>2016</v>
      </c>
    </row>
    <row r="581" spans="1:16" ht="15.75" customHeight="1" x14ac:dyDescent="0.25">
      <c r="A581" s="104" t="s">
        <v>380</v>
      </c>
      <c r="B581" s="155" t="s">
        <v>3</v>
      </c>
      <c r="C581" s="91">
        <v>433155.58</v>
      </c>
      <c r="D581" s="91"/>
      <c r="E581" s="91"/>
      <c r="F581" s="91"/>
      <c r="G581" s="91">
        <f t="shared" si="8"/>
        <v>433155.58</v>
      </c>
      <c r="H581" s="120">
        <v>42419</v>
      </c>
      <c r="I581" s="120">
        <v>42419</v>
      </c>
      <c r="J581" s="120"/>
      <c r="K581" s="120"/>
      <c r="L581" s="162"/>
      <c r="M581" s="162" t="s">
        <v>5</v>
      </c>
      <c r="N581" s="162">
        <v>1</v>
      </c>
      <c r="O581" s="162">
        <v>473.7</v>
      </c>
      <c r="P581" s="162">
        <v>2016</v>
      </c>
    </row>
    <row r="582" spans="1:16" ht="15.75" customHeight="1" x14ac:dyDescent="0.25">
      <c r="A582" s="104" t="s">
        <v>467</v>
      </c>
      <c r="B582" s="155" t="s">
        <v>393</v>
      </c>
      <c r="C582" s="91">
        <v>904198.6</v>
      </c>
      <c r="D582" s="91"/>
      <c r="E582" s="91"/>
      <c r="F582" s="91"/>
      <c r="G582" s="91">
        <f t="shared" si="8"/>
        <v>904198.6</v>
      </c>
      <c r="H582" s="49">
        <v>42552</v>
      </c>
      <c r="I582" s="49">
        <v>42578</v>
      </c>
      <c r="J582" s="49"/>
      <c r="K582" s="49"/>
      <c r="L582" s="162"/>
      <c r="M582" s="162" t="s">
        <v>5</v>
      </c>
      <c r="N582" s="162">
        <v>1</v>
      </c>
      <c r="O582" s="162">
        <v>576</v>
      </c>
      <c r="P582" s="162">
        <v>2016</v>
      </c>
    </row>
    <row r="583" spans="1:16" ht="15.75" customHeight="1" x14ac:dyDescent="0.25">
      <c r="A583" s="104" t="s">
        <v>1089</v>
      </c>
      <c r="B583" s="18" t="s">
        <v>682</v>
      </c>
      <c r="C583" s="91">
        <v>3146300.08</v>
      </c>
      <c r="D583" s="91"/>
      <c r="E583" s="91"/>
      <c r="F583" s="91"/>
      <c r="G583" s="91">
        <f t="shared" si="8"/>
        <v>3146300.08</v>
      </c>
      <c r="H583" s="49">
        <v>42660</v>
      </c>
      <c r="I583" s="49">
        <v>42660</v>
      </c>
      <c r="J583" s="49"/>
      <c r="K583" s="49"/>
      <c r="L583" s="162"/>
      <c r="M583" s="162" t="s">
        <v>5</v>
      </c>
      <c r="N583" s="162">
        <v>1</v>
      </c>
      <c r="O583" s="162"/>
      <c r="P583" s="162">
        <v>2016</v>
      </c>
    </row>
    <row r="584" spans="1:16" ht="15.75" customHeight="1" x14ac:dyDescent="0.25">
      <c r="A584" s="104" t="s">
        <v>1361</v>
      </c>
      <c r="B584" s="155" t="s">
        <v>447</v>
      </c>
      <c r="C584" s="91">
        <v>1291102.8999999999</v>
      </c>
      <c r="D584" s="91"/>
      <c r="E584" s="91"/>
      <c r="F584" s="91"/>
      <c r="G584" s="91">
        <f t="shared" si="8"/>
        <v>1291102.8999999999</v>
      </c>
      <c r="H584" s="49">
        <v>42705</v>
      </c>
      <c r="I584" s="49">
        <v>42710</v>
      </c>
      <c r="J584" s="49"/>
      <c r="K584" s="49"/>
      <c r="L584" s="162"/>
      <c r="M584" s="162" t="s">
        <v>5</v>
      </c>
      <c r="N584" s="162">
        <v>1</v>
      </c>
      <c r="O584" s="162">
        <v>556.70000000000005</v>
      </c>
      <c r="P584" s="162">
        <v>2016</v>
      </c>
    </row>
    <row r="585" spans="1:16" ht="15.75" customHeight="1" x14ac:dyDescent="0.25">
      <c r="A585" s="104" t="s">
        <v>669</v>
      </c>
      <c r="B585" s="18" t="s">
        <v>682</v>
      </c>
      <c r="C585" s="91">
        <v>1431620.84</v>
      </c>
      <c r="D585" s="91"/>
      <c r="E585" s="91"/>
      <c r="F585" s="91"/>
      <c r="G585" s="91">
        <f t="shared" si="8"/>
        <v>1431620.84</v>
      </c>
      <c r="H585" s="49">
        <v>42656</v>
      </c>
      <c r="I585" s="49">
        <v>42656</v>
      </c>
      <c r="J585" s="49"/>
      <c r="K585" s="49"/>
      <c r="L585" s="162"/>
      <c r="M585" s="162" t="s">
        <v>5</v>
      </c>
      <c r="N585" s="162">
        <v>1</v>
      </c>
      <c r="O585" s="162"/>
      <c r="P585" s="162">
        <v>2016</v>
      </c>
    </row>
    <row r="586" spans="1:16" ht="15.75" customHeight="1" x14ac:dyDescent="0.25">
      <c r="A586" s="104" t="s">
        <v>566</v>
      </c>
      <c r="B586" s="18" t="s">
        <v>682</v>
      </c>
      <c r="C586" s="91">
        <v>7666835.2400000002</v>
      </c>
      <c r="D586" s="91"/>
      <c r="E586" s="91"/>
      <c r="F586" s="91"/>
      <c r="G586" s="91">
        <f t="shared" si="8"/>
        <v>7666835.2400000002</v>
      </c>
      <c r="H586" s="49">
        <v>42601</v>
      </c>
      <c r="I586" s="49">
        <v>42601</v>
      </c>
      <c r="J586" s="49"/>
      <c r="K586" s="49"/>
      <c r="L586" s="162"/>
      <c r="M586" s="162" t="s">
        <v>5</v>
      </c>
      <c r="N586" s="162">
        <v>1</v>
      </c>
      <c r="O586" s="162"/>
      <c r="P586" s="162">
        <v>2016</v>
      </c>
    </row>
    <row r="587" spans="1:16" ht="15.75" customHeight="1" x14ac:dyDescent="0.25">
      <c r="A587" s="104" t="s">
        <v>978</v>
      </c>
      <c r="B587" s="155" t="s">
        <v>782</v>
      </c>
      <c r="C587" s="91">
        <v>2486234.21</v>
      </c>
      <c r="D587" s="91"/>
      <c r="E587" s="91"/>
      <c r="F587" s="91"/>
      <c r="G587" s="91">
        <f t="shared" si="8"/>
        <v>2486234.21</v>
      </c>
      <c r="H587" s="49">
        <v>42627</v>
      </c>
      <c r="I587" s="49">
        <v>42681</v>
      </c>
      <c r="J587" s="49"/>
      <c r="K587" s="49"/>
      <c r="L587" s="162"/>
      <c r="M587" s="162" t="s">
        <v>3561</v>
      </c>
      <c r="N587" s="162">
        <v>3</v>
      </c>
      <c r="O587" s="162"/>
      <c r="P587" s="162">
        <v>2016</v>
      </c>
    </row>
    <row r="588" spans="1:16" ht="15.75" customHeight="1" x14ac:dyDescent="0.25">
      <c r="A588" s="104" t="s">
        <v>957</v>
      </c>
      <c r="B588" s="18" t="s">
        <v>682</v>
      </c>
      <c r="C588" s="91">
        <v>775373.28</v>
      </c>
      <c r="D588" s="91"/>
      <c r="E588" s="91"/>
      <c r="F588" s="91"/>
      <c r="G588" s="91">
        <f t="shared" si="8"/>
        <v>775373.28</v>
      </c>
      <c r="H588" s="49">
        <v>42663</v>
      </c>
      <c r="I588" s="49">
        <v>42663</v>
      </c>
      <c r="J588" s="49"/>
      <c r="K588" s="49"/>
      <c r="L588" s="162"/>
      <c r="M588" s="162" t="s">
        <v>5</v>
      </c>
      <c r="N588" s="162">
        <v>1</v>
      </c>
      <c r="O588" s="162">
        <v>432</v>
      </c>
      <c r="P588" s="162">
        <v>2016</v>
      </c>
    </row>
    <row r="589" spans="1:16" ht="15.75" customHeight="1" x14ac:dyDescent="0.25">
      <c r="A589" s="104" t="s">
        <v>945</v>
      </c>
      <c r="B589" s="155" t="s">
        <v>953</v>
      </c>
      <c r="C589" s="91">
        <v>1553853.48</v>
      </c>
      <c r="D589" s="91"/>
      <c r="E589" s="91"/>
      <c r="F589" s="91"/>
      <c r="G589" s="91">
        <f t="shared" si="8"/>
        <v>1553853.48</v>
      </c>
      <c r="H589" s="49">
        <v>42583</v>
      </c>
      <c r="I589" s="49">
        <v>42583</v>
      </c>
      <c r="J589" s="49"/>
      <c r="K589" s="49"/>
      <c r="L589" s="162"/>
      <c r="M589" s="162" t="s">
        <v>5</v>
      </c>
      <c r="N589" s="162">
        <v>1</v>
      </c>
      <c r="O589" s="162"/>
      <c r="P589" s="162">
        <v>2016</v>
      </c>
    </row>
    <row r="590" spans="1:16" ht="15.75" customHeight="1" x14ac:dyDescent="0.25">
      <c r="A590" s="104" t="s">
        <v>958</v>
      </c>
      <c r="B590" s="18" t="s">
        <v>682</v>
      </c>
      <c r="C590" s="91">
        <v>808152.5</v>
      </c>
      <c r="D590" s="91"/>
      <c r="E590" s="91"/>
      <c r="F590" s="91"/>
      <c r="G590" s="91">
        <f t="shared" si="8"/>
        <v>808152.5</v>
      </c>
      <c r="H590" s="49">
        <v>42663</v>
      </c>
      <c r="I590" s="49">
        <v>42663</v>
      </c>
      <c r="J590" s="49"/>
      <c r="K590" s="49"/>
      <c r="L590" s="162"/>
      <c r="M590" s="162" t="s">
        <v>5</v>
      </c>
      <c r="N590" s="162">
        <v>1</v>
      </c>
      <c r="O590" s="162">
        <v>436</v>
      </c>
      <c r="P590" s="162">
        <v>2016</v>
      </c>
    </row>
    <row r="591" spans="1:16" ht="15.75" customHeight="1" x14ac:dyDescent="0.25">
      <c r="A591" s="104" t="s">
        <v>959</v>
      </c>
      <c r="B591" s="18" t="s">
        <v>682</v>
      </c>
      <c r="C591" s="91">
        <v>745760</v>
      </c>
      <c r="D591" s="91"/>
      <c r="E591" s="91"/>
      <c r="F591" s="91"/>
      <c r="G591" s="91">
        <f t="shared" si="8"/>
        <v>745760</v>
      </c>
      <c r="H591" s="49">
        <v>42663</v>
      </c>
      <c r="I591" s="49">
        <v>42663</v>
      </c>
      <c r="J591" s="49"/>
      <c r="K591" s="49"/>
      <c r="L591" s="162"/>
      <c r="M591" s="162" t="s">
        <v>5</v>
      </c>
      <c r="N591" s="162">
        <v>1</v>
      </c>
      <c r="O591" s="162">
        <v>357.5</v>
      </c>
      <c r="P591" s="162">
        <v>2016</v>
      </c>
    </row>
    <row r="592" spans="1:16" ht="15.75" customHeight="1" x14ac:dyDescent="0.25">
      <c r="A592" s="104" t="s">
        <v>1121</v>
      </c>
      <c r="B592" s="18" t="s">
        <v>682</v>
      </c>
      <c r="C592" s="91">
        <v>1015926.9</v>
      </c>
      <c r="D592" s="91"/>
      <c r="E592" s="147" t="s">
        <v>2081</v>
      </c>
      <c r="F592" s="91">
        <v>126825.85</v>
      </c>
      <c r="G592" s="91">
        <f t="shared" ref="G592:G655" si="9">C592-D592+F592</f>
        <v>1142752.75</v>
      </c>
      <c r="H592" s="49">
        <v>42642</v>
      </c>
      <c r="I592" s="49">
        <v>42642</v>
      </c>
      <c r="J592" s="49">
        <v>43521</v>
      </c>
      <c r="K592" s="49">
        <v>43637</v>
      </c>
      <c r="L592" s="162">
        <v>2019</v>
      </c>
      <c r="M592" s="162" t="s">
        <v>5</v>
      </c>
      <c r="N592" s="162">
        <v>1</v>
      </c>
      <c r="O592" s="162">
        <v>436</v>
      </c>
      <c r="P592" s="162" t="s">
        <v>3595</v>
      </c>
    </row>
    <row r="593" spans="1:16" ht="15.75" customHeight="1" x14ac:dyDescent="0.25">
      <c r="A593" s="104" t="s">
        <v>1289</v>
      </c>
      <c r="B593" s="155" t="s">
        <v>798</v>
      </c>
      <c r="C593" s="91">
        <v>754959.09</v>
      </c>
      <c r="D593" s="91"/>
      <c r="E593" s="91"/>
      <c r="F593" s="91"/>
      <c r="G593" s="91">
        <f t="shared" si="9"/>
        <v>754959.09</v>
      </c>
      <c r="H593" s="49">
        <v>42691</v>
      </c>
      <c r="I593" s="49">
        <v>42717</v>
      </c>
      <c r="J593" s="49"/>
      <c r="K593" s="49"/>
      <c r="L593" s="162"/>
      <c r="M593" s="162" t="s">
        <v>5</v>
      </c>
      <c r="N593" s="162">
        <v>1</v>
      </c>
      <c r="O593" s="162">
        <v>391</v>
      </c>
      <c r="P593" s="162">
        <v>2016</v>
      </c>
    </row>
    <row r="594" spans="1:16" ht="15.75" customHeight="1" x14ac:dyDescent="0.25">
      <c r="A594" s="104" t="s">
        <v>408</v>
      </c>
      <c r="B594" s="155" t="s">
        <v>3</v>
      </c>
      <c r="C594" s="91">
        <v>1823854.03</v>
      </c>
      <c r="D594" s="91"/>
      <c r="E594" s="91"/>
      <c r="F594" s="91"/>
      <c r="G594" s="91">
        <f t="shared" si="9"/>
        <v>1823854.03</v>
      </c>
      <c r="H594" s="49">
        <v>42681</v>
      </c>
      <c r="I594" s="49">
        <v>42681</v>
      </c>
      <c r="J594" s="49"/>
      <c r="K594" s="49"/>
      <c r="L594" s="162"/>
      <c r="M594" s="162" t="s">
        <v>5</v>
      </c>
      <c r="N594" s="162">
        <v>1</v>
      </c>
      <c r="O594" s="162">
        <v>1117.2</v>
      </c>
      <c r="P594" s="162">
        <v>2016</v>
      </c>
    </row>
    <row r="595" spans="1:16" ht="15.75" customHeight="1" x14ac:dyDescent="0.25">
      <c r="A595" s="104" t="s">
        <v>1077</v>
      </c>
      <c r="B595" s="18" t="s">
        <v>63</v>
      </c>
      <c r="C595" s="91">
        <v>431366.7</v>
      </c>
      <c r="D595" s="91"/>
      <c r="E595" s="91"/>
      <c r="F595" s="91"/>
      <c r="G595" s="91">
        <f t="shared" si="9"/>
        <v>431366.7</v>
      </c>
      <c r="H595" s="120">
        <v>42663</v>
      </c>
      <c r="I595" s="120">
        <v>42663</v>
      </c>
      <c r="J595" s="120"/>
      <c r="K595" s="120"/>
      <c r="L595" s="162"/>
      <c r="M595" s="162" t="s">
        <v>5</v>
      </c>
      <c r="N595" s="162">
        <v>1</v>
      </c>
      <c r="O595" s="162">
        <v>242</v>
      </c>
      <c r="P595" s="162">
        <v>2016</v>
      </c>
    </row>
    <row r="596" spans="1:16" ht="15.75" customHeight="1" x14ac:dyDescent="0.25">
      <c r="A596" s="104" t="s">
        <v>1023</v>
      </c>
      <c r="B596" s="155" t="s">
        <v>765</v>
      </c>
      <c r="C596" s="91">
        <v>3404145.76</v>
      </c>
      <c r="D596" s="91"/>
      <c r="E596" s="91"/>
      <c r="F596" s="91"/>
      <c r="G596" s="91">
        <f t="shared" si="9"/>
        <v>3404145.76</v>
      </c>
      <c r="H596" s="120">
        <v>42628</v>
      </c>
      <c r="I596" s="120">
        <v>42702</v>
      </c>
      <c r="J596" s="120"/>
      <c r="K596" s="120"/>
      <c r="L596" s="162"/>
      <c r="M596" s="162" t="s">
        <v>1024</v>
      </c>
      <c r="N596" s="162">
        <v>4</v>
      </c>
      <c r="O596" s="162"/>
      <c r="P596" s="162">
        <v>2016</v>
      </c>
    </row>
    <row r="597" spans="1:16" ht="15.75" customHeight="1" x14ac:dyDescent="0.25">
      <c r="A597" s="104" t="s">
        <v>1260</v>
      </c>
      <c r="B597" s="155" t="s">
        <v>252</v>
      </c>
      <c r="C597" s="91">
        <v>1632966.22</v>
      </c>
      <c r="D597" s="91"/>
      <c r="E597" s="91"/>
      <c r="F597" s="91"/>
      <c r="G597" s="91">
        <f t="shared" si="9"/>
        <v>1632966.22</v>
      </c>
      <c r="H597" s="120">
        <v>42674</v>
      </c>
      <c r="I597" s="120">
        <v>42674</v>
      </c>
      <c r="J597" s="120"/>
      <c r="K597" s="120"/>
      <c r="L597" s="162"/>
      <c r="M597" s="162" t="s">
        <v>5</v>
      </c>
      <c r="N597" s="162">
        <v>1</v>
      </c>
      <c r="O597" s="162">
        <v>932</v>
      </c>
      <c r="P597" s="162">
        <v>2016</v>
      </c>
    </row>
    <row r="598" spans="1:16" ht="15.75" customHeight="1" x14ac:dyDescent="0.25">
      <c r="A598" s="104" t="s">
        <v>1261</v>
      </c>
      <c r="B598" s="155" t="s">
        <v>252</v>
      </c>
      <c r="C598" s="91">
        <v>1528855.45</v>
      </c>
      <c r="D598" s="91"/>
      <c r="E598" s="91"/>
      <c r="F598" s="91"/>
      <c r="G598" s="91">
        <f t="shared" si="9"/>
        <v>1528855.45</v>
      </c>
      <c r="H598" s="120">
        <v>42675</v>
      </c>
      <c r="I598" s="120">
        <v>42675</v>
      </c>
      <c r="J598" s="120"/>
      <c r="K598" s="120"/>
      <c r="L598" s="162"/>
      <c r="M598" s="162" t="s">
        <v>5</v>
      </c>
      <c r="N598" s="162">
        <v>1</v>
      </c>
      <c r="O598" s="162"/>
      <c r="P598" s="162">
        <v>2016</v>
      </c>
    </row>
    <row r="599" spans="1:16" ht="15.75" customHeight="1" x14ac:dyDescent="0.25">
      <c r="A599" s="104" t="s">
        <v>1262</v>
      </c>
      <c r="B599" s="155" t="s">
        <v>252</v>
      </c>
      <c r="C599" s="91">
        <v>2019368.69</v>
      </c>
      <c r="D599" s="91"/>
      <c r="E599" s="91"/>
      <c r="F599" s="91"/>
      <c r="G599" s="91">
        <f t="shared" si="9"/>
        <v>2019368.69</v>
      </c>
      <c r="H599" s="120">
        <v>42675</v>
      </c>
      <c r="I599" s="120">
        <v>42675</v>
      </c>
      <c r="J599" s="120"/>
      <c r="K599" s="120"/>
      <c r="L599" s="162"/>
      <c r="M599" s="162" t="s">
        <v>5</v>
      </c>
      <c r="N599" s="162">
        <v>1</v>
      </c>
      <c r="O599" s="162"/>
      <c r="P599" s="162">
        <v>2016</v>
      </c>
    </row>
    <row r="600" spans="1:16" ht="15.75" customHeight="1" x14ac:dyDescent="0.25">
      <c r="A600" s="104" t="s">
        <v>1263</v>
      </c>
      <c r="B600" s="155" t="s">
        <v>252</v>
      </c>
      <c r="C600" s="91">
        <v>1785304.1</v>
      </c>
      <c r="D600" s="91"/>
      <c r="E600" s="91"/>
      <c r="F600" s="91"/>
      <c r="G600" s="91">
        <f t="shared" si="9"/>
        <v>1785304.1</v>
      </c>
      <c r="H600" s="120">
        <v>42669</v>
      </c>
      <c r="I600" s="120">
        <v>42669</v>
      </c>
      <c r="J600" s="120"/>
      <c r="K600" s="120"/>
      <c r="L600" s="162"/>
      <c r="M600" s="162" t="s">
        <v>5</v>
      </c>
      <c r="N600" s="162">
        <v>1</v>
      </c>
      <c r="O600" s="162">
        <v>708</v>
      </c>
      <c r="P600" s="162">
        <v>2016</v>
      </c>
    </row>
    <row r="601" spans="1:16" ht="15.75" customHeight="1" x14ac:dyDescent="0.25">
      <c r="A601" s="104" t="s">
        <v>1264</v>
      </c>
      <c r="B601" s="155" t="s">
        <v>252</v>
      </c>
      <c r="C601" s="91">
        <v>2724011.24</v>
      </c>
      <c r="D601" s="91"/>
      <c r="E601" s="91"/>
      <c r="F601" s="91"/>
      <c r="G601" s="91">
        <f t="shared" si="9"/>
        <v>2724011.24</v>
      </c>
      <c r="H601" s="120">
        <v>42682</v>
      </c>
      <c r="I601" s="120">
        <v>42682</v>
      </c>
      <c r="J601" s="120"/>
      <c r="K601" s="120"/>
      <c r="L601" s="162"/>
      <c r="M601" s="162" t="s">
        <v>5</v>
      </c>
      <c r="N601" s="162">
        <v>1</v>
      </c>
      <c r="O601" s="162">
        <v>1044</v>
      </c>
      <c r="P601" s="162">
        <v>2016</v>
      </c>
    </row>
    <row r="602" spans="1:16" ht="15.75" customHeight="1" x14ac:dyDescent="0.25">
      <c r="A602" s="104" t="s">
        <v>1265</v>
      </c>
      <c r="B602" s="155" t="s">
        <v>252</v>
      </c>
      <c r="C602" s="91">
        <v>2361625.52</v>
      </c>
      <c r="D602" s="91"/>
      <c r="E602" s="91"/>
      <c r="F602" s="91"/>
      <c r="G602" s="91">
        <f t="shared" si="9"/>
        <v>2361625.52</v>
      </c>
      <c r="H602" s="120">
        <v>42685</v>
      </c>
      <c r="I602" s="120">
        <v>42685</v>
      </c>
      <c r="J602" s="120"/>
      <c r="K602" s="120"/>
      <c r="L602" s="162"/>
      <c r="M602" s="162" t="s">
        <v>5</v>
      </c>
      <c r="N602" s="162">
        <v>1</v>
      </c>
      <c r="O602" s="162"/>
      <c r="P602" s="162">
        <v>2016</v>
      </c>
    </row>
    <row r="603" spans="1:16" ht="15.75" customHeight="1" x14ac:dyDescent="0.25">
      <c r="A603" s="104" t="s">
        <v>1266</v>
      </c>
      <c r="B603" s="155" t="s">
        <v>252</v>
      </c>
      <c r="C603" s="91">
        <v>2758346.92</v>
      </c>
      <c r="D603" s="91"/>
      <c r="E603" s="91"/>
      <c r="F603" s="91"/>
      <c r="G603" s="91">
        <f t="shared" si="9"/>
        <v>2758346.92</v>
      </c>
      <c r="H603" s="120">
        <v>42697</v>
      </c>
      <c r="I603" s="120">
        <v>42697</v>
      </c>
      <c r="J603" s="120"/>
      <c r="K603" s="120"/>
      <c r="L603" s="162"/>
      <c r="M603" s="162" t="s">
        <v>5</v>
      </c>
      <c r="N603" s="162">
        <v>1</v>
      </c>
      <c r="O603" s="162"/>
      <c r="P603" s="162">
        <v>2016</v>
      </c>
    </row>
    <row r="604" spans="1:16" ht="15.75" customHeight="1" x14ac:dyDescent="0.25">
      <c r="A604" s="104" t="s">
        <v>1267</v>
      </c>
      <c r="B604" s="155" t="s">
        <v>252</v>
      </c>
      <c r="C604" s="91">
        <v>3873261.55</v>
      </c>
      <c r="D604" s="91"/>
      <c r="E604" s="91"/>
      <c r="F604" s="91"/>
      <c r="G604" s="91">
        <f t="shared" si="9"/>
        <v>3873261.55</v>
      </c>
      <c r="H604" s="120">
        <v>42688</v>
      </c>
      <c r="I604" s="120">
        <v>42688</v>
      </c>
      <c r="J604" s="120"/>
      <c r="K604" s="120"/>
      <c r="L604" s="162"/>
      <c r="M604" s="162" t="s">
        <v>5</v>
      </c>
      <c r="N604" s="162">
        <v>1</v>
      </c>
      <c r="O604" s="162">
        <v>1630</v>
      </c>
      <c r="P604" s="162">
        <v>2016</v>
      </c>
    </row>
    <row r="605" spans="1:16" ht="15.75" customHeight="1" x14ac:dyDescent="0.25">
      <c r="A605" s="104" t="s">
        <v>1268</v>
      </c>
      <c r="B605" s="155" t="s">
        <v>252</v>
      </c>
      <c r="C605" s="91">
        <v>3465411.97</v>
      </c>
      <c r="D605" s="91"/>
      <c r="E605" s="91"/>
      <c r="F605" s="91"/>
      <c r="G605" s="91">
        <f t="shared" si="9"/>
        <v>3465411.97</v>
      </c>
      <c r="H605" s="120">
        <v>42688</v>
      </c>
      <c r="I605" s="120">
        <v>42688</v>
      </c>
      <c r="J605" s="120"/>
      <c r="K605" s="120"/>
      <c r="L605" s="162"/>
      <c r="M605" s="162" t="s">
        <v>5</v>
      </c>
      <c r="N605" s="162">
        <v>1</v>
      </c>
      <c r="O605" s="162">
        <v>1430</v>
      </c>
      <c r="P605" s="162">
        <v>2016</v>
      </c>
    </row>
    <row r="606" spans="1:16" ht="15.75" customHeight="1" x14ac:dyDescent="0.25">
      <c r="A606" s="104" t="s">
        <v>1269</v>
      </c>
      <c r="B606" s="155" t="s">
        <v>252</v>
      </c>
      <c r="C606" s="91">
        <v>2649329.64</v>
      </c>
      <c r="D606" s="91"/>
      <c r="E606" s="91"/>
      <c r="F606" s="91"/>
      <c r="G606" s="91">
        <f t="shared" si="9"/>
        <v>2649329.64</v>
      </c>
      <c r="H606" s="120">
        <v>42682</v>
      </c>
      <c r="I606" s="120">
        <v>42682</v>
      </c>
      <c r="J606" s="120"/>
      <c r="K606" s="120"/>
      <c r="L606" s="162"/>
      <c r="M606" s="162" t="s">
        <v>5</v>
      </c>
      <c r="N606" s="162">
        <v>1</v>
      </c>
      <c r="O606" s="162">
        <v>1066</v>
      </c>
      <c r="P606" s="162">
        <v>2016</v>
      </c>
    </row>
    <row r="607" spans="1:16" s="163" customFormat="1" ht="15.75" customHeight="1" x14ac:dyDescent="0.25">
      <c r="A607" s="104" t="s">
        <v>837</v>
      </c>
      <c r="B607" s="18" t="s">
        <v>63</v>
      </c>
      <c r="C607" s="91">
        <v>911860.34</v>
      </c>
      <c r="D607" s="91"/>
      <c r="E607" s="91" t="s">
        <v>63</v>
      </c>
      <c r="F607" s="91">
        <v>187123.43</v>
      </c>
      <c r="G607" s="91">
        <f t="shared" si="9"/>
        <v>1098983.77</v>
      </c>
      <c r="H607" s="120">
        <v>42679</v>
      </c>
      <c r="I607" s="120">
        <v>42679</v>
      </c>
      <c r="J607" s="120">
        <v>42679</v>
      </c>
      <c r="K607" s="120">
        <v>42668</v>
      </c>
      <c r="L607" s="162"/>
      <c r="M607" s="162" t="s">
        <v>6</v>
      </c>
      <c r="N607" s="162">
        <v>1</v>
      </c>
      <c r="O607" s="162">
        <v>1831</v>
      </c>
      <c r="P607" s="162">
        <v>2016</v>
      </c>
    </row>
    <row r="608" spans="1:16" ht="15.75" customHeight="1" x14ac:dyDescent="0.25">
      <c r="A608" s="104" t="s">
        <v>1091</v>
      </c>
      <c r="B608" s="18" t="s">
        <v>682</v>
      </c>
      <c r="C608" s="91">
        <v>2153273.44</v>
      </c>
      <c r="D608" s="91"/>
      <c r="E608" s="91"/>
      <c r="F608" s="91"/>
      <c r="G608" s="91">
        <f t="shared" si="9"/>
        <v>2153273.44</v>
      </c>
      <c r="H608" s="120">
        <v>42654</v>
      </c>
      <c r="I608" s="120">
        <v>42654</v>
      </c>
      <c r="J608" s="120"/>
      <c r="K608" s="120"/>
      <c r="L608" s="162"/>
      <c r="M608" s="162" t="s">
        <v>5</v>
      </c>
      <c r="N608" s="162">
        <v>1</v>
      </c>
      <c r="O608" s="162"/>
      <c r="P608" s="162">
        <v>2016</v>
      </c>
    </row>
    <row r="609" spans="1:16" ht="15.75" customHeight="1" x14ac:dyDescent="0.25">
      <c r="A609" s="104" t="s">
        <v>1304</v>
      </c>
      <c r="B609" s="155" t="s">
        <v>1311</v>
      </c>
      <c r="C609" s="91">
        <v>3271784.09</v>
      </c>
      <c r="D609" s="91"/>
      <c r="E609" s="91"/>
      <c r="F609" s="91"/>
      <c r="G609" s="91">
        <f t="shared" si="9"/>
        <v>3271784.09</v>
      </c>
      <c r="H609" s="120">
        <v>42691</v>
      </c>
      <c r="I609" s="120">
        <v>42691</v>
      </c>
      <c r="J609" s="120"/>
      <c r="K609" s="120"/>
      <c r="L609" s="162"/>
      <c r="M609" s="162" t="s">
        <v>5</v>
      </c>
      <c r="N609" s="162">
        <v>1</v>
      </c>
      <c r="O609" s="162"/>
      <c r="P609" s="162">
        <v>2016</v>
      </c>
    </row>
    <row r="610" spans="1:16" ht="15.75" customHeight="1" x14ac:dyDescent="0.25">
      <c r="A610" s="104" t="s">
        <v>1305</v>
      </c>
      <c r="B610" s="155" t="s">
        <v>1311</v>
      </c>
      <c r="C610" s="91">
        <v>2504189.04</v>
      </c>
      <c r="D610" s="91"/>
      <c r="E610" s="91"/>
      <c r="F610" s="91"/>
      <c r="G610" s="91">
        <f t="shared" si="9"/>
        <v>2504189.04</v>
      </c>
      <c r="H610" s="120">
        <v>42684</v>
      </c>
      <c r="I610" s="120">
        <v>42684</v>
      </c>
      <c r="J610" s="120"/>
      <c r="K610" s="120"/>
      <c r="L610" s="162"/>
      <c r="M610" s="162" t="s">
        <v>5</v>
      </c>
      <c r="N610" s="162">
        <v>1</v>
      </c>
      <c r="O610" s="162">
        <v>1363</v>
      </c>
      <c r="P610" s="162">
        <v>2016</v>
      </c>
    </row>
    <row r="611" spans="1:16" ht="15.75" customHeight="1" x14ac:dyDescent="0.25">
      <c r="A611" s="104" t="s">
        <v>1300</v>
      </c>
      <c r="B611" s="155" t="s">
        <v>1311</v>
      </c>
      <c r="C611" s="91">
        <v>1778253.86</v>
      </c>
      <c r="D611" s="91"/>
      <c r="E611" s="91"/>
      <c r="F611" s="91"/>
      <c r="G611" s="91">
        <f t="shared" si="9"/>
        <v>1778253.86</v>
      </c>
      <c r="H611" s="120">
        <v>42695</v>
      </c>
      <c r="I611" s="120">
        <v>42695</v>
      </c>
      <c r="J611" s="120"/>
      <c r="K611" s="120"/>
      <c r="L611" s="162"/>
      <c r="M611" s="162" t="s">
        <v>5</v>
      </c>
      <c r="N611" s="162">
        <v>1</v>
      </c>
      <c r="O611" s="162">
        <v>1029</v>
      </c>
      <c r="P611" s="162">
        <v>2016</v>
      </c>
    </row>
    <row r="612" spans="1:16" ht="15.75" customHeight="1" x14ac:dyDescent="0.25">
      <c r="A612" s="104" t="s">
        <v>1390</v>
      </c>
      <c r="B612" s="104" t="s">
        <v>1</v>
      </c>
      <c r="C612" s="91">
        <v>596155.06999999995</v>
      </c>
      <c r="D612" s="91"/>
      <c r="E612" s="91"/>
      <c r="F612" s="91"/>
      <c r="G612" s="91">
        <f t="shared" si="9"/>
        <v>596155.06999999995</v>
      </c>
      <c r="H612" s="120">
        <v>42677</v>
      </c>
      <c r="I612" s="120">
        <v>42677</v>
      </c>
      <c r="J612" s="120"/>
      <c r="K612" s="120"/>
      <c r="L612" s="162"/>
      <c r="M612" s="162" t="s">
        <v>5</v>
      </c>
      <c r="N612" s="162">
        <v>1</v>
      </c>
      <c r="O612" s="162">
        <v>275</v>
      </c>
      <c r="P612" s="162">
        <v>2016</v>
      </c>
    </row>
    <row r="613" spans="1:16" ht="15.75" customHeight="1" x14ac:dyDescent="0.25">
      <c r="A613" s="104" t="s">
        <v>1301</v>
      </c>
      <c r="B613" s="155" t="s">
        <v>1311</v>
      </c>
      <c r="C613" s="91">
        <v>3136235.1</v>
      </c>
      <c r="D613" s="91"/>
      <c r="E613" s="91"/>
      <c r="F613" s="91"/>
      <c r="G613" s="91">
        <f t="shared" si="9"/>
        <v>3136235.1</v>
      </c>
      <c r="H613" s="120">
        <v>42695</v>
      </c>
      <c r="I613" s="120">
        <v>42695</v>
      </c>
      <c r="J613" s="120"/>
      <c r="K613" s="120"/>
      <c r="L613" s="162"/>
      <c r="M613" s="162" t="s">
        <v>5</v>
      </c>
      <c r="N613" s="162">
        <v>1</v>
      </c>
      <c r="O613" s="162">
        <v>1670</v>
      </c>
      <c r="P613" s="162">
        <v>2016</v>
      </c>
    </row>
    <row r="614" spans="1:16" ht="15.75" customHeight="1" x14ac:dyDescent="0.25">
      <c r="A614" s="104" t="s">
        <v>1274</v>
      </c>
      <c r="B614" s="155" t="s">
        <v>1278</v>
      </c>
      <c r="C614" s="91">
        <v>4017646.81</v>
      </c>
      <c r="D614" s="91"/>
      <c r="E614" s="91"/>
      <c r="F614" s="91"/>
      <c r="G614" s="91">
        <f t="shared" si="9"/>
        <v>4017646.81</v>
      </c>
      <c r="H614" s="120">
        <v>42692</v>
      </c>
      <c r="I614" s="120">
        <v>42692</v>
      </c>
      <c r="J614" s="120"/>
      <c r="K614" s="120"/>
      <c r="L614" s="162"/>
      <c r="M614" s="162" t="s">
        <v>5</v>
      </c>
      <c r="N614" s="162">
        <v>1</v>
      </c>
      <c r="O614" s="162">
        <v>1785.26</v>
      </c>
      <c r="P614" s="162">
        <v>2016</v>
      </c>
    </row>
    <row r="615" spans="1:16" ht="15.75" customHeight="1" x14ac:dyDescent="0.25">
      <c r="A615" s="104" t="s">
        <v>1422</v>
      </c>
      <c r="B615" s="155" t="s">
        <v>782</v>
      </c>
      <c r="C615" s="91">
        <v>2262557.7799999998</v>
      </c>
      <c r="D615" s="91"/>
      <c r="E615" s="91"/>
      <c r="F615" s="91"/>
      <c r="G615" s="91">
        <f t="shared" si="9"/>
        <v>2262557.7799999998</v>
      </c>
      <c r="H615" s="120">
        <v>42718</v>
      </c>
      <c r="I615" s="120">
        <v>42718</v>
      </c>
      <c r="J615" s="120"/>
      <c r="K615" s="120"/>
      <c r="L615" s="162"/>
      <c r="M615" s="162" t="s">
        <v>5</v>
      </c>
      <c r="N615" s="162">
        <v>1</v>
      </c>
      <c r="O615" s="162">
        <v>1000</v>
      </c>
      <c r="P615" s="162">
        <v>2016</v>
      </c>
    </row>
    <row r="616" spans="1:16" ht="15.75" customHeight="1" x14ac:dyDescent="0.25">
      <c r="A616" s="104" t="s">
        <v>1404</v>
      </c>
      <c r="B616" s="155" t="s">
        <v>9</v>
      </c>
      <c r="C616" s="91">
        <v>4610559.46</v>
      </c>
      <c r="D616" s="91"/>
      <c r="E616" s="91"/>
      <c r="F616" s="91"/>
      <c r="G616" s="91">
        <f t="shared" si="9"/>
        <v>4610559.46</v>
      </c>
      <c r="H616" s="120">
        <v>42709</v>
      </c>
      <c r="I616" s="120">
        <v>42709</v>
      </c>
      <c r="J616" s="120"/>
      <c r="K616" s="120"/>
      <c r="L616" s="162"/>
      <c r="M616" s="162" t="s">
        <v>5</v>
      </c>
      <c r="N616" s="162">
        <v>1</v>
      </c>
      <c r="O616" s="162">
        <v>1750</v>
      </c>
      <c r="P616" s="162">
        <v>2016</v>
      </c>
    </row>
    <row r="617" spans="1:16" ht="15.75" customHeight="1" x14ac:dyDescent="0.25">
      <c r="A617" s="104" t="s">
        <v>1406</v>
      </c>
      <c r="B617" s="155" t="s">
        <v>9</v>
      </c>
      <c r="C617" s="91">
        <v>1514253.74</v>
      </c>
      <c r="D617" s="91"/>
      <c r="E617" s="91"/>
      <c r="F617" s="91"/>
      <c r="G617" s="91">
        <f t="shared" si="9"/>
        <v>1514253.74</v>
      </c>
      <c r="H617" s="120">
        <v>42709</v>
      </c>
      <c r="I617" s="120">
        <v>42709</v>
      </c>
      <c r="J617" s="120"/>
      <c r="K617" s="120"/>
      <c r="L617" s="162"/>
      <c r="M617" s="162" t="s">
        <v>5</v>
      </c>
      <c r="N617" s="162">
        <v>1</v>
      </c>
      <c r="O617" s="162">
        <v>1045</v>
      </c>
      <c r="P617" s="162">
        <v>2016</v>
      </c>
    </row>
    <row r="618" spans="1:16" s="98" customFormat="1" ht="15.75" customHeight="1" x14ac:dyDescent="0.25">
      <c r="A618" s="104" t="s">
        <v>871</v>
      </c>
      <c r="B618" s="155" t="s">
        <v>872</v>
      </c>
      <c r="C618" s="91">
        <v>2699999.3</v>
      </c>
      <c r="D618" s="91"/>
      <c r="E618" s="91" t="s">
        <v>872</v>
      </c>
      <c r="F618" s="91">
        <v>297894.53999999998</v>
      </c>
      <c r="G618" s="91">
        <f t="shared" si="9"/>
        <v>2997893.84</v>
      </c>
      <c r="H618" s="120">
        <v>42651</v>
      </c>
      <c r="I618" s="120">
        <v>42709</v>
      </c>
      <c r="J618" s="120">
        <v>42670</v>
      </c>
      <c r="K618" s="120">
        <v>42692</v>
      </c>
      <c r="L618" s="162"/>
      <c r="M618" s="162" t="s">
        <v>6</v>
      </c>
      <c r="N618" s="162">
        <v>1</v>
      </c>
      <c r="O618" s="162"/>
      <c r="P618" s="162">
        <v>2016</v>
      </c>
    </row>
    <row r="619" spans="1:16" ht="15.75" customHeight="1" x14ac:dyDescent="0.25">
      <c r="A619" s="104" t="s">
        <v>1303</v>
      </c>
      <c r="B619" s="155" t="s">
        <v>924</v>
      </c>
      <c r="C619" s="91">
        <v>2112758.14</v>
      </c>
      <c r="D619" s="91"/>
      <c r="E619" s="91"/>
      <c r="F619" s="91"/>
      <c r="G619" s="91">
        <f t="shared" si="9"/>
        <v>2112758.14</v>
      </c>
      <c r="H619" s="120">
        <v>42685</v>
      </c>
      <c r="I619" s="120">
        <v>42685</v>
      </c>
      <c r="J619" s="120"/>
      <c r="K619" s="120"/>
      <c r="L619" s="162"/>
      <c r="M619" s="162" t="s">
        <v>5</v>
      </c>
      <c r="N619" s="162">
        <v>1</v>
      </c>
      <c r="O619" s="162">
        <v>924.5</v>
      </c>
      <c r="P619" s="162">
        <v>2016</v>
      </c>
    </row>
    <row r="620" spans="1:16" ht="15.75" customHeight="1" x14ac:dyDescent="0.25">
      <c r="A620" s="104" t="s">
        <v>1114</v>
      </c>
      <c r="B620" s="155" t="s">
        <v>1115</v>
      </c>
      <c r="C620" s="91">
        <v>560309.06000000006</v>
      </c>
      <c r="D620" s="91"/>
      <c r="E620" s="91"/>
      <c r="F620" s="91"/>
      <c r="G620" s="91">
        <f t="shared" si="9"/>
        <v>560309.06000000006</v>
      </c>
      <c r="H620" s="120">
        <v>42641</v>
      </c>
      <c r="I620" s="120">
        <v>42642</v>
      </c>
      <c r="J620" s="120"/>
      <c r="K620" s="120"/>
      <c r="L620" s="162"/>
      <c r="M620" s="162" t="s">
        <v>1053</v>
      </c>
      <c r="N620" s="162">
        <v>4</v>
      </c>
      <c r="O620" s="162"/>
      <c r="P620" s="162">
        <v>2016</v>
      </c>
    </row>
    <row r="621" spans="1:16" ht="15.75" customHeight="1" x14ac:dyDescent="0.25">
      <c r="A621" s="104" t="s">
        <v>1279</v>
      </c>
      <c r="B621" s="155" t="s">
        <v>69</v>
      </c>
      <c r="C621" s="91">
        <v>2875817.26</v>
      </c>
      <c r="D621" s="91"/>
      <c r="E621" s="91"/>
      <c r="F621" s="91"/>
      <c r="G621" s="91">
        <f t="shared" si="9"/>
        <v>2875817.26</v>
      </c>
      <c r="H621" s="120">
        <v>42674</v>
      </c>
      <c r="I621" s="120">
        <v>42674</v>
      </c>
      <c r="J621" s="120"/>
      <c r="K621" s="120"/>
      <c r="L621" s="162"/>
      <c r="M621" s="162" t="s">
        <v>5</v>
      </c>
      <c r="N621" s="162">
        <v>1</v>
      </c>
      <c r="O621" s="162"/>
      <c r="P621" s="162">
        <v>2016</v>
      </c>
    </row>
    <row r="622" spans="1:16" ht="15.75" customHeight="1" x14ac:dyDescent="0.25">
      <c r="A622" s="104" t="s">
        <v>1281</v>
      </c>
      <c r="B622" s="155" t="s">
        <v>69</v>
      </c>
      <c r="C622" s="91">
        <v>2901857.31</v>
      </c>
      <c r="D622" s="91"/>
      <c r="E622" s="91"/>
      <c r="F622" s="91"/>
      <c r="G622" s="91">
        <f t="shared" si="9"/>
        <v>2901857.31</v>
      </c>
      <c r="H622" s="120">
        <v>42703</v>
      </c>
      <c r="I622" s="120">
        <v>42703</v>
      </c>
      <c r="J622" s="120"/>
      <c r="K622" s="120"/>
      <c r="L622" s="162"/>
      <c r="M622" s="162" t="s">
        <v>5</v>
      </c>
      <c r="N622" s="162">
        <v>1</v>
      </c>
      <c r="O622" s="162">
        <v>1050</v>
      </c>
      <c r="P622" s="162">
        <v>2016</v>
      </c>
    </row>
    <row r="623" spans="1:16" ht="15.75" customHeight="1" x14ac:dyDescent="0.25">
      <c r="A623" s="104" t="s">
        <v>1019</v>
      </c>
      <c r="B623" s="155" t="s">
        <v>782</v>
      </c>
      <c r="C623" s="91">
        <v>657206.92000000004</v>
      </c>
      <c r="D623" s="91"/>
      <c r="E623" s="91"/>
      <c r="F623" s="91"/>
      <c r="G623" s="91">
        <f t="shared" si="9"/>
        <v>657206.92000000004</v>
      </c>
      <c r="H623" s="120">
        <v>42625</v>
      </c>
      <c r="I623" s="120">
        <v>42667</v>
      </c>
      <c r="J623" s="120"/>
      <c r="K623" s="120"/>
      <c r="L623" s="162"/>
      <c r="M623" s="162" t="s">
        <v>3553</v>
      </c>
      <c r="N623" s="162">
        <v>4</v>
      </c>
      <c r="O623" s="162"/>
      <c r="P623" s="162">
        <v>2016</v>
      </c>
    </row>
    <row r="624" spans="1:16" ht="15.75" customHeight="1" x14ac:dyDescent="0.25">
      <c r="A624" s="104" t="s">
        <v>1170</v>
      </c>
      <c r="B624" s="155" t="s">
        <v>1006</v>
      </c>
      <c r="C624" s="91">
        <v>1131639.1000000001</v>
      </c>
      <c r="D624" s="91"/>
      <c r="E624" s="91"/>
      <c r="F624" s="91"/>
      <c r="G624" s="91">
        <f t="shared" si="9"/>
        <v>1131639.1000000001</v>
      </c>
      <c r="H624" s="120">
        <v>42699</v>
      </c>
      <c r="I624" s="120">
        <v>42699</v>
      </c>
      <c r="J624" s="120"/>
      <c r="K624" s="120"/>
      <c r="L624" s="162"/>
      <c r="M624" s="162" t="s">
        <v>5</v>
      </c>
      <c r="N624" s="162">
        <v>1</v>
      </c>
      <c r="O624" s="162">
        <v>557.70000000000005</v>
      </c>
      <c r="P624" s="162">
        <v>2016</v>
      </c>
    </row>
    <row r="625" spans="1:16" ht="15.75" customHeight="1" x14ac:dyDescent="0.25">
      <c r="A625" s="104" t="s">
        <v>1052</v>
      </c>
      <c r="B625" s="155" t="s">
        <v>246</v>
      </c>
      <c r="C625" s="91">
        <v>3172818.74</v>
      </c>
      <c r="D625" s="91"/>
      <c r="E625" s="91"/>
      <c r="F625" s="91"/>
      <c r="G625" s="91">
        <f t="shared" si="9"/>
        <v>3172818.74</v>
      </c>
      <c r="H625" s="120">
        <v>42622</v>
      </c>
      <c r="I625" s="120">
        <v>42705</v>
      </c>
      <c r="J625" s="120"/>
      <c r="K625" s="120"/>
      <c r="L625" s="162"/>
      <c r="M625" s="162" t="s">
        <v>1053</v>
      </c>
      <c r="N625" s="162">
        <v>4</v>
      </c>
      <c r="O625" s="162"/>
      <c r="P625" s="162">
        <v>2016</v>
      </c>
    </row>
    <row r="626" spans="1:16" ht="15.75" customHeight="1" x14ac:dyDescent="0.25">
      <c r="A626" s="104" t="s">
        <v>1242</v>
      </c>
      <c r="B626" s="155" t="s">
        <v>1133</v>
      </c>
      <c r="C626" s="91">
        <v>1926038.48</v>
      </c>
      <c r="D626" s="91"/>
      <c r="E626" s="91"/>
      <c r="F626" s="91"/>
      <c r="G626" s="91">
        <f t="shared" si="9"/>
        <v>1926038.48</v>
      </c>
      <c r="H626" s="120">
        <v>42670</v>
      </c>
      <c r="I626" s="120">
        <v>42670</v>
      </c>
      <c r="J626" s="120"/>
      <c r="K626" s="120"/>
      <c r="L626" s="162"/>
      <c r="M626" s="162" t="s">
        <v>5</v>
      </c>
      <c r="N626" s="162">
        <v>1</v>
      </c>
      <c r="O626" s="162"/>
      <c r="P626" s="162">
        <v>2016</v>
      </c>
    </row>
    <row r="627" spans="1:16" s="163" customFormat="1" ht="15.75" customHeight="1" x14ac:dyDescent="0.25">
      <c r="A627" s="104" t="s">
        <v>2162</v>
      </c>
      <c r="B627" s="155" t="s">
        <v>782</v>
      </c>
      <c r="C627" s="91">
        <v>894701.97</v>
      </c>
      <c r="D627" s="91"/>
      <c r="E627" s="91"/>
      <c r="F627" s="91"/>
      <c r="G627" s="91">
        <f t="shared" si="9"/>
        <v>894701.97</v>
      </c>
      <c r="H627" s="120">
        <v>42675</v>
      </c>
      <c r="I627" s="120">
        <v>42689</v>
      </c>
      <c r="J627" s="120"/>
      <c r="K627" s="120"/>
      <c r="L627" s="162"/>
      <c r="M627" s="162" t="s">
        <v>5</v>
      </c>
      <c r="N627" s="162">
        <v>1</v>
      </c>
      <c r="O627" s="162"/>
      <c r="P627" s="162">
        <v>2016</v>
      </c>
    </row>
    <row r="628" spans="1:16" ht="15.75" customHeight="1" x14ac:dyDescent="0.25">
      <c r="A628" s="104" t="s">
        <v>1090</v>
      </c>
      <c r="B628" s="18" t="s">
        <v>682</v>
      </c>
      <c r="C628" s="91">
        <v>2379618.6800000002</v>
      </c>
      <c r="D628" s="91"/>
      <c r="E628" s="91"/>
      <c r="F628" s="91"/>
      <c r="G628" s="91">
        <f t="shared" si="9"/>
        <v>2379618.6800000002</v>
      </c>
      <c r="H628" s="120">
        <v>42660</v>
      </c>
      <c r="I628" s="120">
        <v>42660</v>
      </c>
      <c r="J628" s="120"/>
      <c r="K628" s="120"/>
      <c r="L628" s="162"/>
      <c r="M628" s="162" t="s">
        <v>5</v>
      </c>
      <c r="N628" s="162">
        <v>1</v>
      </c>
      <c r="O628" s="162"/>
      <c r="P628" s="162">
        <v>2016</v>
      </c>
    </row>
    <row r="629" spans="1:16" ht="15.75" customHeight="1" x14ac:dyDescent="0.25">
      <c r="A629" s="104" t="s">
        <v>960</v>
      </c>
      <c r="B629" s="18" t="s">
        <v>682</v>
      </c>
      <c r="C629" s="91">
        <v>1969283.12</v>
      </c>
      <c r="D629" s="91"/>
      <c r="E629" s="91" t="s">
        <v>2112</v>
      </c>
      <c r="F629" s="91">
        <v>197290.56</v>
      </c>
      <c r="G629" s="91">
        <f t="shared" si="9"/>
        <v>2166573.6800000002</v>
      </c>
      <c r="H629" s="120">
        <v>42626</v>
      </c>
      <c r="I629" s="120">
        <v>42626</v>
      </c>
      <c r="J629" s="120">
        <v>43130</v>
      </c>
      <c r="K629" s="120">
        <v>43130</v>
      </c>
      <c r="L629" s="162"/>
      <c r="M629" s="162" t="s">
        <v>5</v>
      </c>
      <c r="N629" s="162">
        <v>1</v>
      </c>
      <c r="O629" s="162">
        <v>1059</v>
      </c>
      <c r="P629" s="162">
        <v>2016</v>
      </c>
    </row>
    <row r="630" spans="1:16" ht="15.75" customHeight="1" x14ac:dyDescent="0.25">
      <c r="A630" s="104" t="s">
        <v>1124</v>
      </c>
      <c r="B630" s="18" t="s">
        <v>682</v>
      </c>
      <c r="C630" s="91">
        <v>2901139.74</v>
      </c>
      <c r="D630" s="91"/>
      <c r="E630" s="91"/>
      <c r="F630" s="91"/>
      <c r="G630" s="91">
        <f t="shared" si="9"/>
        <v>2901139.74</v>
      </c>
      <c r="H630" s="120">
        <v>42684</v>
      </c>
      <c r="I630" s="120">
        <v>42684</v>
      </c>
      <c r="J630" s="120"/>
      <c r="K630" s="120"/>
      <c r="L630" s="162"/>
      <c r="M630" s="162" t="s">
        <v>5</v>
      </c>
      <c r="N630" s="162">
        <v>1</v>
      </c>
      <c r="O630" s="162">
        <v>1338</v>
      </c>
      <c r="P630" s="162">
        <v>2016</v>
      </c>
    </row>
    <row r="631" spans="1:16" ht="15.75" customHeight="1" x14ac:dyDescent="0.25">
      <c r="A631" s="104" t="s">
        <v>1388</v>
      </c>
      <c r="B631" s="155" t="s">
        <v>1335</v>
      </c>
      <c r="C631" s="91">
        <v>2811523.31</v>
      </c>
      <c r="D631" s="91"/>
      <c r="E631" s="91"/>
      <c r="F631" s="91"/>
      <c r="G631" s="91">
        <f t="shared" si="9"/>
        <v>2811523.31</v>
      </c>
      <c r="H631" s="120">
        <v>42717</v>
      </c>
      <c r="I631" s="120">
        <v>42717</v>
      </c>
      <c r="J631" s="120"/>
      <c r="K631" s="120"/>
      <c r="L631" s="162"/>
      <c r="M631" s="162" t="s">
        <v>5</v>
      </c>
      <c r="N631" s="162">
        <v>1</v>
      </c>
      <c r="O631" s="162">
        <v>1101</v>
      </c>
      <c r="P631" s="162">
        <v>2016</v>
      </c>
    </row>
    <row r="632" spans="1:16" ht="15.75" customHeight="1" x14ac:dyDescent="0.25">
      <c r="A632" s="104" t="s">
        <v>1207</v>
      </c>
      <c r="B632" s="155" t="s">
        <v>1212</v>
      </c>
      <c r="C632" s="91">
        <v>264379</v>
      </c>
      <c r="D632" s="91"/>
      <c r="E632" s="91"/>
      <c r="F632" s="91"/>
      <c r="G632" s="91">
        <f t="shared" si="9"/>
        <v>264379</v>
      </c>
      <c r="H632" s="120">
        <v>42660</v>
      </c>
      <c r="I632" s="120">
        <v>42660</v>
      </c>
      <c r="J632" s="120"/>
      <c r="K632" s="120"/>
      <c r="L632" s="162"/>
      <c r="M632" s="162" t="s">
        <v>1161</v>
      </c>
      <c r="N632" s="162">
        <v>1</v>
      </c>
      <c r="O632" s="162"/>
      <c r="P632" s="162">
        <v>2016</v>
      </c>
    </row>
    <row r="633" spans="1:16" ht="15.75" customHeight="1" x14ac:dyDescent="0.25">
      <c r="A633" s="104" t="s">
        <v>1206</v>
      </c>
      <c r="B633" s="155" t="s">
        <v>1212</v>
      </c>
      <c r="C633" s="91">
        <v>658288.1</v>
      </c>
      <c r="D633" s="91"/>
      <c r="E633" s="91"/>
      <c r="F633" s="91"/>
      <c r="G633" s="91">
        <f t="shared" si="9"/>
        <v>658288.1</v>
      </c>
      <c r="H633" s="120">
        <v>42661</v>
      </c>
      <c r="I633" s="120">
        <v>42661</v>
      </c>
      <c r="J633" s="120"/>
      <c r="K633" s="120"/>
      <c r="L633" s="162"/>
      <c r="M633" s="162" t="s">
        <v>724</v>
      </c>
      <c r="N633" s="162">
        <v>1</v>
      </c>
      <c r="O633" s="162"/>
      <c r="P633" s="162">
        <v>2016</v>
      </c>
    </row>
    <row r="634" spans="1:16" ht="15.75" customHeight="1" x14ac:dyDescent="0.25">
      <c r="A634" s="104" t="s">
        <v>1869</v>
      </c>
      <c r="B634" s="155" t="s">
        <v>13</v>
      </c>
      <c r="C634" s="91">
        <v>1872863.37</v>
      </c>
      <c r="D634" s="91"/>
      <c r="E634" s="91"/>
      <c r="F634" s="91"/>
      <c r="G634" s="91">
        <f t="shared" si="9"/>
        <v>1872863.37</v>
      </c>
      <c r="H634" s="120">
        <v>42717</v>
      </c>
      <c r="I634" s="120">
        <v>42719</v>
      </c>
      <c r="J634" s="120"/>
      <c r="K634" s="120"/>
      <c r="L634" s="162"/>
      <c r="M634" s="162" t="s">
        <v>5</v>
      </c>
      <c r="N634" s="162">
        <v>1</v>
      </c>
      <c r="O634" s="162">
        <v>887</v>
      </c>
      <c r="P634" s="162">
        <v>2016</v>
      </c>
    </row>
    <row r="635" spans="1:16" ht="15.75" customHeight="1" x14ac:dyDescent="0.25">
      <c r="A635" s="104" t="s">
        <v>1861</v>
      </c>
      <c r="B635" s="155" t="s">
        <v>13</v>
      </c>
      <c r="C635" s="91">
        <v>813580.80000000005</v>
      </c>
      <c r="D635" s="91"/>
      <c r="E635" s="91"/>
      <c r="F635" s="91"/>
      <c r="G635" s="91">
        <f t="shared" si="9"/>
        <v>813580.80000000005</v>
      </c>
      <c r="H635" s="49">
        <v>42723</v>
      </c>
      <c r="I635" s="49">
        <v>42723</v>
      </c>
      <c r="J635" s="49"/>
      <c r="K635" s="49"/>
      <c r="L635" s="162"/>
      <c r="M635" s="162" t="s">
        <v>5</v>
      </c>
      <c r="N635" s="162">
        <v>1</v>
      </c>
      <c r="O635" s="162">
        <v>394</v>
      </c>
      <c r="P635" s="162">
        <v>2016</v>
      </c>
    </row>
    <row r="636" spans="1:16" ht="15.75" customHeight="1" x14ac:dyDescent="0.25">
      <c r="A636" s="104" t="s">
        <v>1055</v>
      </c>
      <c r="B636" s="155" t="s">
        <v>782</v>
      </c>
      <c r="C636" s="91">
        <v>3620267.11</v>
      </c>
      <c r="D636" s="91"/>
      <c r="E636" s="91"/>
      <c r="F636" s="91"/>
      <c r="G636" s="91">
        <f t="shared" si="9"/>
        <v>3620267.11</v>
      </c>
      <c r="H636" s="49">
        <v>42668</v>
      </c>
      <c r="I636" s="49">
        <v>42668</v>
      </c>
      <c r="J636" s="49"/>
      <c r="K636" s="49"/>
      <c r="L636" s="162"/>
      <c r="M636" s="162" t="s">
        <v>5</v>
      </c>
      <c r="N636" s="162">
        <v>1</v>
      </c>
      <c r="O636" s="162"/>
      <c r="P636" s="162">
        <v>2016</v>
      </c>
    </row>
    <row r="637" spans="1:16" ht="15.75" customHeight="1" x14ac:dyDescent="0.25">
      <c r="A637" s="104" t="s">
        <v>1365</v>
      </c>
      <c r="B637" s="155" t="s">
        <v>689</v>
      </c>
      <c r="C637" s="91">
        <v>617501.18999999994</v>
      </c>
      <c r="D637" s="91"/>
      <c r="E637" s="91"/>
      <c r="F637" s="91"/>
      <c r="G637" s="91">
        <f t="shared" si="9"/>
        <v>617501.18999999994</v>
      </c>
      <c r="H637" s="49">
        <v>42712</v>
      </c>
      <c r="I637" s="49">
        <v>42712</v>
      </c>
      <c r="J637" s="49"/>
      <c r="K637" s="49"/>
      <c r="L637" s="162"/>
      <c r="M637" s="162" t="s">
        <v>5</v>
      </c>
      <c r="N637" s="162">
        <v>1</v>
      </c>
      <c r="O637" s="162">
        <v>320</v>
      </c>
      <c r="P637" s="162">
        <v>2016</v>
      </c>
    </row>
    <row r="638" spans="1:16" ht="15.75" customHeight="1" x14ac:dyDescent="0.25">
      <c r="A638" s="104" t="s">
        <v>1705</v>
      </c>
      <c r="B638" s="104" t="s">
        <v>1</v>
      </c>
      <c r="C638" s="91">
        <v>2147588.7199999997</v>
      </c>
      <c r="D638" s="91"/>
      <c r="E638" s="91"/>
      <c r="F638" s="91"/>
      <c r="G638" s="91">
        <f t="shared" si="9"/>
        <v>2147588.7199999997</v>
      </c>
      <c r="H638" s="49">
        <v>42720</v>
      </c>
      <c r="I638" s="49">
        <v>42720</v>
      </c>
      <c r="J638" s="49"/>
      <c r="K638" s="49"/>
      <c r="L638" s="162"/>
      <c r="M638" s="162" t="s">
        <v>5</v>
      </c>
      <c r="N638" s="162">
        <v>1</v>
      </c>
      <c r="O638" s="162">
        <v>1022</v>
      </c>
      <c r="P638" s="162">
        <v>2016</v>
      </c>
    </row>
    <row r="639" spans="1:16" ht="15.75" customHeight="1" x14ac:dyDescent="0.25">
      <c r="A639" s="104" t="s">
        <v>537</v>
      </c>
      <c r="B639" s="104" t="s">
        <v>1</v>
      </c>
      <c r="C639" s="91">
        <v>1127761.28</v>
      </c>
      <c r="D639" s="91"/>
      <c r="E639" s="91"/>
      <c r="F639" s="91"/>
      <c r="G639" s="91">
        <f t="shared" si="9"/>
        <v>1127761.28</v>
      </c>
      <c r="H639" s="49">
        <v>42675</v>
      </c>
      <c r="I639" s="49">
        <v>42690</v>
      </c>
      <c r="J639" s="49"/>
      <c r="K639" s="49"/>
      <c r="L639" s="162"/>
      <c r="M639" s="162" t="s">
        <v>5</v>
      </c>
      <c r="N639" s="162">
        <v>1</v>
      </c>
      <c r="O639" s="162"/>
      <c r="P639" s="162">
        <v>2016</v>
      </c>
    </row>
    <row r="640" spans="1:16" ht="15.75" customHeight="1" x14ac:dyDescent="0.25">
      <c r="A640" s="104" t="s">
        <v>1702</v>
      </c>
      <c r="B640" s="104" t="s">
        <v>1</v>
      </c>
      <c r="C640" s="91">
        <v>2594289.9300000002</v>
      </c>
      <c r="D640" s="91"/>
      <c r="E640" s="91"/>
      <c r="F640" s="91"/>
      <c r="G640" s="91">
        <f t="shared" si="9"/>
        <v>2594289.9300000002</v>
      </c>
      <c r="H640" s="49">
        <v>42725</v>
      </c>
      <c r="I640" s="49">
        <v>42725</v>
      </c>
      <c r="J640" s="49"/>
      <c r="K640" s="49"/>
      <c r="L640" s="162"/>
      <c r="M640" s="162" t="s">
        <v>5</v>
      </c>
      <c r="N640" s="162">
        <v>1</v>
      </c>
      <c r="O640" s="162">
        <v>1066.5</v>
      </c>
      <c r="P640" s="162">
        <v>2016</v>
      </c>
    </row>
    <row r="641" spans="1:16" ht="15.75" customHeight="1" x14ac:dyDescent="0.25">
      <c r="A641" s="104" t="s">
        <v>1308</v>
      </c>
      <c r="B641" s="155" t="s">
        <v>1312</v>
      </c>
      <c r="C641" s="91">
        <v>662379.03</v>
      </c>
      <c r="D641" s="91"/>
      <c r="E641" s="91"/>
      <c r="F641" s="91"/>
      <c r="G641" s="91">
        <f t="shared" si="9"/>
        <v>662379.03</v>
      </c>
      <c r="H641" s="49">
        <v>42705</v>
      </c>
      <c r="I641" s="49">
        <v>42705</v>
      </c>
      <c r="J641" s="49"/>
      <c r="K641" s="49"/>
      <c r="L641" s="162"/>
      <c r="M641" s="162" t="s">
        <v>5</v>
      </c>
      <c r="N641" s="162">
        <v>1</v>
      </c>
      <c r="O641" s="162"/>
      <c r="P641" s="162">
        <v>2016</v>
      </c>
    </row>
    <row r="642" spans="1:16" ht="15.75" customHeight="1" x14ac:dyDescent="0.25">
      <c r="A642" s="104" t="s">
        <v>1120</v>
      </c>
      <c r="B642" s="18" t="s">
        <v>682</v>
      </c>
      <c r="C642" s="91">
        <v>2367436.36</v>
      </c>
      <c r="D642" s="91"/>
      <c r="E642" s="91"/>
      <c r="F642" s="91"/>
      <c r="G642" s="91">
        <f t="shared" si="9"/>
        <v>2367436.36</v>
      </c>
      <c r="H642" s="49">
        <v>42648</v>
      </c>
      <c r="I642" s="49">
        <v>42648</v>
      </c>
      <c r="J642" s="49"/>
      <c r="K642" s="49"/>
      <c r="L642" s="162"/>
      <c r="M642" s="162" t="s">
        <v>5</v>
      </c>
      <c r="N642" s="162">
        <v>1</v>
      </c>
      <c r="O642" s="162"/>
      <c r="P642" s="162">
        <v>2016</v>
      </c>
    </row>
    <row r="643" spans="1:16" ht="15.75" customHeight="1" x14ac:dyDescent="0.25">
      <c r="A643" s="104" t="s">
        <v>1038</v>
      </c>
      <c r="B643" s="155" t="s">
        <v>953</v>
      </c>
      <c r="C643" s="91">
        <v>966630.6</v>
      </c>
      <c r="D643" s="91"/>
      <c r="E643" s="91"/>
      <c r="F643" s="91"/>
      <c r="G643" s="91">
        <f t="shared" si="9"/>
        <v>966630.6</v>
      </c>
      <c r="H643" s="49">
        <v>42696</v>
      </c>
      <c r="I643" s="49">
        <v>42696</v>
      </c>
      <c r="J643" s="49"/>
      <c r="K643" s="49"/>
      <c r="L643" s="162"/>
      <c r="M643" s="162" t="s">
        <v>5</v>
      </c>
      <c r="N643" s="162">
        <v>1</v>
      </c>
      <c r="O643" s="162">
        <v>660</v>
      </c>
      <c r="P643" s="162">
        <v>2016</v>
      </c>
    </row>
    <row r="644" spans="1:16" ht="15.75" customHeight="1" x14ac:dyDescent="0.25">
      <c r="A644" s="104" t="s">
        <v>1048</v>
      </c>
      <c r="B644" s="155" t="s">
        <v>1364</v>
      </c>
      <c r="C644" s="91">
        <v>3208343.11</v>
      </c>
      <c r="D644" s="91"/>
      <c r="E644" s="91"/>
      <c r="F644" s="91"/>
      <c r="G644" s="91">
        <f t="shared" si="9"/>
        <v>3208343.11</v>
      </c>
      <c r="H644" s="49">
        <v>42620</v>
      </c>
      <c r="I644" s="49">
        <v>42620</v>
      </c>
      <c r="J644" s="49"/>
      <c r="K644" s="49"/>
      <c r="L644" s="162"/>
      <c r="M644" s="162" t="s">
        <v>5</v>
      </c>
      <c r="N644" s="162">
        <v>1</v>
      </c>
      <c r="O644" s="162">
        <v>1580</v>
      </c>
      <c r="P644" s="162">
        <v>2016</v>
      </c>
    </row>
    <row r="645" spans="1:16" ht="15.75" customHeight="1" x14ac:dyDescent="0.25">
      <c r="A645" s="104" t="s">
        <v>1075</v>
      </c>
      <c r="B645" s="18" t="s">
        <v>63</v>
      </c>
      <c r="C645" s="91">
        <v>2226561.89</v>
      </c>
      <c r="D645" s="91"/>
      <c r="E645" s="91"/>
      <c r="F645" s="91"/>
      <c r="G645" s="91">
        <f t="shared" si="9"/>
        <v>2226561.89</v>
      </c>
      <c r="H645" s="49">
        <v>42634</v>
      </c>
      <c r="I645" s="49">
        <v>42634</v>
      </c>
      <c r="J645" s="49"/>
      <c r="K645" s="49"/>
      <c r="L645" s="162"/>
      <c r="M645" s="162" t="s">
        <v>5</v>
      </c>
      <c r="N645" s="162">
        <v>1</v>
      </c>
      <c r="O645" s="162"/>
      <c r="P645" s="162">
        <v>2016</v>
      </c>
    </row>
    <row r="646" spans="1:16" ht="15.75" customHeight="1" x14ac:dyDescent="0.25">
      <c r="A646" s="104" t="s">
        <v>1381</v>
      </c>
      <c r="B646" s="155" t="s">
        <v>924</v>
      </c>
      <c r="C646" s="91">
        <v>4643826.28</v>
      </c>
      <c r="D646" s="91"/>
      <c r="E646" s="91"/>
      <c r="F646" s="91"/>
      <c r="G646" s="91">
        <f t="shared" si="9"/>
        <v>4643826.28</v>
      </c>
      <c r="H646" s="49">
        <v>42719</v>
      </c>
      <c r="I646" s="49">
        <v>42719</v>
      </c>
      <c r="J646" s="49"/>
      <c r="K646" s="49"/>
      <c r="L646" s="162"/>
      <c r="M646" s="162" t="s">
        <v>5</v>
      </c>
      <c r="N646" s="162">
        <v>1</v>
      </c>
      <c r="O646" s="162">
        <v>1528</v>
      </c>
      <c r="P646" s="162">
        <v>2016</v>
      </c>
    </row>
    <row r="647" spans="1:16" ht="15.75" customHeight="1" x14ac:dyDescent="0.25">
      <c r="A647" s="104" t="s">
        <v>1054</v>
      </c>
      <c r="B647" s="155" t="s">
        <v>782</v>
      </c>
      <c r="C647" s="91">
        <v>4268576.21</v>
      </c>
      <c r="D647" s="91"/>
      <c r="E647" s="91"/>
      <c r="F647" s="91"/>
      <c r="G647" s="91">
        <f t="shared" si="9"/>
        <v>4268576.21</v>
      </c>
      <c r="H647" s="49">
        <v>42662</v>
      </c>
      <c r="I647" s="49">
        <v>42662</v>
      </c>
      <c r="J647" s="49"/>
      <c r="K647" s="49"/>
      <c r="L647" s="162"/>
      <c r="M647" s="162" t="s">
        <v>5</v>
      </c>
      <c r="N647" s="162">
        <v>1</v>
      </c>
      <c r="O647" s="162">
        <v>1687</v>
      </c>
      <c r="P647" s="162">
        <v>2016</v>
      </c>
    </row>
    <row r="648" spans="1:16" ht="15.75" customHeight="1" x14ac:dyDescent="0.25">
      <c r="A648" s="104" t="s">
        <v>1148</v>
      </c>
      <c r="B648" s="155" t="s">
        <v>782</v>
      </c>
      <c r="C648" s="91">
        <v>3379489.26</v>
      </c>
      <c r="D648" s="91"/>
      <c r="E648" s="91"/>
      <c r="F648" s="91"/>
      <c r="G648" s="91">
        <f t="shared" si="9"/>
        <v>3379489.26</v>
      </c>
      <c r="H648" s="120">
        <v>42667</v>
      </c>
      <c r="I648" s="120">
        <v>42667</v>
      </c>
      <c r="J648" s="120"/>
      <c r="K648" s="120"/>
      <c r="L648" s="162"/>
      <c r="M648" s="162" t="s">
        <v>5</v>
      </c>
      <c r="N648" s="162">
        <v>1</v>
      </c>
      <c r="O648" s="162">
        <v>1421</v>
      </c>
      <c r="P648" s="162">
        <v>2016</v>
      </c>
    </row>
    <row r="649" spans="1:16" ht="15.75" customHeight="1" x14ac:dyDescent="0.25">
      <c r="A649" s="104" t="s">
        <v>1049</v>
      </c>
      <c r="B649" s="155" t="s">
        <v>782</v>
      </c>
      <c r="C649" s="91">
        <v>2465248.4500000002</v>
      </c>
      <c r="D649" s="91"/>
      <c r="E649" s="91"/>
      <c r="F649" s="91"/>
      <c r="G649" s="91">
        <f t="shared" si="9"/>
        <v>2465248.4500000002</v>
      </c>
      <c r="H649" s="49">
        <v>42649</v>
      </c>
      <c r="I649" s="49">
        <v>42649</v>
      </c>
      <c r="J649" s="49"/>
      <c r="K649" s="49"/>
      <c r="L649" s="162"/>
      <c r="M649" s="162" t="s">
        <v>5</v>
      </c>
      <c r="N649" s="162">
        <v>1</v>
      </c>
      <c r="O649" s="162">
        <v>1081</v>
      </c>
      <c r="P649" s="162">
        <v>2016</v>
      </c>
    </row>
    <row r="650" spans="1:16" ht="15.75" customHeight="1" x14ac:dyDescent="0.25">
      <c r="A650" s="104" t="s">
        <v>1299</v>
      </c>
      <c r="B650" s="155" t="s">
        <v>1311</v>
      </c>
      <c r="C650" s="91">
        <v>2102159.66</v>
      </c>
      <c r="D650" s="91"/>
      <c r="E650" s="91"/>
      <c r="F650" s="91"/>
      <c r="G650" s="91">
        <f t="shared" si="9"/>
        <v>2102159.66</v>
      </c>
      <c r="H650" s="49">
        <v>42684</v>
      </c>
      <c r="I650" s="49">
        <v>42684</v>
      </c>
      <c r="J650" s="49"/>
      <c r="K650" s="49"/>
      <c r="L650" s="162"/>
      <c r="M650" s="162" t="s">
        <v>5</v>
      </c>
      <c r="N650" s="162">
        <v>1</v>
      </c>
      <c r="O650" s="162">
        <v>1052</v>
      </c>
      <c r="P650" s="162">
        <v>2016</v>
      </c>
    </row>
    <row r="651" spans="1:16" ht="15.75" customHeight="1" x14ac:dyDescent="0.25">
      <c r="A651" s="104" t="s">
        <v>1306</v>
      </c>
      <c r="B651" s="155" t="s">
        <v>1311</v>
      </c>
      <c r="C651" s="91">
        <v>2198401.9500000002</v>
      </c>
      <c r="D651" s="91"/>
      <c r="E651" s="91"/>
      <c r="F651" s="91"/>
      <c r="G651" s="91">
        <f t="shared" si="9"/>
        <v>2198401.9500000002</v>
      </c>
      <c r="H651" s="49">
        <v>42684</v>
      </c>
      <c r="I651" s="49">
        <v>42684</v>
      </c>
      <c r="J651" s="49"/>
      <c r="K651" s="49"/>
      <c r="L651" s="162"/>
      <c r="M651" s="162" t="s">
        <v>5</v>
      </c>
      <c r="N651" s="162">
        <v>1</v>
      </c>
      <c r="O651" s="162">
        <v>1052</v>
      </c>
      <c r="P651" s="162">
        <v>2016</v>
      </c>
    </row>
    <row r="652" spans="1:16" ht="15.75" customHeight="1" x14ac:dyDescent="0.25">
      <c r="A652" s="104" t="s">
        <v>1405</v>
      </c>
      <c r="B652" s="155" t="s">
        <v>9</v>
      </c>
      <c r="C652" s="91">
        <v>3667470.61</v>
      </c>
      <c r="D652" s="91"/>
      <c r="E652" s="91"/>
      <c r="F652" s="91"/>
      <c r="G652" s="91">
        <f t="shared" si="9"/>
        <v>3667470.61</v>
      </c>
      <c r="H652" s="49">
        <v>42720</v>
      </c>
      <c r="I652" s="49">
        <v>42720</v>
      </c>
      <c r="J652" s="49"/>
      <c r="K652" s="49"/>
      <c r="L652" s="162"/>
      <c r="M652" s="162" t="s">
        <v>5</v>
      </c>
      <c r="N652" s="162">
        <v>1</v>
      </c>
      <c r="O652" s="162">
        <v>1724</v>
      </c>
      <c r="P652" s="162">
        <v>2016</v>
      </c>
    </row>
    <row r="653" spans="1:16" ht="15.75" customHeight="1" x14ac:dyDescent="0.25">
      <c r="A653" s="104" t="s">
        <v>1166</v>
      </c>
      <c r="B653" s="155" t="s">
        <v>245</v>
      </c>
      <c r="C653" s="91">
        <v>2185504.15</v>
      </c>
      <c r="D653" s="91"/>
      <c r="E653" s="91"/>
      <c r="F653" s="91"/>
      <c r="G653" s="91">
        <f t="shared" si="9"/>
        <v>2185504.15</v>
      </c>
      <c r="H653" s="49">
        <v>42657</v>
      </c>
      <c r="I653" s="49">
        <v>42657</v>
      </c>
      <c r="J653" s="49"/>
      <c r="K653" s="49"/>
      <c r="L653" s="162"/>
      <c r="M653" s="162" t="s">
        <v>1721</v>
      </c>
      <c r="N653" s="162">
        <v>4</v>
      </c>
      <c r="O653" s="162"/>
      <c r="P653" s="162">
        <v>2016</v>
      </c>
    </row>
    <row r="654" spans="1:16" ht="15.75" customHeight="1" x14ac:dyDescent="0.25">
      <c r="A654" s="104" t="s">
        <v>1283</v>
      </c>
      <c r="B654" s="155" t="s">
        <v>69</v>
      </c>
      <c r="C654" s="91">
        <f>3659005.15+496157.2</f>
        <v>4155162.35</v>
      </c>
      <c r="D654" s="91"/>
      <c r="E654" s="91"/>
      <c r="F654" s="91"/>
      <c r="G654" s="91">
        <f t="shared" si="9"/>
        <v>4155162.35</v>
      </c>
      <c r="H654" s="49">
        <v>42720</v>
      </c>
      <c r="I654" s="49">
        <v>42720</v>
      </c>
      <c r="J654" s="49"/>
      <c r="K654" s="49"/>
      <c r="L654" s="162"/>
      <c r="M654" s="162" t="s">
        <v>5</v>
      </c>
      <c r="N654" s="162">
        <v>1</v>
      </c>
      <c r="O654" s="162">
        <v>1684</v>
      </c>
      <c r="P654" s="162">
        <v>2016</v>
      </c>
    </row>
    <row r="655" spans="1:16" ht="15.75" customHeight="1" x14ac:dyDescent="0.25">
      <c r="A655" s="104" t="s">
        <v>1534</v>
      </c>
      <c r="B655" s="18" t="s">
        <v>63</v>
      </c>
      <c r="C655" s="91">
        <v>3519214.76</v>
      </c>
      <c r="D655" s="91"/>
      <c r="E655" s="91"/>
      <c r="F655" s="91"/>
      <c r="G655" s="91">
        <f t="shared" si="9"/>
        <v>3519214.76</v>
      </c>
      <c r="H655" s="49">
        <v>42727</v>
      </c>
      <c r="I655" s="49">
        <v>42727</v>
      </c>
      <c r="J655" s="49"/>
      <c r="K655" s="49"/>
      <c r="L655" s="162"/>
      <c r="M655" s="162" t="s">
        <v>5</v>
      </c>
      <c r="N655" s="162">
        <v>1</v>
      </c>
      <c r="O655" s="162">
        <v>1426</v>
      </c>
      <c r="P655" s="162">
        <v>2016</v>
      </c>
    </row>
    <row r="656" spans="1:16" ht="15.75" customHeight="1" x14ac:dyDescent="0.25">
      <c r="A656" s="104" t="s">
        <v>1486</v>
      </c>
      <c r="B656" s="18" t="s">
        <v>63</v>
      </c>
      <c r="C656" s="91">
        <v>884321.96</v>
      </c>
      <c r="D656" s="91"/>
      <c r="E656" s="91"/>
      <c r="F656" s="91"/>
      <c r="G656" s="91">
        <f t="shared" ref="G656:G719" si="10">C656-D656+F656</f>
        <v>884321.96</v>
      </c>
      <c r="H656" s="49">
        <v>42725</v>
      </c>
      <c r="I656" s="49">
        <v>42725</v>
      </c>
      <c r="J656" s="49"/>
      <c r="K656" s="49"/>
      <c r="L656" s="162"/>
      <c r="M656" s="162" t="s">
        <v>5</v>
      </c>
      <c r="N656" s="162">
        <v>1</v>
      </c>
      <c r="O656" s="162"/>
      <c r="P656" s="162">
        <v>2016</v>
      </c>
    </row>
    <row r="657" spans="1:16" ht="15.75" customHeight="1" x14ac:dyDescent="0.25">
      <c r="A657" s="104" t="s">
        <v>1341</v>
      </c>
      <c r="B657" s="155" t="s">
        <v>782</v>
      </c>
      <c r="C657" s="91">
        <v>2656533.91</v>
      </c>
      <c r="D657" s="91"/>
      <c r="E657" s="91"/>
      <c r="F657" s="91"/>
      <c r="G657" s="91">
        <f t="shared" si="10"/>
        <v>2656533.91</v>
      </c>
      <c r="H657" s="49">
        <v>42674</v>
      </c>
      <c r="I657" s="49">
        <v>42674</v>
      </c>
      <c r="J657" s="49"/>
      <c r="K657" s="49"/>
      <c r="L657" s="162"/>
      <c r="M657" s="162" t="s">
        <v>6</v>
      </c>
      <c r="N657" s="162">
        <v>1</v>
      </c>
      <c r="O657" s="162">
        <v>1081</v>
      </c>
      <c r="P657" s="162">
        <v>2016</v>
      </c>
    </row>
    <row r="658" spans="1:16" ht="15.75" customHeight="1" x14ac:dyDescent="0.25">
      <c r="A658" s="104" t="s">
        <v>902</v>
      </c>
      <c r="B658" s="155" t="s">
        <v>1475</v>
      </c>
      <c r="C658" s="91">
        <v>8956537.6300000008</v>
      </c>
      <c r="D658" s="91"/>
      <c r="E658" s="91"/>
      <c r="F658" s="91"/>
      <c r="G658" s="91">
        <f t="shared" si="10"/>
        <v>8956537.6300000008</v>
      </c>
      <c r="H658" s="49">
        <v>42726</v>
      </c>
      <c r="I658" s="49">
        <v>42726</v>
      </c>
      <c r="J658" s="49"/>
      <c r="K658" s="49"/>
      <c r="L658" s="162"/>
      <c r="M658" s="162" t="s">
        <v>908</v>
      </c>
      <c r="N658" s="162">
        <v>1</v>
      </c>
      <c r="O658" s="162"/>
      <c r="P658" s="162">
        <v>2016</v>
      </c>
    </row>
    <row r="659" spans="1:16" ht="15.75" customHeight="1" x14ac:dyDescent="0.25">
      <c r="A659" s="104" t="s">
        <v>889</v>
      </c>
      <c r="B659" s="155" t="s">
        <v>1475</v>
      </c>
      <c r="C659" s="91">
        <v>11451443.130000001</v>
      </c>
      <c r="D659" s="91"/>
      <c r="E659" s="91"/>
      <c r="F659" s="91"/>
      <c r="G659" s="91">
        <f t="shared" si="10"/>
        <v>11451443.130000001</v>
      </c>
      <c r="H659" s="49">
        <v>42725</v>
      </c>
      <c r="I659" s="49">
        <v>42725</v>
      </c>
      <c r="J659" s="49"/>
      <c r="K659" s="49"/>
      <c r="L659" s="162"/>
      <c r="M659" s="162" t="s">
        <v>908</v>
      </c>
      <c r="N659" s="162">
        <v>1</v>
      </c>
      <c r="O659" s="162"/>
      <c r="P659" s="162">
        <v>2016</v>
      </c>
    </row>
    <row r="660" spans="1:16" ht="15.75" customHeight="1" x14ac:dyDescent="0.25">
      <c r="A660" s="104" t="s">
        <v>888</v>
      </c>
      <c r="B660" s="155" t="s">
        <v>1475</v>
      </c>
      <c r="C660" s="91">
        <v>11464011.26</v>
      </c>
      <c r="D660" s="91"/>
      <c r="E660" s="91"/>
      <c r="F660" s="91"/>
      <c r="G660" s="91">
        <f t="shared" si="10"/>
        <v>11464011.26</v>
      </c>
      <c r="H660" s="49">
        <v>42725</v>
      </c>
      <c r="I660" s="49">
        <v>42726</v>
      </c>
      <c r="J660" s="49"/>
      <c r="K660" s="49"/>
      <c r="L660" s="162"/>
      <c r="M660" s="162" t="s">
        <v>908</v>
      </c>
      <c r="N660" s="162">
        <v>1</v>
      </c>
      <c r="O660" s="162"/>
      <c r="P660" s="162">
        <v>2016</v>
      </c>
    </row>
    <row r="661" spans="1:16" ht="15.75" customHeight="1" x14ac:dyDescent="0.25">
      <c r="A661" s="104" t="s">
        <v>879</v>
      </c>
      <c r="B661" s="155" t="s">
        <v>1475</v>
      </c>
      <c r="C661" s="91">
        <v>5733312.0700000003</v>
      </c>
      <c r="D661" s="91"/>
      <c r="E661" s="91"/>
      <c r="F661" s="91"/>
      <c r="G661" s="91">
        <f t="shared" si="10"/>
        <v>5733312.0700000003</v>
      </c>
      <c r="H661" s="49">
        <v>42723</v>
      </c>
      <c r="I661" s="49">
        <v>42723</v>
      </c>
      <c r="J661" s="49"/>
      <c r="K661" s="49"/>
      <c r="L661" s="162"/>
      <c r="M661" s="162" t="s">
        <v>908</v>
      </c>
      <c r="N661" s="162">
        <v>1</v>
      </c>
      <c r="O661" s="162"/>
      <c r="P661" s="162">
        <v>2016</v>
      </c>
    </row>
    <row r="662" spans="1:16" ht="15.75" customHeight="1" x14ac:dyDescent="0.25">
      <c r="A662" s="104" t="s">
        <v>1272</v>
      </c>
      <c r="B662" s="155" t="s">
        <v>1278</v>
      </c>
      <c r="C662" s="91">
        <v>2368817.7999999998</v>
      </c>
      <c r="D662" s="91"/>
      <c r="E662" s="91"/>
      <c r="F662" s="91"/>
      <c r="G662" s="91">
        <f t="shared" si="10"/>
        <v>2368817.7999999998</v>
      </c>
      <c r="H662" s="49">
        <v>42725</v>
      </c>
      <c r="I662" s="49">
        <v>42725</v>
      </c>
      <c r="J662" s="49"/>
      <c r="K662" s="49"/>
      <c r="L662" s="162"/>
      <c r="M662" s="162" t="s">
        <v>5</v>
      </c>
      <c r="N662" s="162">
        <v>1</v>
      </c>
      <c r="O662" s="162">
        <v>861.8</v>
      </c>
      <c r="P662" s="162">
        <v>2016</v>
      </c>
    </row>
    <row r="663" spans="1:16" ht="15.75" customHeight="1" x14ac:dyDescent="0.25">
      <c r="A663" s="104" t="s">
        <v>1272</v>
      </c>
      <c r="B663" s="155" t="s">
        <v>3945</v>
      </c>
      <c r="C663" s="91">
        <v>13320.25</v>
      </c>
      <c r="D663" s="91"/>
      <c r="E663" s="91"/>
      <c r="F663" s="91"/>
      <c r="G663" s="91">
        <f t="shared" si="10"/>
        <v>13320.25</v>
      </c>
      <c r="H663" s="49"/>
      <c r="I663" s="49"/>
      <c r="J663" s="49">
        <v>44487</v>
      </c>
      <c r="K663" s="49">
        <v>44580</v>
      </c>
      <c r="L663" s="162">
        <v>2022</v>
      </c>
      <c r="M663" s="162" t="s">
        <v>4082</v>
      </c>
      <c r="N663" s="162">
        <v>0</v>
      </c>
      <c r="O663" s="162">
        <v>861.8</v>
      </c>
      <c r="P663" s="162">
        <v>2022</v>
      </c>
    </row>
    <row r="664" spans="1:16" ht="15.75" customHeight="1" x14ac:dyDescent="0.25">
      <c r="A664" s="104" t="s">
        <v>1277</v>
      </c>
      <c r="B664" s="155" t="s">
        <v>1278</v>
      </c>
      <c r="C664" s="91">
        <v>2647095.46</v>
      </c>
      <c r="D664" s="91"/>
      <c r="E664" s="91"/>
      <c r="F664" s="91"/>
      <c r="G664" s="91">
        <f t="shared" si="10"/>
        <v>2647095.46</v>
      </c>
      <c r="H664" s="49">
        <v>42692</v>
      </c>
      <c r="I664" s="49">
        <v>42692</v>
      </c>
      <c r="J664" s="49"/>
      <c r="K664" s="49"/>
      <c r="L664" s="162"/>
      <c r="M664" s="162" t="s">
        <v>5</v>
      </c>
      <c r="N664" s="162">
        <v>1</v>
      </c>
      <c r="O664" s="162">
        <v>1047</v>
      </c>
      <c r="P664" s="162">
        <v>2016</v>
      </c>
    </row>
    <row r="665" spans="1:16" ht="15.75" customHeight="1" x14ac:dyDescent="0.25">
      <c r="A665" s="104" t="s">
        <v>1287</v>
      </c>
      <c r="B665" s="18" t="s">
        <v>1288</v>
      </c>
      <c r="C665" s="91">
        <v>4435416.33</v>
      </c>
      <c r="D665" s="91"/>
      <c r="E665" s="91"/>
      <c r="F665" s="91"/>
      <c r="G665" s="91">
        <f t="shared" si="10"/>
        <v>4435416.33</v>
      </c>
      <c r="H665" s="120">
        <v>42710</v>
      </c>
      <c r="I665" s="120">
        <v>42710</v>
      </c>
      <c r="J665" s="120"/>
      <c r="K665" s="120"/>
      <c r="L665" s="162"/>
      <c r="M665" s="162" t="s">
        <v>5</v>
      </c>
      <c r="N665" s="162">
        <v>1</v>
      </c>
      <c r="O665" s="162"/>
      <c r="P665" s="162">
        <v>2016</v>
      </c>
    </row>
    <row r="666" spans="1:16" ht="15.75" customHeight="1" x14ac:dyDescent="0.25">
      <c r="A666" s="104" t="s">
        <v>1234</v>
      </c>
      <c r="B666" s="18" t="s">
        <v>1238</v>
      </c>
      <c r="C666" s="91">
        <v>2814306</v>
      </c>
      <c r="D666" s="91"/>
      <c r="E666" s="91"/>
      <c r="F666" s="91"/>
      <c r="G666" s="91">
        <f t="shared" si="10"/>
        <v>2814306</v>
      </c>
      <c r="H666" s="120">
        <v>42688</v>
      </c>
      <c r="I666" s="120">
        <v>42688</v>
      </c>
      <c r="J666" s="120"/>
      <c r="K666" s="120"/>
      <c r="L666" s="162"/>
      <c r="M666" s="162" t="s">
        <v>1213</v>
      </c>
      <c r="N666" s="162">
        <v>1</v>
      </c>
      <c r="O666" s="162"/>
      <c r="P666" s="162">
        <v>2017</v>
      </c>
    </row>
    <row r="667" spans="1:16" ht="15.75" customHeight="1" x14ac:dyDescent="0.25">
      <c r="A667" s="104" t="s">
        <v>1232</v>
      </c>
      <c r="B667" s="18" t="s">
        <v>1238</v>
      </c>
      <c r="C667" s="91">
        <v>3470349.22</v>
      </c>
      <c r="D667" s="91"/>
      <c r="E667" s="91"/>
      <c r="F667" s="91"/>
      <c r="G667" s="91">
        <f t="shared" si="10"/>
        <v>3470349.22</v>
      </c>
      <c r="H667" s="120">
        <v>42685</v>
      </c>
      <c r="I667" s="120">
        <v>42715</v>
      </c>
      <c r="J667" s="120"/>
      <c r="K667" s="120"/>
      <c r="L667" s="162"/>
      <c r="M667" s="162" t="s">
        <v>1213</v>
      </c>
      <c r="N667" s="162">
        <v>1</v>
      </c>
      <c r="O667" s="162">
        <v>1350</v>
      </c>
      <c r="P667" s="162">
        <v>2017</v>
      </c>
    </row>
    <row r="668" spans="1:16" ht="15.75" customHeight="1" x14ac:dyDescent="0.25">
      <c r="A668" s="104" t="s">
        <v>1466</v>
      </c>
      <c r="B668" s="18" t="s">
        <v>63</v>
      </c>
      <c r="C668" s="91">
        <v>3523642.64</v>
      </c>
      <c r="D668" s="91"/>
      <c r="E668" s="91"/>
      <c r="F668" s="91"/>
      <c r="G668" s="91">
        <f t="shared" si="10"/>
        <v>3523642.64</v>
      </c>
      <c r="H668" s="120">
        <v>42727</v>
      </c>
      <c r="I668" s="120">
        <v>42744</v>
      </c>
      <c r="J668" s="120"/>
      <c r="K668" s="120"/>
      <c r="L668" s="162"/>
      <c r="M668" s="162" t="s">
        <v>5</v>
      </c>
      <c r="N668" s="162">
        <v>1</v>
      </c>
      <c r="O668" s="162">
        <v>1383</v>
      </c>
      <c r="P668" s="162">
        <v>2017</v>
      </c>
    </row>
    <row r="669" spans="1:16" ht="15.75" customHeight="1" x14ac:dyDescent="0.25">
      <c r="A669" s="104" t="s">
        <v>1127</v>
      </c>
      <c r="B669" s="18" t="s">
        <v>1133</v>
      </c>
      <c r="C669" s="91">
        <v>2010965.44</v>
      </c>
      <c r="D669" s="91"/>
      <c r="E669" s="91"/>
      <c r="F669" s="91"/>
      <c r="G669" s="91">
        <f t="shared" si="10"/>
        <v>2010965.44</v>
      </c>
      <c r="H669" s="120">
        <v>42705</v>
      </c>
      <c r="I669" s="120">
        <v>42705</v>
      </c>
      <c r="J669" s="120"/>
      <c r="K669" s="120"/>
      <c r="L669" s="162"/>
      <c r="M669" s="162" t="s">
        <v>5</v>
      </c>
      <c r="N669" s="162">
        <v>1</v>
      </c>
      <c r="O669" s="162">
        <v>907</v>
      </c>
      <c r="P669" s="162">
        <v>2017</v>
      </c>
    </row>
    <row r="670" spans="1:16" ht="15.75" customHeight="1" x14ac:dyDescent="0.25">
      <c r="A670" s="104" t="s">
        <v>1128</v>
      </c>
      <c r="B670" s="18" t="s">
        <v>1133</v>
      </c>
      <c r="C670" s="91">
        <v>2785005.32</v>
      </c>
      <c r="D670" s="91"/>
      <c r="E670" s="91"/>
      <c r="F670" s="91"/>
      <c r="G670" s="91">
        <f t="shared" si="10"/>
        <v>2785005.32</v>
      </c>
      <c r="H670" s="120">
        <v>42682</v>
      </c>
      <c r="I670" s="120">
        <v>42682</v>
      </c>
      <c r="J670" s="120"/>
      <c r="K670" s="120"/>
      <c r="L670" s="162"/>
      <c r="M670" s="162" t="s">
        <v>5</v>
      </c>
      <c r="N670" s="162">
        <v>1</v>
      </c>
      <c r="O670" s="162">
        <v>1069</v>
      </c>
      <c r="P670" s="162">
        <v>2017</v>
      </c>
    </row>
    <row r="671" spans="1:16" ht="21.75" customHeight="1" x14ac:dyDescent="0.25">
      <c r="A671" s="104" t="s">
        <v>1132</v>
      </c>
      <c r="B671" s="18" t="s">
        <v>1133</v>
      </c>
      <c r="C671" s="91">
        <v>2464649.48</v>
      </c>
      <c r="D671" s="91"/>
      <c r="E671" s="91"/>
      <c r="F671" s="91"/>
      <c r="G671" s="91">
        <f t="shared" si="10"/>
        <v>2464649.48</v>
      </c>
      <c r="H671" s="120">
        <v>42682</v>
      </c>
      <c r="I671" s="120">
        <v>42682</v>
      </c>
      <c r="J671" s="120"/>
      <c r="K671" s="120"/>
      <c r="L671" s="162"/>
      <c r="M671" s="162" t="s">
        <v>5</v>
      </c>
      <c r="N671" s="162">
        <v>1</v>
      </c>
      <c r="O671" s="162">
        <v>1420</v>
      </c>
      <c r="P671" s="162">
        <v>2017</v>
      </c>
    </row>
    <row r="672" spans="1:16" ht="15.75" customHeight="1" x14ac:dyDescent="0.25">
      <c r="A672" s="104" t="s">
        <v>1337</v>
      </c>
      <c r="B672" s="18" t="s">
        <v>1336</v>
      </c>
      <c r="C672" s="91">
        <v>2636682.86</v>
      </c>
      <c r="D672" s="91"/>
      <c r="E672" s="91"/>
      <c r="F672" s="91"/>
      <c r="G672" s="91">
        <f t="shared" si="10"/>
        <v>2636682.86</v>
      </c>
      <c r="H672" s="120">
        <v>42696</v>
      </c>
      <c r="I672" s="120">
        <v>42696</v>
      </c>
      <c r="J672" s="120"/>
      <c r="K672" s="120"/>
      <c r="L672" s="162"/>
      <c r="M672" s="162" t="s">
        <v>5</v>
      </c>
      <c r="N672" s="162">
        <v>1</v>
      </c>
      <c r="O672" s="162">
        <v>1051</v>
      </c>
      <c r="P672" s="162">
        <v>2017</v>
      </c>
    </row>
    <row r="673" spans="1:16" ht="15.75" customHeight="1" x14ac:dyDescent="0.25">
      <c r="A673" s="104" t="s">
        <v>1130</v>
      </c>
      <c r="B673" s="18" t="s">
        <v>1133</v>
      </c>
      <c r="C673" s="91">
        <v>2294573.7200000002</v>
      </c>
      <c r="D673" s="91"/>
      <c r="E673" s="91"/>
      <c r="F673" s="91"/>
      <c r="G673" s="91">
        <f t="shared" si="10"/>
        <v>2294573.7200000002</v>
      </c>
      <c r="H673" s="120">
        <v>42681</v>
      </c>
      <c r="I673" s="120">
        <v>42681</v>
      </c>
      <c r="J673" s="120"/>
      <c r="K673" s="120"/>
      <c r="L673" s="162"/>
      <c r="M673" s="162" t="s">
        <v>5</v>
      </c>
      <c r="N673" s="162">
        <v>1</v>
      </c>
      <c r="O673" s="162">
        <v>1061.78</v>
      </c>
      <c r="P673" s="162">
        <v>2017</v>
      </c>
    </row>
    <row r="674" spans="1:16" ht="15.75" customHeight="1" x14ac:dyDescent="0.25">
      <c r="A674" s="104" t="s">
        <v>1072</v>
      </c>
      <c r="B674" s="18" t="s">
        <v>63</v>
      </c>
      <c r="C674" s="91">
        <v>3764028.9</v>
      </c>
      <c r="D674" s="91"/>
      <c r="E674" s="91"/>
      <c r="F674" s="91"/>
      <c r="G674" s="91">
        <f t="shared" si="10"/>
        <v>3764028.9</v>
      </c>
      <c r="H674" s="120">
        <v>42677</v>
      </c>
      <c r="I674" s="120">
        <v>42751</v>
      </c>
      <c r="J674" s="120"/>
      <c r="K674" s="120"/>
      <c r="L674" s="162"/>
      <c r="M674" s="162" t="s">
        <v>5</v>
      </c>
      <c r="N674" s="162">
        <v>1</v>
      </c>
      <c r="O674" s="162">
        <v>1654.51</v>
      </c>
      <c r="P674" s="162">
        <v>2017</v>
      </c>
    </row>
    <row r="675" spans="1:16" ht="15.75" customHeight="1" x14ac:dyDescent="0.25">
      <c r="A675" s="104" t="s">
        <v>1868</v>
      </c>
      <c r="B675" s="155" t="s">
        <v>13</v>
      </c>
      <c r="C675" s="91">
        <v>1287353.96</v>
      </c>
      <c r="D675" s="91"/>
      <c r="E675" s="91"/>
      <c r="F675" s="91"/>
      <c r="G675" s="91">
        <f t="shared" si="10"/>
        <v>1287353.96</v>
      </c>
      <c r="H675" s="120">
        <v>42723</v>
      </c>
      <c r="I675" s="120">
        <v>42723</v>
      </c>
      <c r="J675" s="120"/>
      <c r="K675" s="120"/>
      <c r="L675" s="162"/>
      <c r="M675" s="162" t="s">
        <v>5</v>
      </c>
      <c r="N675" s="162">
        <v>1</v>
      </c>
      <c r="O675" s="162">
        <v>543.79999999999995</v>
      </c>
      <c r="P675" s="162">
        <v>2017</v>
      </c>
    </row>
    <row r="676" spans="1:16" ht="15.75" customHeight="1" x14ac:dyDescent="0.25">
      <c r="A676" s="104" t="s">
        <v>1485</v>
      </c>
      <c r="B676" s="18" t="s">
        <v>63</v>
      </c>
      <c r="C676" s="91">
        <v>1357345.98</v>
      </c>
      <c r="D676" s="91"/>
      <c r="E676" s="91"/>
      <c r="F676" s="91"/>
      <c r="G676" s="91">
        <f t="shared" si="10"/>
        <v>1357345.98</v>
      </c>
      <c r="H676" s="120">
        <v>42730</v>
      </c>
      <c r="I676" s="120">
        <v>42744</v>
      </c>
      <c r="J676" s="120"/>
      <c r="K676" s="120"/>
      <c r="L676" s="162"/>
      <c r="M676" s="162" t="s">
        <v>5</v>
      </c>
      <c r="N676" s="162">
        <v>1</v>
      </c>
      <c r="O676" s="162"/>
      <c r="P676" s="162">
        <v>2017</v>
      </c>
    </row>
    <row r="677" spans="1:16" ht="15.75" customHeight="1" x14ac:dyDescent="0.25">
      <c r="A677" s="104" t="s">
        <v>1399</v>
      </c>
      <c r="B677" s="18" t="s">
        <v>582</v>
      </c>
      <c r="C677" s="91">
        <v>694323.8</v>
      </c>
      <c r="D677" s="91"/>
      <c r="E677" s="91"/>
      <c r="F677" s="91"/>
      <c r="G677" s="91">
        <f t="shared" si="10"/>
        <v>694323.8</v>
      </c>
      <c r="H677" s="120">
        <v>42745</v>
      </c>
      <c r="I677" s="120">
        <v>42745</v>
      </c>
      <c r="J677" s="120"/>
      <c r="K677" s="120"/>
      <c r="L677" s="162"/>
      <c r="M677" s="162" t="s">
        <v>5</v>
      </c>
      <c r="N677" s="162">
        <v>1</v>
      </c>
      <c r="O677" s="162">
        <v>361.08</v>
      </c>
      <c r="P677" s="162">
        <v>2017</v>
      </c>
    </row>
    <row r="678" spans="1:16" ht="15.75" customHeight="1" x14ac:dyDescent="0.25">
      <c r="A678" s="104" t="s">
        <v>1862</v>
      </c>
      <c r="B678" s="155" t="s">
        <v>13</v>
      </c>
      <c r="C678" s="91">
        <v>2717753.69</v>
      </c>
      <c r="D678" s="91"/>
      <c r="E678" s="91"/>
      <c r="F678" s="91"/>
      <c r="G678" s="91">
        <f t="shared" si="10"/>
        <v>2717753.69</v>
      </c>
      <c r="H678" s="120">
        <v>42732</v>
      </c>
      <c r="I678" s="120">
        <v>42732</v>
      </c>
      <c r="J678" s="120"/>
      <c r="K678" s="120"/>
      <c r="L678" s="162"/>
      <c r="M678" s="162" t="s">
        <v>5</v>
      </c>
      <c r="N678" s="162">
        <v>1</v>
      </c>
      <c r="O678" s="162"/>
      <c r="P678" s="162">
        <v>2017</v>
      </c>
    </row>
    <row r="679" spans="1:16" ht="15.75" customHeight="1" x14ac:dyDescent="0.25">
      <c r="A679" s="104" t="s">
        <v>1863</v>
      </c>
      <c r="B679" s="155" t="s">
        <v>13</v>
      </c>
      <c r="C679" s="91">
        <v>832350.3</v>
      </c>
      <c r="D679" s="91"/>
      <c r="E679" s="91"/>
      <c r="F679" s="91"/>
      <c r="G679" s="91">
        <f t="shared" si="10"/>
        <v>832350.3</v>
      </c>
      <c r="H679" s="120">
        <v>42734</v>
      </c>
      <c r="I679" s="120">
        <v>42734</v>
      </c>
      <c r="J679" s="120"/>
      <c r="K679" s="120"/>
      <c r="L679" s="162"/>
      <c r="M679" s="162" t="s">
        <v>5</v>
      </c>
      <c r="N679" s="162">
        <v>1</v>
      </c>
      <c r="O679" s="162">
        <v>479</v>
      </c>
      <c r="P679" s="162">
        <v>2017</v>
      </c>
    </row>
    <row r="680" spans="1:16" ht="15.75" customHeight="1" x14ac:dyDescent="0.25">
      <c r="A680" s="104" t="s">
        <v>1205</v>
      </c>
      <c r="B680" s="18" t="s">
        <v>1212</v>
      </c>
      <c r="C680" s="91">
        <v>2074756.05</v>
      </c>
      <c r="D680" s="91"/>
      <c r="E680" s="91"/>
      <c r="F680" s="91"/>
      <c r="G680" s="91">
        <f t="shared" si="10"/>
        <v>2074756.05</v>
      </c>
      <c r="H680" s="120">
        <v>42681</v>
      </c>
      <c r="I680" s="120">
        <v>42681</v>
      </c>
      <c r="J680" s="120"/>
      <c r="K680" s="120"/>
      <c r="L680" s="162"/>
      <c r="M680" s="162" t="s">
        <v>724</v>
      </c>
      <c r="N680" s="162">
        <v>1</v>
      </c>
      <c r="O680" s="162"/>
      <c r="P680" s="162">
        <v>2017</v>
      </c>
    </row>
    <row r="681" spans="1:16" ht="15.75" customHeight="1" x14ac:dyDescent="0.25">
      <c r="A681" s="104" t="s">
        <v>1338</v>
      </c>
      <c r="B681" s="18" t="s">
        <v>1336</v>
      </c>
      <c r="C681" s="91">
        <v>2571702.62</v>
      </c>
      <c r="D681" s="91"/>
      <c r="E681" s="91"/>
      <c r="F681" s="91"/>
      <c r="G681" s="91">
        <f t="shared" si="10"/>
        <v>2571702.62</v>
      </c>
      <c r="H681" s="120">
        <v>42696</v>
      </c>
      <c r="I681" s="120">
        <v>42696</v>
      </c>
      <c r="J681" s="120"/>
      <c r="K681" s="120"/>
      <c r="L681" s="162"/>
      <c r="M681" s="162" t="s">
        <v>5</v>
      </c>
      <c r="N681" s="162">
        <v>1</v>
      </c>
      <c r="O681" s="162">
        <v>1006</v>
      </c>
      <c r="P681" s="162">
        <v>2017</v>
      </c>
    </row>
    <row r="682" spans="1:16" ht="15.75" customHeight="1" x14ac:dyDescent="0.25">
      <c r="A682" s="104" t="s">
        <v>1171</v>
      </c>
      <c r="B682" s="18" t="s">
        <v>1006</v>
      </c>
      <c r="C682" s="91">
        <v>1001268.64</v>
      </c>
      <c r="D682" s="91"/>
      <c r="E682" s="91"/>
      <c r="F682" s="91"/>
      <c r="G682" s="91">
        <f t="shared" si="10"/>
        <v>1001268.64</v>
      </c>
      <c r="H682" s="120">
        <v>42699</v>
      </c>
      <c r="I682" s="120">
        <v>42699</v>
      </c>
      <c r="J682" s="120"/>
      <c r="K682" s="120"/>
      <c r="L682" s="162"/>
      <c r="M682" s="162" t="s">
        <v>5</v>
      </c>
      <c r="N682" s="162">
        <v>1</v>
      </c>
      <c r="O682" s="162">
        <v>487.74</v>
      </c>
      <c r="P682" s="162">
        <v>2017</v>
      </c>
    </row>
    <row r="683" spans="1:16" ht="15.75" customHeight="1" x14ac:dyDescent="0.25">
      <c r="A683" s="104" t="s">
        <v>1307</v>
      </c>
      <c r="B683" s="18" t="s">
        <v>782</v>
      </c>
      <c r="C683" s="91">
        <v>1239458.1200000001</v>
      </c>
      <c r="D683" s="91"/>
      <c r="E683" s="91"/>
      <c r="F683" s="91"/>
      <c r="G683" s="91">
        <f t="shared" si="10"/>
        <v>1239458.1200000001</v>
      </c>
      <c r="H683" s="120">
        <v>42677</v>
      </c>
      <c r="I683" s="120">
        <v>42681</v>
      </c>
      <c r="J683" s="120"/>
      <c r="K683" s="120"/>
      <c r="L683" s="162"/>
      <c r="M683" s="162" t="s">
        <v>6</v>
      </c>
      <c r="N683" s="162">
        <v>1</v>
      </c>
      <c r="O683" s="162">
        <v>526</v>
      </c>
      <c r="P683" s="162">
        <v>2017</v>
      </c>
    </row>
    <row r="684" spans="1:16" ht="15.75" customHeight="1" x14ac:dyDescent="0.25">
      <c r="A684" s="104" t="s">
        <v>1208</v>
      </c>
      <c r="B684" s="18" t="s">
        <v>1212</v>
      </c>
      <c r="C684" s="91">
        <v>193698.18</v>
      </c>
      <c r="D684" s="91"/>
      <c r="E684" s="91"/>
      <c r="F684" s="91"/>
      <c r="G684" s="91">
        <f t="shared" si="10"/>
        <v>193698.18</v>
      </c>
      <c r="H684" s="120">
        <v>42650</v>
      </c>
      <c r="I684" s="120">
        <v>42650</v>
      </c>
      <c r="J684" s="120"/>
      <c r="K684" s="120"/>
      <c r="L684" s="162"/>
      <c r="M684" s="162" t="s">
        <v>1666</v>
      </c>
      <c r="N684" s="162">
        <v>1</v>
      </c>
      <c r="O684" s="162"/>
      <c r="P684" s="162">
        <v>2017</v>
      </c>
    </row>
    <row r="685" spans="1:16" ht="15.75" customHeight="1" x14ac:dyDescent="0.25">
      <c r="A685" s="104" t="s">
        <v>1510</v>
      </c>
      <c r="B685" s="18" t="s">
        <v>582</v>
      </c>
      <c r="C685" s="91">
        <v>1263451.96</v>
      </c>
      <c r="D685" s="91"/>
      <c r="E685" s="91"/>
      <c r="F685" s="91"/>
      <c r="G685" s="91">
        <f t="shared" si="10"/>
        <v>1263451.96</v>
      </c>
      <c r="H685" s="120">
        <v>42751</v>
      </c>
      <c r="I685" s="120">
        <v>42751</v>
      </c>
      <c r="J685" s="120"/>
      <c r="K685" s="120"/>
      <c r="L685" s="162"/>
      <c r="M685" s="162" t="s">
        <v>5</v>
      </c>
      <c r="N685" s="162">
        <v>1</v>
      </c>
      <c r="O685" s="162">
        <v>1020</v>
      </c>
      <c r="P685" s="162">
        <v>2017</v>
      </c>
    </row>
    <row r="686" spans="1:16" ht="15.75" customHeight="1" x14ac:dyDescent="0.25">
      <c r="A686" s="104" t="s">
        <v>1380</v>
      </c>
      <c r="B686" s="18" t="s">
        <v>924</v>
      </c>
      <c r="C686" s="91">
        <v>4392545.28</v>
      </c>
      <c r="D686" s="91"/>
      <c r="E686" s="91"/>
      <c r="F686" s="91"/>
      <c r="G686" s="91">
        <f t="shared" si="10"/>
        <v>4392545.28</v>
      </c>
      <c r="H686" s="120">
        <v>42727</v>
      </c>
      <c r="I686" s="120">
        <v>42754</v>
      </c>
      <c r="J686" s="120"/>
      <c r="K686" s="120"/>
      <c r="L686" s="162"/>
      <c r="M686" s="162" t="s">
        <v>5</v>
      </c>
      <c r="N686" s="162">
        <v>1</v>
      </c>
      <c r="O686" s="162">
        <v>1720</v>
      </c>
      <c r="P686" s="162">
        <v>2017</v>
      </c>
    </row>
    <row r="687" spans="1:16" ht="15.75" customHeight="1" x14ac:dyDescent="0.25">
      <c r="A687" s="104" t="s">
        <v>1410</v>
      </c>
      <c r="B687" s="18" t="s">
        <v>1336</v>
      </c>
      <c r="C687" s="91">
        <v>3401892.98</v>
      </c>
      <c r="D687" s="91"/>
      <c r="E687" s="91"/>
      <c r="F687" s="91"/>
      <c r="G687" s="91">
        <f t="shared" si="10"/>
        <v>3401892.98</v>
      </c>
      <c r="H687" s="120">
        <v>42732</v>
      </c>
      <c r="I687" s="120">
        <v>42732</v>
      </c>
      <c r="J687" s="120"/>
      <c r="K687" s="120"/>
      <c r="L687" s="162"/>
      <c r="M687" s="162" t="s">
        <v>5</v>
      </c>
      <c r="N687" s="162">
        <v>1</v>
      </c>
      <c r="O687" s="162">
        <v>1368</v>
      </c>
      <c r="P687" s="162">
        <v>2017</v>
      </c>
    </row>
    <row r="688" spans="1:16" ht="15.75" customHeight="1" x14ac:dyDescent="0.25">
      <c r="A688" s="104" t="s">
        <v>1358</v>
      </c>
      <c r="B688" s="18" t="s">
        <v>1347</v>
      </c>
      <c r="C688" s="91">
        <v>2213950.2200000002</v>
      </c>
      <c r="D688" s="91"/>
      <c r="E688" s="91"/>
      <c r="F688" s="91"/>
      <c r="G688" s="91">
        <f t="shared" si="10"/>
        <v>2213950.2200000002</v>
      </c>
      <c r="H688" s="120">
        <v>42725</v>
      </c>
      <c r="I688" s="120">
        <v>42765</v>
      </c>
      <c r="J688" s="120"/>
      <c r="K688" s="120"/>
      <c r="L688" s="162"/>
      <c r="M688" s="162" t="s">
        <v>5</v>
      </c>
      <c r="N688" s="162">
        <v>1</v>
      </c>
      <c r="O688" s="162">
        <v>862.5</v>
      </c>
      <c r="P688" s="162">
        <v>2017</v>
      </c>
    </row>
    <row r="689" spans="1:16" ht="15.75" customHeight="1" x14ac:dyDescent="0.25">
      <c r="A689" s="104" t="s">
        <v>1647</v>
      </c>
      <c r="B689" s="18" t="s">
        <v>1660</v>
      </c>
      <c r="C689" s="91">
        <v>505472.09</v>
      </c>
      <c r="D689" s="91"/>
      <c r="E689" s="91"/>
      <c r="F689" s="91"/>
      <c r="G689" s="91">
        <f t="shared" si="10"/>
        <v>505472.09</v>
      </c>
      <c r="H689" s="120">
        <v>42733</v>
      </c>
      <c r="I689" s="120">
        <v>42733</v>
      </c>
      <c r="J689" s="120"/>
      <c r="K689" s="120"/>
      <c r="L689" s="162"/>
      <c r="M689" s="162" t="s">
        <v>5</v>
      </c>
      <c r="N689" s="162">
        <v>1</v>
      </c>
      <c r="O689" s="162">
        <v>281</v>
      </c>
      <c r="P689" s="162">
        <v>2017</v>
      </c>
    </row>
    <row r="690" spans="1:16" ht="15.75" customHeight="1" x14ac:dyDescent="0.25">
      <c r="A690" s="104" t="s">
        <v>1624</v>
      </c>
      <c r="B690" s="18" t="s">
        <v>1660</v>
      </c>
      <c r="C690" s="91">
        <v>682425.32</v>
      </c>
      <c r="D690" s="91"/>
      <c r="E690" s="91"/>
      <c r="F690" s="91"/>
      <c r="G690" s="91">
        <f t="shared" si="10"/>
        <v>682425.32</v>
      </c>
      <c r="H690" s="120">
        <v>42725</v>
      </c>
      <c r="I690" s="120">
        <v>42734</v>
      </c>
      <c r="J690" s="120"/>
      <c r="K690" s="120"/>
      <c r="L690" s="162"/>
      <c r="M690" s="162" t="s">
        <v>5</v>
      </c>
      <c r="N690" s="162">
        <v>1</v>
      </c>
      <c r="O690" s="162"/>
      <c r="P690" s="162">
        <v>2017</v>
      </c>
    </row>
    <row r="691" spans="1:16" ht="15.75" customHeight="1" x14ac:dyDescent="0.25">
      <c r="A691" s="104" t="s">
        <v>1359</v>
      </c>
      <c r="B691" s="18" t="s">
        <v>1347</v>
      </c>
      <c r="C691" s="91">
        <v>1478557.7</v>
      </c>
      <c r="D691" s="91"/>
      <c r="E691" s="91"/>
      <c r="F691" s="91"/>
      <c r="G691" s="91">
        <f t="shared" si="10"/>
        <v>1478557.7</v>
      </c>
      <c r="H691" s="120">
        <v>42730</v>
      </c>
      <c r="I691" s="120">
        <v>42765</v>
      </c>
      <c r="J691" s="120"/>
      <c r="K691" s="120"/>
      <c r="L691" s="162"/>
      <c r="M691" s="162" t="s">
        <v>5</v>
      </c>
      <c r="N691" s="162">
        <v>1</v>
      </c>
      <c r="O691" s="162"/>
      <c r="P691" s="162">
        <v>2017</v>
      </c>
    </row>
    <row r="692" spans="1:16" ht="15.75" customHeight="1" x14ac:dyDescent="0.25">
      <c r="A692" s="104" t="s">
        <v>1506</v>
      </c>
      <c r="B692" s="18" t="s">
        <v>782</v>
      </c>
      <c r="C692" s="91">
        <v>713128.34</v>
      </c>
      <c r="D692" s="91"/>
      <c r="E692" s="91"/>
      <c r="F692" s="91"/>
      <c r="G692" s="91">
        <f t="shared" si="10"/>
        <v>713128.34</v>
      </c>
      <c r="H692" s="120">
        <v>42723</v>
      </c>
      <c r="I692" s="120">
        <v>42724</v>
      </c>
      <c r="J692" s="120"/>
      <c r="K692" s="120"/>
      <c r="L692" s="162"/>
      <c r="M692" s="162" t="s">
        <v>6</v>
      </c>
      <c r="N692" s="162">
        <v>1</v>
      </c>
      <c r="O692" s="162"/>
      <c r="P692" s="162">
        <v>2017</v>
      </c>
    </row>
    <row r="693" spans="1:16" ht="15.75" customHeight="1" x14ac:dyDescent="0.25">
      <c r="A693" s="104" t="s">
        <v>1505</v>
      </c>
      <c r="B693" s="18" t="s">
        <v>782</v>
      </c>
      <c r="C693" s="91">
        <v>810416.76</v>
      </c>
      <c r="D693" s="91"/>
      <c r="E693" s="91"/>
      <c r="F693" s="91"/>
      <c r="G693" s="91">
        <f t="shared" si="10"/>
        <v>810416.76</v>
      </c>
      <c r="H693" s="120">
        <v>42723</v>
      </c>
      <c r="I693" s="120">
        <v>42724</v>
      </c>
      <c r="J693" s="120"/>
      <c r="K693" s="120"/>
      <c r="L693" s="162"/>
      <c r="M693" s="162" t="s">
        <v>6</v>
      </c>
      <c r="N693" s="162">
        <v>1</v>
      </c>
      <c r="O693" s="162"/>
      <c r="P693" s="162">
        <v>2017</v>
      </c>
    </row>
    <row r="694" spans="1:16" ht="15.75" customHeight="1" x14ac:dyDescent="0.25">
      <c r="A694" s="104" t="s">
        <v>1841</v>
      </c>
      <c r="B694" s="18" t="s">
        <v>782</v>
      </c>
      <c r="C694" s="91">
        <v>2061227.93</v>
      </c>
      <c r="D694" s="91"/>
      <c r="E694" s="91"/>
      <c r="F694" s="91"/>
      <c r="G694" s="91">
        <f t="shared" si="10"/>
        <v>2061227.93</v>
      </c>
      <c r="H694" s="120">
        <v>42747</v>
      </c>
      <c r="I694" s="120">
        <v>42747</v>
      </c>
      <c r="J694" s="120"/>
      <c r="K694" s="120"/>
      <c r="L694" s="162"/>
      <c r="M694" s="162" t="s">
        <v>5</v>
      </c>
      <c r="N694" s="162">
        <v>1</v>
      </c>
      <c r="O694" s="162">
        <v>799.7</v>
      </c>
      <c r="P694" s="162">
        <v>2017</v>
      </c>
    </row>
    <row r="695" spans="1:16" ht="15.75" customHeight="1" x14ac:dyDescent="0.25">
      <c r="A695" s="104" t="s">
        <v>1934</v>
      </c>
      <c r="B695" s="18" t="s">
        <v>782</v>
      </c>
      <c r="C695" s="91">
        <v>2405288.5</v>
      </c>
      <c r="D695" s="91"/>
      <c r="E695" s="91"/>
      <c r="F695" s="91"/>
      <c r="G695" s="91">
        <f t="shared" si="10"/>
        <v>2405288.5</v>
      </c>
      <c r="H695" s="120">
        <v>42762</v>
      </c>
      <c r="I695" s="120">
        <v>42765</v>
      </c>
      <c r="J695" s="120"/>
      <c r="K695" s="120"/>
      <c r="L695" s="162"/>
      <c r="M695" s="162" t="s">
        <v>5</v>
      </c>
      <c r="N695" s="162">
        <v>1</v>
      </c>
      <c r="O695" s="162">
        <v>1022</v>
      </c>
      <c r="P695" s="162">
        <v>2017</v>
      </c>
    </row>
    <row r="696" spans="1:16" ht="15.75" customHeight="1" x14ac:dyDescent="0.25">
      <c r="A696" s="104" t="s">
        <v>1357</v>
      </c>
      <c r="B696" s="18" t="s">
        <v>1347</v>
      </c>
      <c r="C696" s="91">
        <v>4368977.1399999997</v>
      </c>
      <c r="D696" s="91"/>
      <c r="E696" s="91"/>
      <c r="F696" s="91"/>
      <c r="G696" s="91">
        <f t="shared" si="10"/>
        <v>4368977.1399999997</v>
      </c>
      <c r="H696" s="120">
        <v>42746</v>
      </c>
      <c r="I696" s="120">
        <v>42769</v>
      </c>
      <c r="J696" s="120"/>
      <c r="K696" s="120"/>
      <c r="L696" s="162"/>
      <c r="M696" s="162" t="s">
        <v>5</v>
      </c>
      <c r="N696" s="162">
        <v>1</v>
      </c>
      <c r="O696" s="162"/>
      <c r="P696" s="162">
        <v>2017</v>
      </c>
    </row>
    <row r="697" spans="1:16" ht="15.75" customHeight="1" x14ac:dyDescent="0.25">
      <c r="A697" s="104" t="s">
        <v>1504</v>
      </c>
      <c r="B697" s="18" t="s">
        <v>782</v>
      </c>
      <c r="C697" s="91">
        <v>732686.71</v>
      </c>
      <c r="D697" s="91"/>
      <c r="E697" s="91"/>
      <c r="F697" s="91"/>
      <c r="G697" s="91">
        <f t="shared" si="10"/>
        <v>732686.71</v>
      </c>
      <c r="H697" s="120">
        <v>42723</v>
      </c>
      <c r="I697" s="120">
        <v>42724</v>
      </c>
      <c r="J697" s="120"/>
      <c r="K697" s="120"/>
      <c r="L697" s="162"/>
      <c r="M697" s="162" t="s">
        <v>6</v>
      </c>
      <c r="N697" s="162">
        <v>1</v>
      </c>
      <c r="O697" s="162"/>
      <c r="P697" s="162">
        <v>2017</v>
      </c>
    </row>
    <row r="698" spans="1:16" ht="15.75" customHeight="1" x14ac:dyDescent="0.25">
      <c r="A698" s="104" t="s">
        <v>1323</v>
      </c>
      <c r="B698" s="18" t="s">
        <v>63</v>
      </c>
      <c r="C698" s="91">
        <v>2259048.39</v>
      </c>
      <c r="D698" s="91"/>
      <c r="E698" s="91"/>
      <c r="F698" s="91"/>
      <c r="G698" s="91">
        <f t="shared" si="10"/>
        <v>2259048.39</v>
      </c>
      <c r="H698" s="120">
        <v>42711</v>
      </c>
      <c r="I698" s="120">
        <v>42755</v>
      </c>
      <c r="J698" s="120"/>
      <c r="K698" s="120"/>
      <c r="L698" s="162"/>
      <c r="M698" s="162" t="s">
        <v>5</v>
      </c>
      <c r="N698" s="162">
        <v>1</v>
      </c>
      <c r="O698" s="162"/>
      <c r="P698" s="162">
        <v>2017</v>
      </c>
    </row>
    <row r="699" spans="1:16" ht="15.75" customHeight="1" x14ac:dyDescent="0.25">
      <c r="A699" s="104" t="s">
        <v>816</v>
      </c>
      <c r="B699" s="18" t="s">
        <v>682</v>
      </c>
      <c r="C699" s="91">
        <v>578169.31999999995</v>
      </c>
      <c r="D699" s="91"/>
      <c r="E699" s="91"/>
      <c r="F699" s="91"/>
      <c r="G699" s="91">
        <f t="shared" si="10"/>
        <v>578169.31999999995</v>
      </c>
      <c r="H699" s="120">
        <v>42697</v>
      </c>
      <c r="I699" s="120">
        <v>42697</v>
      </c>
      <c r="J699" s="120"/>
      <c r="K699" s="120"/>
      <c r="L699" s="162"/>
      <c r="M699" s="162" t="s">
        <v>5</v>
      </c>
      <c r="N699" s="162">
        <v>1</v>
      </c>
      <c r="O699" s="162">
        <v>334</v>
      </c>
      <c r="P699" s="162">
        <v>2017</v>
      </c>
    </row>
    <row r="700" spans="1:16" s="163" customFormat="1" ht="15.75" customHeight="1" x14ac:dyDescent="0.25">
      <c r="A700" s="166" t="s">
        <v>444</v>
      </c>
      <c r="B700" s="18" t="s">
        <v>682</v>
      </c>
      <c r="C700" s="91">
        <v>950174.94</v>
      </c>
      <c r="D700" s="91"/>
      <c r="E700" s="91" t="s">
        <v>682</v>
      </c>
      <c r="F700" s="91">
        <v>382502.9</v>
      </c>
      <c r="G700" s="91">
        <f t="shared" si="10"/>
        <v>1332677.8399999999</v>
      </c>
      <c r="H700" s="120">
        <v>42556</v>
      </c>
      <c r="I700" s="120">
        <v>42556</v>
      </c>
      <c r="J700" s="120">
        <v>42660</v>
      </c>
      <c r="K700" s="120">
        <v>42660</v>
      </c>
      <c r="L700" s="162">
        <v>2017</v>
      </c>
      <c r="M700" s="162" t="s">
        <v>3560</v>
      </c>
      <c r="N700" s="162">
        <v>2</v>
      </c>
      <c r="O700" s="162"/>
      <c r="P700" s="162">
        <v>2017</v>
      </c>
    </row>
    <row r="701" spans="1:16" ht="15.75" customHeight="1" x14ac:dyDescent="0.25">
      <c r="A701" s="104" t="s">
        <v>751</v>
      </c>
      <c r="B701" s="18" t="s">
        <v>755</v>
      </c>
      <c r="C701" s="91">
        <v>2837492.9</v>
      </c>
      <c r="D701" s="91"/>
      <c r="E701" s="91"/>
      <c r="F701" s="91"/>
      <c r="G701" s="91">
        <f t="shared" si="10"/>
        <v>2837492.9</v>
      </c>
      <c r="H701" s="120">
        <v>42717</v>
      </c>
      <c r="I701" s="120">
        <v>42717</v>
      </c>
      <c r="J701" s="120"/>
      <c r="K701" s="120"/>
      <c r="L701" s="162"/>
      <c r="M701" s="162" t="s">
        <v>5</v>
      </c>
      <c r="N701" s="162">
        <v>1</v>
      </c>
      <c r="O701" s="162">
        <v>1364</v>
      </c>
      <c r="P701" s="162">
        <v>2017</v>
      </c>
    </row>
    <row r="702" spans="1:16" ht="15.75" customHeight="1" x14ac:dyDescent="0.25">
      <c r="A702" s="104" t="s">
        <v>1509</v>
      </c>
      <c r="B702" s="18" t="s">
        <v>582</v>
      </c>
      <c r="C702" s="91">
        <v>837384.64</v>
      </c>
      <c r="D702" s="91"/>
      <c r="E702" s="91"/>
      <c r="F702" s="91"/>
      <c r="G702" s="91">
        <f t="shared" si="10"/>
        <v>837384.64</v>
      </c>
      <c r="H702" s="120">
        <v>42765</v>
      </c>
      <c r="I702" s="120">
        <v>42765</v>
      </c>
      <c r="J702" s="120"/>
      <c r="K702" s="120"/>
      <c r="L702" s="162"/>
      <c r="M702" s="162" t="s">
        <v>5</v>
      </c>
      <c r="N702" s="162">
        <v>1</v>
      </c>
      <c r="O702" s="162">
        <v>626.70000000000005</v>
      </c>
      <c r="P702" s="162">
        <v>2017</v>
      </c>
    </row>
    <row r="703" spans="1:16" ht="15.75" customHeight="1" x14ac:dyDescent="0.25">
      <c r="A703" s="104" t="s">
        <v>2336</v>
      </c>
      <c r="B703" s="18" t="s">
        <v>63</v>
      </c>
      <c r="C703" s="91">
        <v>3267097.16</v>
      </c>
      <c r="D703" s="91"/>
      <c r="E703" s="91"/>
      <c r="F703" s="91"/>
      <c r="G703" s="91">
        <f t="shared" si="10"/>
        <v>3267097.16</v>
      </c>
      <c r="H703" s="120">
        <v>42773</v>
      </c>
      <c r="I703" s="120">
        <v>42773</v>
      </c>
      <c r="J703" s="120"/>
      <c r="K703" s="120"/>
      <c r="L703" s="162"/>
      <c r="M703" s="162" t="s">
        <v>5</v>
      </c>
      <c r="N703" s="162">
        <v>1</v>
      </c>
      <c r="O703" s="162">
        <v>1453</v>
      </c>
      <c r="P703" s="162">
        <v>2017</v>
      </c>
    </row>
    <row r="704" spans="1:16" ht="15.75" customHeight="1" x14ac:dyDescent="0.25">
      <c r="A704" s="104" t="s">
        <v>1147</v>
      </c>
      <c r="B704" s="18" t="s">
        <v>782</v>
      </c>
      <c r="C704" s="91">
        <v>4104559.12</v>
      </c>
      <c r="D704" s="91"/>
      <c r="E704" s="91"/>
      <c r="F704" s="91"/>
      <c r="G704" s="91">
        <f t="shared" si="10"/>
        <v>4104559.12</v>
      </c>
      <c r="H704" s="120">
        <v>42709</v>
      </c>
      <c r="I704" s="120">
        <v>42709</v>
      </c>
      <c r="J704" s="120"/>
      <c r="K704" s="120"/>
      <c r="L704" s="162"/>
      <c r="M704" s="162" t="s">
        <v>5</v>
      </c>
      <c r="N704" s="162">
        <v>1</v>
      </c>
      <c r="O704" s="162">
        <v>1468.3</v>
      </c>
      <c r="P704" s="162">
        <v>2017</v>
      </c>
    </row>
    <row r="705" spans="1:16" ht="15.75" customHeight="1" x14ac:dyDescent="0.25">
      <c r="A705" s="104" t="s">
        <v>381</v>
      </c>
      <c r="B705" s="18" t="s">
        <v>782</v>
      </c>
      <c r="C705" s="91">
        <v>1616771.93</v>
      </c>
      <c r="D705" s="91"/>
      <c r="E705" s="91"/>
      <c r="F705" s="91"/>
      <c r="G705" s="91">
        <f t="shared" si="10"/>
        <v>1616771.93</v>
      </c>
      <c r="H705" s="120">
        <v>42747</v>
      </c>
      <c r="I705" s="120">
        <v>42747</v>
      </c>
      <c r="J705" s="120"/>
      <c r="K705" s="120"/>
      <c r="L705" s="162"/>
      <c r="M705" s="162" t="s">
        <v>5</v>
      </c>
      <c r="N705" s="162">
        <v>1</v>
      </c>
      <c r="O705" s="162">
        <v>690</v>
      </c>
      <c r="P705" s="162">
        <v>2017</v>
      </c>
    </row>
    <row r="706" spans="1:16" ht="15.75" customHeight="1" x14ac:dyDescent="0.25">
      <c r="A706" s="104" t="s">
        <v>1434</v>
      </c>
      <c r="B706" s="18" t="s">
        <v>782</v>
      </c>
      <c r="C706" s="91">
        <v>3786094.58</v>
      </c>
      <c r="D706" s="91"/>
      <c r="E706" s="91"/>
      <c r="F706" s="91"/>
      <c r="G706" s="91">
        <f t="shared" si="10"/>
        <v>3786094.58</v>
      </c>
      <c r="H706" s="120">
        <v>42761</v>
      </c>
      <c r="I706" s="120">
        <v>42765</v>
      </c>
      <c r="J706" s="120"/>
      <c r="K706" s="120"/>
      <c r="L706" s="162"/>
      <c r="M706" s="162" t="s">
        <v>5</v>
      </c>
      <c r="N706" s="162">
        <v>1</v>
      </c>
      <c r="O706" s="162"/>
      <c r="P706" s="162">
        <v>2017</v>
      </c>
    </row>
    <row r="707" spans="1:16" ht="15.75" customHeight="1" x14ac:dyDescent="0.25">
      <c r="A707" s="104" t="s">
        <v>1387</v>
      </c>
      <c r="B707" s="18" t="s">
        <v>1335</v>
      </c>
      <c r="C707" s="91">
        <v>6414246.4800000004</v>
      </c>
      <c r="D707" s="91"/>
      <c r="E707" s="91"/>
      <c r="F707" s="91"/>
      <c r="G707" s="91">
        <f t="shared" si="10"/>
        <v>6414246.4800000004</v>
      </c>
      <c r="H707" s="120">
        <v>42747</v>
      </c>
      <c r="I707" s="120">
        <v>42747</v>
      </c>
      <c r="J707" s="120"/>
      <c r="K707" s="120"/>
      <c r="L707" s="162"/>
      <c r="M707" s="162" t="s">
        <v>5</v>
      </c>
      <c r="N707" s="162">
        <v>1</v>
      </c>
      <c r="O707" s="162">
        <v>2524</v>
      </c>
      <c r="P707" s="162">
        <v>2017</v>
      </c>
    </row>
    <row r="708" spans="1:16" ht="15.75" customHeight="1" x14ac:dyDescent="0.25">
      <c r="A708" s="104" t="s">
        <v>1273</v>
      </c>
      <c r="B708" s="18" t="s">
        <v>1278</v>
      </c>
      <c r="C708" s="91">
        <v>2931131.27</v>
      </c>
      <c r="D708" s="91"/>
      <c r="E708" s="91"/>
      <c r="F708" s="91"/>
      <c r="G708" s="91">
        <f t="shared" si="10"/>
        <v>2931131.27</v>
      </c>
      <c r="H708" s="120">
        <v>42747</v>
      </c>
      <c r="I708" s="120">
        <v>42747</v>
      </c>
      <c r="J708" s="120"/>
      <c r="K708" s="120"/>
      <c r="L708" s="162"/>
      <c r="M708" s="162" t="s">
        <v>5</v>
      </c>
      <c r="N708" s="162">
        <v>1</v>
      </c>
      <c r="O708" s="162">
        <v>1059.4000000000001</v>
      </c>
      <c r="P708" s="162">
        <v>2017</v>
      </c>
    </row>
    <row r="709" spans="1:16" ht="15.75" customHeight="1" x14ac:dyDescent="0.25">
      <c r="A709" s="104" t="s">
        <v>1273</v>
      </c>
      <c r="B709" s="18" t="s">
        <v>2112</v>
      </c>
      <c r="C709" s="91">
        <v>246347.58</v>
      </c>
      <c r="D709" s="91"/>
      <c r="E709" s="4"/>
      <c r="F709" s="91"/>
      <c r="G709" s="91">
        <f t="shared" si="10"/>
        <v>246347.58</v>
      </c>
      <c r="H709" s="120"/>
      <c r="I709" s="120"/>
      <c r="J709" s="120">
        <v>44827</v>
      </c>
      <c r="K709" s="120">
        <v>44846</v>
      </c>
      <c r="L709" s="92">
        <v>2022</v>
      </c>
      <c r="M709" s="84" t="s">
        <v>4107</v>
      </c>
      <c r="N709" s="162">
        <v>1</v>
      </c>
      <c r="O709" s="162">
        <v>3745.9</v>
      </c>
      <c r="P709" s="92">
        <v>2022</v>
      </c>
    </row>
    <row r="710" spans="1:16" ht="15.75" customHeight="1" x14ac:dyDescent="0.25">
      <c r="A710" s="104" t="s">
        <v>1397</v>
      </c>
      <c r="B710" s="18" t="s">
        <v>582</v>
      </c>
      <c r="C710" s="91">
        <v>2291096.2599999998</v>
      </c>
      <c r="D710" s="91"/>
      <c r="E710" s="91"/>
      <c r="F710" s="91"/>
      <c r="G710" s="91">
        <f t="shared" si="10"/>
        <v>2291096.2599999998</v>
      </c>
      <c r="H710" s="120">
        <v>42772</v>
      </c>
      <c r="I710" s="120">
        <v>42772</v>
      </c>
      <c r="J710" s="120"/>
      <c r="K710" s="120"/>
      <c r="L710" s="162"/>
      <c r="M710" s="162" t="s">
        <v>5</v>
      </c>
      <c r="N710" s="162">
        <v>1</v>
      </c>
      <c r="O710" s="162">
        <v>1199.1199999999999</v>
      </c>
      <c r="P710" s="162">
        <v>2017</v>
      </c>
    </row>
    <row r="711" spans="1:16" ht="15.75" customHeight="1" x14ac:dyDescent="0.25">
      <c r="A711" s="104" t="s">
        <v>1403</v>
      </c>
      <c r="B711" s="18" t="s">
        <v>582</v>
      </c>
      <c r="C711" s="91">
        <v>3200057.34</v>
      </c>
      <c r="D711" s="91"/>
      <c r="E711" s="91"/>
      <c r="F711" s="91"/>
      <c r="G711" s="91">
        <f t="shared" si="10"/>
        <v>3200057.34</v>
      </c>
      <c r="H711" s="120">
        <v>42772</v>
      </c>
      <c r="I711" s="120">
        <v>42772</v>
      </c>
      <c r="J711" s="120"/>
      <c r="K711" s="120"/>
      <c r="L711" s="162"/>
      <c r="M711" s="162" t="s">
        <v>5</v>
      </c>
      <c r="N711" s="162">
        <v>1</v>
      </c>
      <c r="O711" s="162">
        <v>1579.3</v>
      </c>
      <c r="P711" s="162">
        <v>2017</v>
      </c>
    </row>
    <row r="712" spans="1:16" ht="15.75" customHeight="1" x14ac:dyDescent="0.25">
      <c r="A712" s="104" t="s">
        <v>1392</v>
      </c>
      <c r="B712" s="104" t="s">
        <v>1</v>
      </c>
      <c r="C712" s="91">
        <v>1373115.65</v>
      </c>
      <c r="D712" s="91"/>
      <c r="E712" s="91"/>
      <c r="F712" s="91"/>
      <c r="G712" s="91">
        <f t="shared" si="10"/>
        <v>1373115.65</v>
      </c>
      <c r="H712" s="120">
        <v>42751</v>
      </c>
      <c r="I712" s="120">
        <v>42751</v>
      </c>
      <c r="J712" s="120"/>
      <c r="K712" s="120"/>
      <c r="L712" s="162"/>
      <c r="M712" s="162" t="s">
        <v>5</v>
      </c>
      <c r="N712" s="162">
        <v>1</v>
      </c>
      <c r="O712" s="162">
        <v>610</v>
      </c>
      <c r="P712" s="162">
        <v>2017</v>
      </c>
    </row>
    <row r="713" spans="1:16" ht="15.75" customHeight="1" x14ac:dyDescent="0.25">
      <c r="A713" s="104" t="s">
        <v>1431</v>
      </c>
      <c r="B713" s="18" t="s">
        <v>1364</v>
      </c>
      <c r="C713" s="91">
        <v>1211370.1399999999</v>
      </c>
      <c r="D713" s="91"/>
      <c r="E713" s="91"/>
      <c r="F713" s="91"/>
      <c r="G713" s="91">
        <f t="shared" si="10"/>
        <v>1211370.1399999999</v>
      </c>
      <c r="H713" s="120">
        <v>42726</v>
      </c>
      <c r="I713" s="120">
        <v>42751</v>
      </c>
      <c r="J713" s="120"/>
      <c r="K713" s="120"/>
      <c r="L713" s="162"/>
      <c r="M713" s="162" t="s">
        <v>5</v>
      </c>
      <c r="N713" s="162">
        <v>1</v>
      </c>
      <c r="O713" s="162">
        <v>530.14</v>
      </c>
      <c r="P713" s="162">
        <v>2017</v>
      </c>
    </row>
    <row r="714" spans="1:16" ht="15.75" customHeight="1" x14ac:dyDescent="0.25">
      <c r="A714" s="104" t="s">
        <v>1432</v>
      </c>
      <c r="B714" s="18" t="s">
        <v>1364</v>
      </c>
      <c r="C714" s="91">
        <v>1239083.78</v>
      </c>
      <c r="D714" s="91"/>
      <c r="E714" s="91"/>
      <c r="F714" s="91"/>
      <c r="G714" s="91">
        <f t="shared" si="10"/>
        <v>1239083.78</v>
      </c>
      <c r="H714" s="120">
        <v>42726</v>
      </c>
      <c r="I714" s="120">
        <v>42751</v>
      </c>
      <c r="J714" s="120"/>
      <c r="K714" s="120"/>
      <c r="L714" s="162"/>
      <c r="M714" s="162" t="s">
        <v>5</v>
      </c>
      <c r="N714" s="162">
        <v>1</v>
      </c>
      <c r="O714" s="162">
        <v>530.14</v>
      </c>
      <c r="P714" s="162">
        <v>2017</v>
      </c>
    </row>
    <row r="715" spans="1:16" ht="15.75" customHeight="1" x14ac:dyDescent="0.25">
      <c r="A715" s="104" t="s">
        <v>1384</v>
      </c>
      <c r="B715" s="18" t="s">
        <v>447</v>
      </c>
      <c r="C715" s="91">
        <v>3530591.12</v>
      </c>
      <c r="D715" s="91"/>
      <c r="E715" s="91"/>
      <c r="F715" s="91"/>
      <c r="G715" s="91">
        <f t="shared" si="10"/>
        <v>3530591.12</v>
      </c>
      <c r="H715" s="120">
        <v>42725</v>
      </c>
      <c r="I715" s="120">
        <v>42758</v>
      </c>
      <c r="J715" s="120"/>
      <c r="K715" s="120"/>
      <c r="L715" s="162"/>
      <c r="M715" s="162" t="s">
        <v>5</v>
      </c>
      <c r="N715" s="162">
        <v>1</v>
      </c>
      <c r="O715" s="162">
        <v>1630</v>
      </c>
      <c r="P715" s="162">
        <v>2017</v>
      </c>
    </row>
    <row r="716" spans="1:16" ht="15.75" customHeight="1" x14ac:dyDescent="0.25">
      <c r="A716" s="104" t="s">
        <v>1426</v>
      </c>
      <c r="B716" s="18" t="s">
        <v>447</v>
      </c>
      <c r="C716" s="91">
        <v>1363806.24</v>
      </c>
      <c r="D716" s="91"/>
      <c r="E716" s="91"/>
      <c r="F716" s="91"/>
      <c r="G716" s="91">
        <f t="shared" si="10"/>
        <v>1363806.24</v>
      </c>
      <c r="H716" s="120">
        <v>42744</v>
      </c>
      <c r="I716" s="120">
        <v>42753</v>
      </c>
      <c r="J716" s="120"/>
      <c r="K716" s="120"/>
      <c r="L716" s="162"/>
      <c r="M716" s="162" t="s">
        <v>5</v>
      </c>
      <c r="N716" s="162">
        <v>1</v>
      </c>
      <c r="O716" s="162">
        <v>545</v>
      </c>
      <c r="P716" s="162">
        <v>2017</v>
      </c>
    </row>
    <row r="717" spans="1:16" ht="15.75" customHeight="1" x14ac:dyDescent="0.25">
      <c r="A717" s="104" t="s">
        <v>1345</v>
      </c>
      <c r="B717" s="18" t="s">
        <v>1348</v>
      </c>
      <c r="C717" s="91">
        <v>2596484.48</v>
      </c>
      <c r="D717" s="91"/>
      <c r="E717" s="91"/>
      <c r="F717" s="91"/>
      <c r="G717" s="91">
        <f t="shared" si="10"/>
        <v>2596484.48</v>
      </c>
      <c r="H717" s="120">
        <v>42726</v>
      </c>
      <c r="I717" s="120">
        <v>42755</v>
      </c>
      <c r="J717" s="120"/>
      <c r="K717" s="120"/>
      <c r="L717" s="162"/>
      <c r="M717" s="162" t="s">
        <v>5</v>
      </c>
      <c r="N717" s="162">
        <v>1</v>
      </c>
      <c r="O717" s="162">
        <v>1039.05</v>
      </c>
      <c r="P717" s="162">
        <v>2017</v>
      </c>
    </row>
    <row r="718" spans="1:16" ht="15.75" customHeight="1" x14ac:dyDescent="0.25">
      <c r="A718" s="104" t="s">
        <v>1421</v>
      </c>
      <c r="B718" s="18" t="s">
        <v>782</v>
      </c>
      <c r="C718" s="91">
        <v>2864986.39</v>
      </c>
      <c r="D718" s="91"/>
      <c r="E718" s="91"/>
      <c r="F718" s="91"/>
      <c r="G718" s="91">
        <f t="shared" si="10"/>
        <v>2864986.39</v>
      </c>
      <c r="H718" s="120">
        <v>42760</v>
      </c>
      <c r="I718" s="120">
        <v>42760</v>
      </c>
      <c r="J718" s="120"/>
      <c r="K718" s="120"/>
      <c r="L718" s="162"/>
      <c r="M718" s="162" t="s">
        <v>5</v>
      </c>
      <c r="N718" s="162">
        <v>1</v>
      </c>
      <c r="O718" s="162">
        <v>968</v>
      </c>
      <c r="P718" s="162">
        <v>2017</v>
      </c>
    </row>
    <row r="719" spans="1:16" ht="15.75" customHeight="1" x14ac:dyDescent="0.25">
      <c r="A719" s="104" t="s">
        <v>1309</v>
      </c>
      <c r="B719" s="18" t="s">
        <v>1312</v>
      </c>
      <c r="C719" s="91">
        <v>3523899.21</v>
      </c>
      <c r="D719" s="91"/>
      <c r="E719" s="91"/>
      <c r="F719" s="91"/>
      <c r="G719" s="91">
        <f t="shared" si="10"/>
        <v>3523899.21</v>
      </c>
      <c r="H719" s="120">
        <v>42733</v>
      </c>
      <c r="I719" s="120">
        <v>42733</v>
      </c>
      <c r="J719" s="120"/>
      <c r="K719" s="120"/>
      <c r="L719" s="162"/>
      <c r="M719" s="162" t="s">
        <v>5</v>
      </c>
      <c r="N719" s="162">
        <v>1</v>
      </c>
      <c r="O719" s="162">
        <v>1500</v>
      </c>
      <c r="P719" s="162">
        <v>2017</v>
      </c>
    </row>
    <row r="720" spans="1:16" ht="15.75" customHeight="1" x14ac:dyDescent="0.25">
      <c r="A720" s="104" t="s">
        <v>1867</v>
      </c>
      <c r="B720" s="155" t="s">
        <v>13</v>
      </c>
      <c r="C720" s="91">
        <v>2798723.82</v>
      </c>
      <c r="D720" s="91"/>
      <c r="E720" s="91"/>
      <c r="F720" s="91"/>
      <c r="G720" s="91">
        <f t="shared" ref="G720:G783" si="11">C720-D720+F720</f>
        <v>2798723.82</v>
      </c>
      <c r="H720" s="120">
        <v>42758</v>
      </c>
      <c r="I720" s="120">
        <v>42758</v>
      </c>
      <c r="J720" s="120"/>
      <c r="K720" s="120"/>
      <c r="L720" s="162"/>
      <c r="M720" s="162" t="s">
        <v>5</v>
      </c>
      <c r="N720" s="162">
        <v>1</v>
      </c>
      <c r="O720" s="162">
        <v>1120</v>
      </c>
      <c r="P720" s="162">
        <v>2017</v>
      </c>
    </row>
    <row r="721" spans="1:16" ht="15.75" customHeight="1" x14ac:dyDescent="0.25">
      <c r="A721" s="104" t="s">
        <v>1637</v>
      </c>
      <c r="B721" s="18" t="s">
        <v>1660</v>
      </c>
      <c r="C721" s="91">
        <v>726285.03</v>
      </c>
      <c r="D721" s="91"/>
      <c r="E721" s="91"/>
      <c r="F721" s="91"/>
      <c r="G721" s="91">
        <f t="shared" si="11"/>
        <v>726285.03</v>
      </c>
      <c r="H721" s="120">
        <v>42758</v>
      </c>
      <c r="I721" s="120">
        <v>42758</v>
      </c>
      <c r="J721" s="120"/>
      <c r="K721" s="120"/>
      <c r="L721" s="162"/>
      <c r="M721" s="162" t="s">
        <v>5</v>
      </c>
      <c r="N721" s="162">
        <v>1</v>
      </c>
      <c r="O721" s="162">
        <v>409.5</v>
      </c>
      <c r="P721" s="162">
        <v>2017</v>
      </c>
    </row>
    <row r="722" spans="1:16" ht="15.75" customHeight="1" x14ac:dyDescent="0.25">
      <c r="A722" s="104" t="s">
        <v>1643</v>
      </c>
      <c r="B722" s="18" t="s">
        <v>1660</v>
      </c>
      <c r="C722" s="91">
        <v>921561.75</v>
      </c>
      <c r="D722" s="91"/>
      <c r="E722" s="91"/>
      <c r="F722" s="91"/>
      <c r="G722" s="91">
        <f t="shared" si="11"/>
        <v>921561.75</v>
      </c>
      <c r="H722" s="120">
        <v>42774</v>
      </c>
      <c r="I722" s="120">
        <v>42774</v>
      </c>
      <c r="J722" s="120"/>
      <c r="K722" s="120"/>
      <c r="L722" s="162"/>
      <c r="M722" s="162" t="s">
        <v>5</v>
      </c>
      <c r="N722" s="162">
        <v>1</v>
      </c>
      <c r="O722" s="162">
        <v>543.4</v>
      </c>
      <c r="P722" s="162">
        <v>2017</v>
      </c>
    </row>
    <row r="723" spans="1:16" ht="15.75" customHeight="1" x14ac:dyDescent="0.25">
      <c r="A723" s="104" t="s">
        <v>1291</v>
      </c>
      <c r="B723" s="18" t="s">
        <v>798</v>
      </c>
      <c r="C723" s="91">
        <v>2937727.52</v>
      </c>
      <c r="D723" s="91"/>
      <c r="E723" s="91"/>
      <c r="F723" s="91"/>
      <c r="G723" s="91">
        <f t="shared" si="11"/>
        <v>2937727.52</v>
      </c>
      <c r="H723" s="120">
        <v>42699</v>
      </c>
      <c r="I723" s="120">
        <v>42699</v>
      </c>
      <c r="J723" s="120"/>
      <c r="K723" s="120"/>
      <c r="L723" s="162"/>
      <c r="M723" s="162" t="s">
        <v>5</v>
      </c>
      <c r="N723" s="162">
        <v>1</v>
      </c>
      <c r="O723" s="162">
        <v>1335</v>
      </c>
      <c r="P723" s="162">
        <v>2017</v>
      </c>
    </row>
    <row r="724" spans="1:16" ht="15.75" customHeight="1" x14ac:dyDescent="0.25">
      <c r="A724" s="104" t="s">
        <v>1870</v>
      </c>
      <c r="B724" s="155" t="s">
        <v>13</v>
      </c>
      <c r="C724" s="91">
        <v>3877795.58</v>
      </c>
      <c r="D724" s="91"/>
      <c r="E724" s="91"/>
      <c r="F724" s="91"/>
      <c r="G724" s="91">
        <f t="shared" si="11"/>
        <v>3877795.58</v>
      </c>
      <c r="H724" s="120">
        <v>42774</v>
      </c>
      <c r="I724" s="120">
        <v>42774</v>
      </c>
      <c r="J724" s="120"/>
      <c r="K724" s="120"/>
      <c r="L724" s="162"/>
      <c r="M724" s="162" t="s">
        <v>5</v>
      </c>
      <c r="N724" s="162">
        <v>1</v>
      </c>
      <c r="O724" s="162">
        <v>1659</v>
      </c>
      <c r="P724" s="162">
        <v>2017</v>
      </c>
    </row>
    <row r="725" spans="1:16" ht="15.75" customHeight="1" x14ac:dyDescent="0.25">
      <c r="A725" s="104" t="s">
        <v>1703</v>
      </c>
      <c r="B725" s="104" t="s">
        <v>1</v>
      </c>
      <c r="C725" s="91">
        <v>2434841.2799999998</v>
      </c>
      <c r="D725" s="91"/>
      <c r="E725" s="91"/>
      <c r="F725" s="91"/>
      <c r="G725" s="91">
        <f t="shared" si="11"/>
        <v>2434841.2799999998</v>
      </c>
      <c r="H725" s="120">
        <v>42775</v>
      </c>
      <c r="I725" s="120">
        <v>42775</v>
      </c>
      <c r="J725" s="120"/>
      <c r="K725" s="120"/>
      <c r="L725" s="162"/>
      <c r="M725" s="162" t="s">
        <v>5</v>
      </c>
      <c r="N725" s="162">
        <v>1</v>
      </c>
      <c r="O725" s="162">
        <v>1031.6600000000001</v>
      </c>
      <c r="P725" s="162">
        <v>2017</v>
      </c>
    </row>
    <row r="726" spans="1:16" ht="15.75" customHeight="1" x14ac:dyDescent="0.25">
      <c r="A726" s="104" t="s">
        <v>1446</v>
      </c>
      <c r="B726" s="18" t="s">
        <v>1278</v>
      </c>
      <c r="C726" s="91">
        <v>2698520.65</v>
      </c>
      <c r="D726" s="91"/>
      <c r="E726" s="91"/>
      <c r="F726" s="91"/>
      <c r="G726" s="91">
        <f t="shared" si="11"/>
        <v>2698520.65</v>
      </c>
      <c r="H726" s="120">
        <v>42767</v>
      </c>
      <c r="I726" s="120">
        <v>42767</v>
      </c>
      <c r="J726" s="120"/>
      <c r="K726" s="120"/>
      <c r="L726" s="162"/>
      <c r="M726" s="162" t="s">
        <v>5</v>
      </c>
      <c r="N726" s="162">
        <v>1</v>
      </c>
      <c r="O726" s="162">
        <v>1090</v>
      </c>
      <c r="P726" s="162">
        <v>2017</v>
      </c>
    </row>
    <row r="727" spans="1:16" ht="15.75" customHeight="1" x14ac:dyDescent="0.25">
      <c r="A727" s="104" t="s">
        <v>1476</v>
      </c>
      <c r="B727" s="18" t="s">
        <v>1475</v>
      </c>
      <c r="C727" s="91">
        <v>8596140.9900000002</v>
      </c>
      <c r="D727" s="91"/>
      <c r="E727" s="91"/>
      <c r="F727" s="91"/>
      <c r="G727" s="91">
        <f t="shared" si="11"/>
        <v>8596140.9900000002</v>
      </c>
      <c r="H727" s="120">
        <v>42786</v>
      </c>
      <c r="I727" s="120">
        <v>42786</v>
      </c>
      <c r="J727" s="120"/>
      <c r="K727" s="120"/>
      <c r="L727" s="162"/>
      <c r="M727" s="162" t="s">
        <v>908</v>
      </c>
      <c r="N727" s="162">
        <v>1</v>
      </c>
      <c r="O727" s="162"/>
      <c r="P727" s="162">
        <v>2017</v>
      </c>
    </row>
    <row r="728" spans="1:16" ht="15.75" customHeight="1" x14ac:dyDescent="0.25">
      <c r="A728" s="104" t="s">
        <v>901</v>
      </c>
      <c r="B728" s="18" t="s">
        <v>1475</v>
      </c>
      <c r="C728" s="91">
        <v>8931205.8900000006</v>
      </c>
      <c r="D728" s="91"/>
      <c r="E728" s="91"/>
      <c r="F728" s="91"/>
      <c r="G728" s="91">
        <f t="shared" si="11"/>
        <v>8931205.8900000006</v>
      </c>
      <c r="H728" s="120">
        <v>42786</v>
      </c>
      <c r="I728" s="120">
        <v>42786</v>
      </c>
      <c r="J728" s="120"/>
      <c r="K728" s="120"/>
      <c r="L728" s="162"/>
      <c r="M728" s="162" t="s">
        <v>908</v>
      </c>
      <c r="N728" s="162">
        <v>1</v>
      </c>
      <c r="O728" s="162"/>
      <c r="P728" s="162">
        <v>2017</v>
      </c>
    </row>
    <row r="729" spans="1:16" ht="15.75" customHeight="1" x14ac:dyDescent="0.25">
      <c r="A729" s="104" t="s">
        <v>899</v>
      </c>
      <c r="B729" s="18" t="s">
        <v>1475</v>
      </c>
      <c r="C729" s="91">
        <v>8953775.7200000007</v>
      </c>
      <c r="D729" s="91"/>
      <c r="E729" s="91"/>
      <c r="F729" s="91"/>
      <c r="G729" s="91">
        <f t="shared" si="11"/>
        <v>8953775.7200000007</v>
      </c>
      <c r="H729" s="120">
        <v>42786</v>
      </c>
      <c r="I729" s="120">
        <v>42786</v>
      </c>
      <c r="J729" s="120"/>
      <c r="K729" s="120"/>
      <c r="L729" s="162"/>
      <c r="M729" s="162" t="s">
        <v>908</v>
      </c>
      <c r="N729" s="162">
        <v>1</v>
      </c>
      <c r="O729" s="162"/>
      <c r="P729" s="162">
        <v>2017</v>
      </c>
    </row>
    <row r="730" spans="1:16" ht="15.75" customHeight="1" x14ac:dyDescent="0.25">
      <c r="A730" s="104" t="s">
        <v>1477</v>
      </c>
      <c r="B730" s="18" t="s">
        <v>1475</v>
      </c>
      <c r="C730" s="91">
        <v>7136595.7300000004</v>
      </c>
      <c r="D730" s="91"/>
      <c r="E730" s="91"/>
      <c r="F730" s="91"/>
      <c r="G730" s="91">
        <f t="shared" si="11"/>
        <v>7136595.7300000004</v>
      </c>
      <c r="H730" s="120">
        <v>42786</v>
      </c>
      <c r="I730" s="120">
        <v>42786</v>
      </c>
      <c r="J730" s="120"/>
      <c r="K730" s="120"/>
      <c r="L730" s="162"/>
      <c r="M730" s="162" t="s">
        <v>908</v>
      </c>
      <c r="N730" s="162">
        <v>1</v>
      </c>
      <c r="O730" s="162"/>
      <c r="P730" s="162">
        <v>2017</v>
      </c>
    </row>
    <row r="731" spans="1:16" ht="15.75" customHeight="1" x14ac:dyDescent="0.25">
      <c r="A731" s="104" t="s">
        <v>903</v>
      </c>
      <c r="B731" s="18" t="s">
        <v>1475</v>
      </c>
      <c r="C731" s="91">
        <v>5970320.54</v>
      </c>
      <c r="D731" s="91"/>
      <c r="E731" s="91"/>
      <c r="F731" s="91"/>
      <c r="G731" s="91">
        <f t="shared" si="11"/>
        <v>5970320.54</v>
      </c>
      <c r="H731" s="120">
        <v>42786</v>
      </c>
      <c r="I731" s="120">
        <v>42786</v>
      </c>
      <c r="J731" s="120"/>
      <c r="K731" s="120"/>
      <c r="L731" s="162"/>
      <c r="M731" s="162" t="s">
        <v>908</v>
      </c>
      <c r="N731" s="162">
        <v>1</v>
      </c>
      <c r="O731" s="162"/>
      <c r="P731" s="162">
        <v>2017</v>
      </c>
    </row>
    <row r="732" spans="1:16" ht="15.75" customHeight="1" x14ac:dyDescent="0.25">
      <c r="A732" s="104" t="s">
        <v>1478</v>
      </c>
      <c r="B732" s="18" t="s">
        <v>1475</v>
      </c>
      <c r="C732" s="91">
        <v>2978698.77</v>
      </c>
      <c r="D732" s="91"/>
      <c r="E732" s="91"/>
      <c r="F732" s="91"/>
      <c r="G732" s="91">
        <f t="shared" si="11"/>
        <v>2978698.77</v>
      </c>
      <c r="H732" s="120">
        <v>42786</v>
      </c>
      <c r="I732" s="120">
        <v>42786</v>
      </c>
      <c r="J732" s="120"/>
      <c r="K732" s="120"/>
      <c r="L732" s="70"/>
      <c r="M732" s="162" t="s">
        <v>908</v>
      </c>
      <c r="N732" s="162">
        <v>1</v>
      </c>
      <c r="O732" s="162"/>
      <c r="P732" s="162">
        <v>2017</v>
      </c>
    </row>
    <row r="733" spans="1:16" ht="15.75" customHeight="1" x14ac:dyDescent="0.25">
      <c r="A733" s="104" t="s">
        <v>1479</v>
      </c>
      <c r="B733" s="18" t="s">
        <v>1475</v>
      </c>
      <c r="C733" s="91">
        <v>5734759.6299999999</v>
      </c>
      <c r="D733" s="91"/>
      <c r="E733" s="91"/>
      <c r="F733" s="91"/>
      <c r="G733" s="91">
        <f t="shared" si="11"/>
        <v>5734759.6299999999</v>
      </c>
      <c r="H733" s="120">
        <v>42787</v>
      </c>
      <c r="I733" s="120">
        <v>42787</v>
      </c>
      <c r="J733" s="120"/>
      <c r="K733" s="120"/>
      <c r="L733" s="162"/>
      <c r="M733" s="162" t="s">
        <v>908</v>
      </c>
      <c r="N733" s="162">
        <v>1</v>
      </c>
      <c r="O733" s="162"/>
      <c r="P733" s="162">
        <v>2017</v>
      </c>
    </row>
    <row r="734" spans="1:16" ht="15.75" customHeight="1" x14ac:dyDescent="0.25">
      <c r="A734" s="104" t="s">
        <v>745</v>
      </c>
      <c r="B734" s="18" t="s">
        <v>755</v>
      </c>
      <c r="C734" s="91">
        <v>1497423.67</v>
      </c>
      <c r="D734" s="91"/>
      <c r="E734" s="91"/>
      <c r="F734" s="91"/>
      <c r="G734" s="91">
        <f t="shared" si="11"/>
        <v>1497423.67</v>
      </c>
      <c r="H734" s="120">
        <v>42717</v>
      </c>
      <c r="I734" s="120">
        <v>42787</v>
      </c>
      <c r="J734" s="120"/>
      <c r="K734" s="120"/>
      <c r="L734" s="162"/>
      <c r="M734" s="162" t="s">
        <v>5</v>
      </c>
      <c r="N734" s="162">
        <v>1</v>
      </c>
      <c r="O734" s="162">
        <v>1070</v>
      </c>
      <c r="P734" s="162">
        <v>2017</v>
      </c>
    </row>
    <row r="735" spans="1:16" s="163" customFormat="1" ht="15.75" customHeight="1" x14ac:dyDescent="0.25">
      <c r="A735" s="104" t="s">
        <v>495</v>
      </c>
      <c r="B735" s="18" t="s">
        <v>782</v>
      </c>
      <c r="C735" s="91">
        <v>508219.89</v>
      </c>
      <c r="D735" s="91"/>
      <c r="E735" s="91"/>
      <c r="F735" s="91"/>
      <c r="G735" s="91">
        <f t="shared" si="11"/>
        <v>508219.89</v>
      </c>
      <c r="H735" s="120">
        <v>42727</v>
      </c>
      <c r="I735" s="120">
        <v>42754</v>
      </c>
      <c r="J735" s="120"/>
      <c r="K735" s="120"/>
      <c r="L735" s="162"/>
      <c r="M735" s="162" t="s">
        <v>5</v>
      </c>
      <c r="N735" s="162">
        <v>1</v>
      </c>
      <c r="O735" s="162">
        <v>699.14</v>
      </c>
      <c r="P735" s="162">
        <v>2017</v>
      </c>
    </row>
    <row r="736" spans="1:16" ht="15.75" customHeight="1" x14ac:dyDescent="0.25">
      <c r="A736" s="104" t="s">
        <v>1243</v>
      </c>
      <c r="B736" s="18" t="s">
        <v>1133</v>
      </c>
      <c r="C736" s="91">
        <v>2338698.64</v>
      </c>
      <c r="D736" s="91"/>
      <c r="E736" s="91"/>
      <c r="F736" s="91"/>
      <c r="G736" s="91">
        <f t="shared" si="11"/>
        <v>2338698.64</v>
      </c>
      <c r="H736" s="120">
        <v>42695</v>
      </c>
      <c r="I736" s="120">
        <v>42695</v>
      </c>
      <c r="J736" s="120"/>
      <c r="K736" s="120"/>
      <c r="L736" s="162"/>
      <c r="M736" s="162" t="s">
        <v>5</v>
      </c>
      <c r="N736" s="162">
        <v>1</v>
      </c>
      <c r="O736" s="162">
        <v>1035.8</v>
      </c>
      <c r="P736" s="162">
        <v>2017</v>
      </c>
    </row>
    <row r="737" spans="1:16" ht="15.75" customHeight="1" x14ac:dyDescent="0.25">
      <c r="A737" s="104" t="s">
        <v>1346</v>
      </c>
      <c r="B737" s="18" t="s">
        <v>1348</v>
      </c>
      <c r="C737" s="91">
        <v>3271437.69</v>
      </c>
      <c r="D737" s="91"/>
      <c r="E737" s="91" t="s">
        <v>4095</v>
      </c>
      <c r="F737" s="91">
        <v>286907.68</v>
      </c>
      <c r="G737" s="91">
        <f t="shared" si="11"/>
        <v>3558345.37</v>
      </c>
      <c r="H737" s="120">
        <v>42730</v>
      </c>
      <c r="I737" s="120">
        <v>42762</v>
      </c>
      <c r="J737" s="120">
        <v>44750</v>
      </c>
      <c r="K737" s="120">
        <v>44767</v>
      </c>
      <c r="L737" s="162">
        <v>2022</v>
      </c>
      <c r="M737" s="162" t="s">
        <v>4101</v>
      </c>
      <c r="N737" s="162">
        <v>1</v>
      </c>
      <c r="O737" s="162">
        <v>5073.3</v>
      </c>
      <c r="P737" s="92" t="s">
        <v>4102</v>
      </c>
    </row>
    <row r="738" spans="1:16" ht="15.75" customHeight="1" x14ac:dyDescent="0.25">
      <c r="A738" s="104" t="s">
        <v>1465</v>
      </c>
      <c r="B738" s="18" t="s">
        <v>63</v>
      </c>
      <c r="C738" s="91">
        <v>1447243.34</v>
      </c>
      <c r="D738" s="91"/>
      <c r="E738" s="91"/>
      <c r="F738" s="91"/>
      <c r="G738" s="91">
        <f t="shared" si="11"/>
        <v>1447243.34</v>
      </c>
      <c r="H738" s="120">
        <v>42733</v>
      </c>
      <c r="I738" s="120">
        <v>42788</v>
      </c>
      <c r="J738" s="120"/>
      <c r="K738" s="120"/>
      <c r="L738" s="162"/>
      <c r="M738" s="162" t="s">
        <v>5</v>
      </c>
      <c r="N738" s="162">
        <v>1</v>
      </c>
      <c r="O738" s="162">
        <v>577</v>
      </c>
      <c r="P738" s="162">
        <v>2017</v>
      </c>
    </row>
    <row r="739" spans="1:16" ht="15.75" customHeight="1" x14ac:dyDescent="0.25">
      <c r="A739" s="104" t="s">
        <v>1445</v>
      </c>
      <c r="B739" s="18" t="s">
        <v>1278</v>
      </c>
      <c r="C739" s="91">
        <v>2613937.15</v>
      </c>
      <c r="D739" s="91"/>
      <c r="E739" s="91"/>
      <c r="F739" s="91"/>
      <c r="G739" s="91">
        <f t="shared" si="11"/>
        <v>2613937.15</v>
      </c>
      <c r="H739" s="120">
        <v>42774</v>
      </c>
      <c r="I739" s="120">
        <v>42774</v>
      </c>
      <c r="J739" s="120"/>
      <c r="K739" s="120"/>
      <c r="L739" s="162"/>
      <c r="M739" s="162" t="s">
        <v>5</v>
      </c>
      <c r="N739" s="162">
        <v>1</v>
      </c>
      <c r="O739" s="162">
        <v>1106</v>
      </c>
      <c r="P739" s="162">
        <v>2017</v>
      </c>
    </row>
    <row r="740" spans="1:16" ht="15.75" customHeight="1" x14ac:dyDescent="0.25">
      <c r="A740" s="104" t="s">
        <v>1460</v>
      </c>
      <c r="B740" s="18" t="s">
        <v>1006</v>
      </c>
      <c r="C740" s="91">
        <v>1672720.42</v>
      </c>
      <c r="D740" s="91"/>
      <c r="E740" s="91"/>
      <c r="F740" s="91"/>
      <c r="G740" s="91">
        <f t="shared" si="11"/>
        <v>1672720.42</v>
      </c>
      <c r="H740" s="120">
        <v>42758</v>
      </c>
      <c r="I740" s="120">
        <v>42758</v>
      </c>
      <c r="J740" s="120"/>
      <c r="K740" s="120"/>
      <c r="L740" s="162"/>
      <c r="M740" s="162" t="s">
        <v>5</v>
      </c>
      <c r="N740" s="162">
        <v>1</v>
      </c>
      <c r="O740" s="162">
        <v>744.4</v>
      </c>
      <c r="P740" s="162">
        <v>2017</v>
      </c>
    </row>
    <row r="741" spans="1:16" ht="15.75" customHeight="1" x14ac:dyDescent="0.25">
      <c r="A741" s="104" t="s">
        <v>1169</v>
      </c>
      <c r="B741" s="18" t="s">
        <v>1006</v>
      </c>
      <c r="C741" s="91">
        <v>1077435.69</v>
      </c>
      <c r="D741" s="91"/>
      <c r="E741" s="91"/>
      <c r="F741" s="91"/>
      <c r="G741" s="91">
        <f t="shared" si="11"/>
        <v>1077435.69</v>
      </c>
      <c r="H741" s="120">
        <v>42670</v>
      </c>
      <c r="I741" s="120">
        <v>42670</v>
      </c>
      <c r="J741" s="120"/>
      <c r="K741" s="120"/>
      <c r="L741" s="162"/>
      <c r="M741" s="162" t="s">
        <v>5</v>
      </c>
      <c r="N741" s="162">
        <v>1</v>
      </c>
      <c r="O741" s="162"/>
      <c r="P741" s="162">
        <v>2017</v>
      </c>
    </row>
    <row r="742" spans="1:16" ht="15.75" customHeight="1" x14ac:dyDescent="0.25">
      <c r="A742" s="104" t="s">
        <v>1062</v>
      </c>
      <c r="B742" s="18" t="s">
        <v>682</v>
      </c>
      <c r="C742" s="91">
        <v>3127088.5</v>
      </c>
      <c r="D742" s="91"/>
      <c r="E742" s="91"/>
      <c r="F742" s="91"/>
      <c r="G742" s="91">
        <f t="shared" si="11"/>
        <v>3127088.5</v>
      </c>
      <c r="H742" s="120">
        <v>42661</v>
      </c>
      <c r="I742" s="120">
        <v>42661</v>
      </c>
      <c r="J742" s="120"/>
      <c r="K742" s="120"/>
      <c r="L742" s="162"/>
      <c r="M742" s="162" t="s">
        <v>5</v>
      </c>
      <c r="N742" s="162">
        <v>1</v>
      </c>
      <c r="O742" s="162">
        <v>1400</v>
      </c>
      <c r="P742" s="162">
        <v>2017</v>
      </c>
    </row>
    <row r="743" spans="1:16" ht="15.75" customHeight="1" x14ac:dyDescent="0.25">
      <c r="A743" s="104" t="s">
        <v>1061</v>
      </c>
      <c r="B743" s="18" t="s">
        <v>682</v>
      </c>
      <c r="C743" s="91">
        <v>649676.14</v>
      </c>
      <c r="D743" s="91"/>
      <c r="E743" s="91"/>
      <c r="F743" s="91"/>
      <c r="G743" s="91">
        <f t="shared" si="11"/>
        <v>649676.14</v>
      </c>
      <c r="H743" s="120">
        <v>42650</v>
      </c>
      <c r="I743" s="120">
        <v>42650</v>
      </c>
      <c r="J743" s="120"/>
      <c r="K743" s="120"/>
      <c r="L743" s="162"/>
      <c r="M743" s="162" t="s">
        <v>5</v>
      </c>
      <c r="N743" s="162">
        <v>1</v>
      </c>
      <c r="O743" s="162">
        <v>432</v>
      </c>
      <c r="P743" s="162">
        <v>2017</v>
      </c>
    </row>
    <row r="744" spans="1:16" ht="15.75" customHeight="1" x14ac:dyDescent="0.25">
      <c r="A744" s="104" t="s">
        <v>1063</v>
      </c>
      <c r="B744" s="18" t="s">
        <v>682</v>
      </c>
      <c r="C744" s="91">
        <v>1087552.8999999999</v>
      </c>
      <c r="D744" s="91"/>
      <c r="E744" s="91"/>
      <c r="F744" s="91"/>
      <c r="G744" s="91">
        <f t="shared" si="11"/>
        <v>1087552.8999999999</v>
      </c>
      <c r="H744" s="120">
        <v>42657</v>
      </c>
      <c r="I744" s="120">
        <v>42650</v>
      </c>
      <c r="J744" s="120"/>
      <c r="K744" s="120"/>
      <c r="L744" s="162"/>
      <c r="M744" s="162" t="s">
        <v>5</v>
      </c>
      <c r="N744" s="162">
        <v>1</v>
      </c>
      <c r="O744" s="162">
        <v>681.6</v>
      </c>
      <c r="P744" s="162">
        <v>2017</v>
      </c>
    </row>
    <row r="745" spans="1:16" ht="15.75" customHeight="1" x14ac:dyDescent="0.25">
      <c r="A745" s="104" t="s">
        <v>1339</v>
      </c>
      <c r="B745" s="18" t="s">
        <v>69</v>
      </c>
      <c r="C745" s="91">
        <v>4949156.9400000004</v>
      </c>
      <c r="D745" s="91"/>
      <c r="E745" s="91"/>
      <c r="F745" s="91"/>
      <c r="G745" s="91">
        <f t="shared" si="11"/>
        <v>4949156.9400000004</v>
      </c>
      <c r="H745" s="120">
        <v>42751</v>
      </c>
      <c r="I745" s="120">
        <v>42751</v>
      </c>
      <c r="J745" s="120"/>
      <c r="K745" s="120"/>
      <c r="L745" s="162"/>
      <c r="M745" s="162" t="s">
        <v>5</v>
      </c>
      <c r="N745" s="162">
        <v>1</v>
      </c>
      <c r="O745" s="162"/>
      <c r="P745" s="162">
        <v>2017</v>
      </c>
    </row>
    <row r="746" spans="1:16" ht="15.75" customHeight="1" x14ac:dyDescent="0.25">
      <c r="A746" s="104" t="s">
        <v>1241</v>
      </c>
      <c r="B746" s="18" t="s">
        <v>1133</v>
      </c>
      <c r="C746" s="91">
        <v>2540482.1800000002</v>
      </c>
      <c r="D746" s="91"/>
      <c r="E746" s="91"/>
      <c r="F746" s="91"/>
      <c r="G746" s="91">
        <f t="shared" si="11"/>
        <v>2540482.1800000002</v>
      </c>
      <c r="H746" s="120">
        <v>42730</v>
      </c>
      <c r="I746" s="120">
        <v>42758</v>
      </c>
      <c r="J746" s="120"/>
      <c r="K746" s="120"/>
      <c r="L746" s="162"/>
      <c r="M746" s="162" t="s">
        <v>5</v>
      </c>
      <c r="N746" s="162">
        <v>1</v>
      </c>
      <c r="O746" s="162">
        <v>1065</v>
      </c>
      <c r="P746" s="162">
        <v>2017</v>
      </c>
    </row>
    <row r="747" spans="1:16" ht="15.75" customHeight="1" x14ac:dyDescent="0.25">
      <c r="A747" s="104" t="s">
        <v>780</v>
      </c>
      <c r="B747" s="18" t="s">
        <v>63</v>
      </c>
      <c r="C747" s="91">
        <v>760266.92</v>
      </c>
      <c r="D747" s="91"/>
      <c r="E747" s="91"/>
      <c r="F747" s="91"/>
      <c r="G747" s="91">
        <f t="shared" si="11"/>
        <v>760266.92</v>
      </c>
      <c r="H747" s="120">
        <v>42732</v>
      </c>
      <c r="I747" s="120">
        <v>42752</v>
      </c>
      <c r="J747" s="120"/>
      <c r="K747" s="120"/>
      <c r="L747" s="162"/>
      <c r="M747" s="162" t="s">
        <v>5</v>
      </c>
      <c r="N747" s="162">
        <v>1</v>
      </c>
      <c r="O747" s="162">
        <v>730</v>
      </c>
      <c r="P747" s="162">
        <v>2017</v>
      </c>
    </row>
    <row r="748" spans="1:16" ht="15.75" customHeight="1" x14ac:dyDescent="0.25">
      <c r="A748" s="104" t="s">
        <v>785</v>
      </c>
      <c r="B748" s="18" t="s">
        <v>682</v>
      </c>
      <c r="C748" s="91">
        <v>528982.82999999996</v>
      </c>
      <c r="D748" s="91"/>
      <c r="E748" s="91"/>
      <c r="F748" s="91"/>
      <c r="G748" s="91">
        <f t="shared" si="11"/>
        <v>528982.82999999996</v>
      </c>
      <c r="H748" s="120">
        <v>42594</v>
      </c>
      <c r="I748" s="120">
        <v>42594</v>
      </c>
      <c r="J748" s="120"/>
      <c r="K748" s="120"/>
      <c r="L748" s="162"/>
      <c r="M748" s="162" t="s">
        <v>1721</v>
      </c>
      <c r="N748" s="162">
        <v>4</v>
      </c>
      <c r="O748" s="162"/>
      <c r="P748" s="162">
        <v>2017</v>
      </c>
    </row>
    <row r="749" spans="1:16" ht="15.75" customHeight="1" x14ac:dyDescent="0.25">
      <c r="A749" s="104" t="s">
        <v>898</v>
      </c>
      <c r="B749" s="18" t="s">
        <v>69</v>
      </c>
      <c r="C749" s="91">
        <v>4536709.8499999996</v>
      </c>
      <c r="D749" s="91"/>
      <c r="E749" s="91"/>
      <c r="F749" s="91"/>
      <c r="G749" s="91">
        <f t="shared" si="11"/>
        <v>4536709.8499999996</v>
      </c>
      <c r="H749" s="120">
        <v>42767</v>
      </c>
      <c r="I749" s="120">
        <v>42767</v>
      </c>
      <c r="J749" s="120"/>
      <c r="K749" s="120"/>
      <c r="L749" s="162"/>
      <c r="M749" s="162" t="s">
        <v>5</v>
      </c>
      <c r="N749" s="162">
        <v>1</v>
      </c>
      <c r="O749" s="162">
        <v>1715</v>
      </c>
      <c r="P749" s="162">
        <v>2017</v>
      </c>
    </row>
    <row r="750" spans="1:16" ht="15.75" customHeight="1" x14ac:dyDescent="0.25">
      <c r="A750" s="104" t="s">
        <v>1125</v>
      </c>
      <c r="B750" s="18" t="s">
        <v>1133</v>
      </c>
      <c r="C750" s="91">
        <v>3587647.22</v>
      </c>
      <c r="D750" s="91"/>
      <c r="E750" s="18" t="s">
        <v>12</v>
      </c>
      <c r="F750" s="91">
        <v>305795.12</v>
      </c>
      <c r="G750" s="91">
        <f t="shared" si="11"/>
        <v>3893442.3400000003</v>
      </c>
      <c r="H750" s="120">
        <v>42702</v>
      </c>
      <c r="I750" s="120">
        <v>42762</v>
      </c>
      <c r="J750" s="120">
        <v>43159</v>
      </c>
      <c r="K750" s="120">
        <v>43159</v>
      </c>
      <c r="L750" s="162"/>
      <c r="M750" s="162" t="s">
        <v>5</v>
      </c>
      <c r="N750" s="162">
        <v>1</v>
      </c>
      <c r="O750" s="162">
        <v>1692</v>
      </c>
      <c r="P750" s="162">
        <v>2017</v>
      </c>
    </row>
    <row r="751" spans="1:16" ht="15.75" customHeight="1" x14ac:dyDescent="0.25">
      <c r="A751" s="104" t="s">
        <v>1438</v>
      </c>
      <c r="B751" s="18" t="s">
        <v>1278</v>
      </c>
      <c r="C751" s="91">
        <v>2695313.75</v>
      </c>
      <c r="D751" s="91"/>
      <c r="E751" s="91"/>
      <c r="F751" s="91"/>
      <c r="G751" s="91">
        <f t="shared" si="11"/>
        <v>2695313.75</v>
      </c>
      <c r="H751" s="120">
        <v>42787</v>
      </c>
      <c r="I751" s="120">
        <v>42787</v>
      </c>
      <c r="J751" s="120"/>
      <c r="K751" s="120"/>
      <c r="L751" s="162"/>
      <c r="M751" s="162" t="s">
        <v>5</v>
      </c>
      <c r="N751" s="162">
        <v>1</v>
      </c>
      <c r="O751" s="162">
        <v>1040</v>
      </c>
      <c r="P751" s="162">
        <v>2017</v>
      </c>
    </row>
    <row r="752" spans="1:16" ht="15.75" customHeight="1" x14ac:dyDescent="0.25">
      <c r="A752" s="166" t="s">
        <v>1290</v>
      </c>
      <c r="B752" s="18" t="s">
        <v>798</v>
      </c>
      <c r="C752" s="91">
        <v>855917.33</v>
      </c>
      <c r="D752" s="91"/>
      <c r="E752" s="91"/>
      <c r="F752" s="91"/>
      <c r="G752" s="91">
        <f t="shared" si="11"/>
        <v>855917.33</v>
      </c>
      <c r="H752" s="120">
        <v>42730</v>
      </c>
      <c r="I752" s="120">
        <v>42730</v>
      </c>
      <c r="J752" s="120"/>
      <c r="K752" s="120"/>
      <c r="L752" s="162"/>
      <c r="M752" s="162" t="s">
        <v>5</v>
      </c>
      <c r="N752" s="162">
        <v>1</v>
      </c>
      <c r="O752" s="162">
        <v>6382.5</v>
      </c>
      <c r="P752" s="162">
        <v>2017</v>
      </c>
    </row>
    <row r="753" spans="1:16" ht="15.75" customHeight="1" x14ac:dyDescent="0.25">
      <c r="A753" s="166" t="s">
        <v>1290</v>
      </c>
      <c r="B753" s="18" t="s">
        <v>2373</v>
      </c>
      <c r="C753" s="91">
        <v>15128317.279999999</v>
      </c>
      <c r="D753" s="91"/>
      <c r="E753" s="91"/>
      <c r="F753" s="91"/>
      <c r="G753" s="91">
        <f t="shared" si="11"/>
        <v>15128317.279999999</v>
      </c>
      <c r="H753" s="120">
        <v>43406</v>
      </c>
      <c r="I753" s="120">
        <v>43406</v>
      </c>
      <c r="J753" s="120"/>
      <c r="K753" s="120"/>
      <c r="L753" s="162"/>
      <c r="M753" s="162" t="s">
        <v>6</v>
      </c>
      <c r="N753" s="162">
        <v>1</v>
      </c>
      <c r="O753" s="162">
        <v>6915.1</v>
      </c>
      <c r="P753" s="162" t="s">
        <v>3597</v>
      </c>
    </row>
    <row r="754" spans="1:16" ht="15.75" customHeight="1" x14ac:dyDescent="0.25">
      <c r="A754" s="104" t="s">
        <v>1402</v>
      </c>
      <c r="B754" s="18" t="s">
        <v>582</v>
      </c>
      <c r="C754" s="91">
        <v>1355014.06</v>
      </c>
      <c r="D754" s="91"/>
      <c r="E754" s="91"/>
      <c r="F754" s="91"/>
      <c r="G754" s="91">
        <f t="shared" si="11"/>
        <v>1355014.06</v>
      </c>
      <c r="H754" s="120">
        <v>42794</v>
      </c>
      <c r="I754" s="120">
        <v>42794</v>
      </c>
      <c r="J754" s="120"/>
      <c r="K754" s="120"/>
      <c r="L754" s="162"/>
      <c r="M754" s="162" t="s">
        <v>5</v>
      </c>
      <c r="N754" s="162">
        <v>1</v>
      </c>
      <c r="O754" s="162">
        <v>742.5</v>
      </c>
      <c r="P754" s="162">
        <v>2017</v>
      </c>
    </row>
    <row r="755" spans="1:16" ht="15.75" customHeight="1" x14ac:dyDescent="0.25">
      <c r="A755" s="104" t="s">
        <v>1590</v>
      </c>
      <c r="B755" s="18" t="s">
        <v>252</v>
      </c>
      <c r="C755" s="91">
        <v>3558486.48</v>
      </c>
      <c r="D755" s="91"/>
      <c r="E755" s="91"/>
      <c r="F755" s="91"/>
      <c r="G755" s="91">
        <f t="shared" si="11"/>
        <v>3558486.48</v>
      </c>
      <c r="H755" s="120">
        <v>42766</v>
      </c>
      <c r="I755" s="120">
        <v>42766</v>
      </c>
      <c r="J755" s="120"/>
      <c r="K755" s="120"/>
      <c r="L755" s="162"/>
      <c r="M755" s="162" t="s">
        <v>5</v>
      </c>
      <c r="N755" s="162">
        <v>1</v>
      </c>
      <c r="O755" s="162"/>
      <c r="P755" s="162">
        <v>2017</v>
      </c>
    </row>
    <row r="756" spans="1:16" ht="15.75" customHeight="1" x14ac:dyDescent="0.25">
      <c r="A756" s="104" t="s">
        <v>1591</v>
      </c>
      <c r="B756" s="18" t="s">
        <v>252</v>
      </c>
      <c r="C756" s="91">
        <v>1530830.54</v>
      </c>
      <c r="D756" s="91"/>
      <c r="E756" s="91"/>
      <c r="F756" s="91"/>
      <c r="G756" s="91">
        <f t="shared" si="11"/>
        <v>1530830.54</v>
      </c>
      <c r="H756" s="120">
        <v>42762</v>
      </c>
      <c r="I756" s="120">
        <v>42762</v>
      </c>
      <c r="J756" s="120"/>
      <c r="K756" s="120"/>
      <c r="L756" s="162"/>
      <c r="M756" s="162" t="s">
        <v>5</v>
      </c>
      <c r="N756" s="162">
        <v>1</v>
      </c>
      <c r="O756" s="162">
        <v>584.71</v>
      </c>
      <c r="P756" s="162">
        <v>2017</v>
      </c>
    </row>
    <row r="757" spans="1:16" ht="15.75" customHeight="1" x14ac:dyDescent="0.25">
      <c r="A757" s="104" t="s">
        <v>1592</v>
      </c>
      <c r="B757" s="18" t="s">
        <v>252</v>
      </c>
      <c r="C757" s="91">
        <v>2034903.04</v>
      </c>
      <c r="D757" s="91"/>
      <c r="E757" s="91"/>
      <c r="F757" s="91"/>
      <c r="G757" s="91">
        <f t="shared" si="11"/>
        <v>2034903.04</v>
      </c>
      <c r="H757" s="120">
        <v>42765</v>
      </c>
      <c r="I757" s="120">
        <v>42765</v>
      </c>
      <c r="J757" s="120"/>
      <c r="K757" s="120"/>
      <c r="L757" s="162"/>
      <c r="M757" s="162" t="s">
        <v>5</v>
      </c>
      <c r="N757" s="162">
        <v>1</v>
      </c>
      <c r="O757" s="162">
        <v>866</v>
      </c>
      <c r="P757" s="162">
        <v>2017</v>
      </c>
    </row>
    <row r="758" spans="1:16" ht="15.75" customHeight="1" x14ac:dyDescent="0.25">
      <c r="A758" s="104" t="s">
        <v>1593</v>
      </c>
      <c r="B758" s="18" t="s">
        <v>252</v>
      </c>
      <c r="C758" s="91">
        <v>2068459.97</v>
      </c>
      <c r="D758" s="91"/>
      <c r="E758" s="91"/>
      <c r="F758" s="91"/>
      <c r="G758" s="91">
        <f t="shared" si="11"/>
        <v>2068459.97</v>
      </c>
      <c r="H758" s="120">
        <v>42765</v>
      </c>
      <c r="I758" s="120">
        <v>42765</v>
      </c>
      <c r="J758" s="120"/>
      <c r="K758" s="120"/>
      <c r="L758" s="162"/>
      <c r="M758" s="162" t="s">
        <v>5</v>
      </c>
      <c r="N758" s="162">
        <v>1</v>
      </c>
      <c r="O758" s="162">
        <v>878</v>
      </c>
      <c r="P758" s="162">
        <v>2017</v>
      </c>
    </row>
    <row r="759" spans="1:16" ht="15.75" customHeight="1" x14ac:dyDescent="0.25">
      <c r="A759" s="104" t="s">
        <v>1596</v>
      </c>
      <c r="B759" s="18" t="s">
        <v>252</v>
      </c>
      <c r="C759" s="91">
        <v>1843950.06</v>
      </c>
      <c r="D759" s="91"/>
      <c r="E759" s="91"/>
      <c r="F759" s="91"/>
      <c r="G759" s="91">
        <f t="shared" si="11"/>
        <v>1843950.06</v>
      </c>
      <c r="H759" s="120">
        <v>42765</v>
      </c>
      <c r="I759" s="120">
        <v>42765</v>
      </c>
      <c r="J759" s="120"/>
      <c r="K759" s="120"/>
      <c r="L759" s="162"/>
      <c r="M759" s="162" t="s">
        <v>5</v>
      </c>
      <c r="N759" s="162">
        <v>1</v>
      </c>
      <c r="O759" s="162">
        <v>766.63</v>
      </c>
      <c r="P759" s="162">
        <v>2017</v>
      </c>
    </row>
    <row r="760" spans="1:16" ht="15.75" customHeight="1" x14ac:dyDescent="0.25">
      <c r="A760" s="104" t="s">
        <v>1600</v>
      </c>
      <c r="B760" s="18" t="s">
        <v>252</v>
      </c>
      <c r="C760" s="91">
        <v>2764078.52</v>
      </c>
      <c r="D760" s="91"/>
      <c r="E760" s="91"/>
      <c r="F760" s="91"/>
      <c r="G760" s="91">
        <f t="shared" si="11"/>
        <v>2764078.52</v>
      </c>
      <c r="H760" s="120">
        <v>42761</v>
      </c>
      <c r="I760" s="120">
        <v>42761</v>
      </c>
      <c r="J760" s="120"/>
      <c r="K760" s="120"/>
      <c r="L760" s="162"/>
      <c r="M760" s="162" t="s">
        <v>5</v>
      </c>
      <c r="N760" s="162">
        <v>1</v>
      </c>
      <c r="O760" s="162">
        <v>1093</v>
      </c>
      <c r="P760" s="162">
        <v>2017</v>
      </c>
    </row>
    <row r="761" spans="1:16" ht="15.75" customHeight="1" x14ac:dyDescent="0.25">
      <c r="A761" s="104" t="s">
        <v>1619</v>
      </c>
      <c r="B761" s="18" t="s">
        <v>1660</v>
      </c>
      <c r="C761" s="91">
        <v>2137959.5699999998</v>
      </c>
      <c r="D761" s="91"/>
      <c r="E761" s="91"/>
      <c r="F761" s="91"/>
      <c r="G761" s="91">
        <f t="shared" si="11"/>
        <v>2137959.5699999998</v>
      </c>
      <c r="H761" s="120">
        <v>42752</v>
      </c>
      <c r="I761" s="120">
        <v>42752</v>
      </c>
      <c r="J761" s="120"/>
      <c r="K761" s="120"/>
      <c r="L761" s="162"/>
      <c r="M761" s="162" t="s">
        <v>5</v>
      </c>
      <c r="N761" s="162">
        <v>1</v>
      </c>
      <c r="O761" s="162">
        <v>1007</v>
      </c>
      <c r="P761" s="162">
        <v>2017</v>
      </c>
    </row>
    <row r="762" spans="1:16" ht="15.75" customHeight="1" x14ac:dyDescent="0.25">
      <c r="A762" s="104" t="s">
        <v>1622</v>
      </c>
      <c r="B762" s="18" t="s">
        <v>1660</v>
      </c>
      <c r="C762" s="91">
        <v>1983587.55</v>
      </c>
      <c r="D762" s="91"/>
      <c r="E762" s="91" t="s">
        <v>2112</v>
      </c>
      <c r="F762" s="91">
        <v>36603.67</v>
      </c>
      <c r="G762" s="91">
        <f t="shared" si="11"/>
        <v>2020191.22</v>
      </c>
      <c r="H762" s="120">
        <v>42760</v>
      </c>
      <c r="I762" s="120">
        <v>42760</v>
      </c>
      <c r="J762" s="120">
        <v>43346</v>
      </c>
      <c r="K762" s="120">
        <v>43346</v>
      </c>
      <c r="L762" s="162">
        <v>2018</v>
      </c>
      <c r="M762" s="162" t="s">
        <v>5</v>
      </c>
      <c r="N762" s="162">
        <v>1</v>
      </c>
      <c r="O762" s="162">
        <v>1110.8</v>
      </c>
      <c r="P762" s="162" t="s">
        <v>3597</v>
      </c>
    </row>
    <row r="763" spans="1:16" ht="15.75" customHeight="1" x14ac:dyDescent="0.25">
      <c r="A763" s="104" t="s">
        <v>1641</v>
      </c>
      <c r="B763" s="18" t="s">
        <v>1660</v>
      </c>
      <c r="C763" s="91">
        <v>1140065.8899999999</v>
      </c>
      <c r="D763" s="91"/>
      <c r="E763" s="91"/>
      <c r="F763" s="91"/>
      <c r="G763" s="91">
        <f t="shared" si="11"/>
        <v>1140065.8899999999</v>
      </c>
      <c r="H763" s="120">
        <v>42767</v>
      </c>
      <c r="I763" s="120">
        <v>42767</v>
      </c>
      <c r="J763" s="120"/>
      <c r="K763" s="120"/>
      <c r="L763" s="162"/>
      <c r="M763" s="162" t="s">
        <v>5</v>
      </c>
      <c r="N763" s="162">
        <v>1</v>
      </c>
      <c r="O763" s="162">
        <v>611.30999999999995</v>
      </c>
      <c r="P763" s="162">
        <v>2017</v>
      </c>
    </row>
    <row r="764" spans="1:16" ht="15.75" customHeight="1" x14ac:dyDescent="0.25">
      <c r="A764" s="104" t="s">
        <v>1864</v>
      </c>
      <c r="B764" s="155" t="s">
        <v>13</v>
      </c>
      <c r="C764" s="91">
        <v>876318.3</v>
      </c>
      <c r="D764" s="91"/>
      <c r="E764" s="91"/>
      <c r="F764" s="91"/>
      <c r="G764" s="91">
        <f t="shared" si="11"/>
        <v>876318.3</v>
      </c>
      <c r="H764" s="120">
        <v>42773</v>
      </c>
      <c r="I764" s="120">
        <v>42773</v>
      </c>
      <c r="J764" s="120"/>
      <c r="K764" s="120"/>
      <c r="L764" s="162"/>
      <c r="M764" s="162" t="s">
        <v>5</v>
      </c>
      <c r="N764" s="162">
        <v>1</v>
      </c>
      <c r="O764" s="162">
        <v>335</v>
      </c>
      <c r="P764" s="162">
        <v>2017</v>
      </c>
    </row>
    <row r="765" spans="1:16" ht="15.75" customHeight="1" x14ac:dyDescent="0.25">
      <c r="A765" s="104" t="s">
        <v>2151</v>
      </c>
      <c r="B765" s="18" t="s">
        <v>832</v>
      </c>
      <c r="C765" s="91">
        <v>1207216.3999999999</v>
      </c>
      <c r="D765" s="91"/>
      <c r="E765" s="91"/>
      <c r="F765" s="91"/>
      <c r="G765" s="91">
        <f t="shared" si="11"/>
        <v>1207216.3999999999</v>
      </c>
      <c r="H765" s="120">
        <v>42694</v>
      </c>
      <c r="I765" s="120">
        <v>42694</v>
      </c>
      <c r="J765" s="120"/>
      <c r="K765" s="120"/>
      <c r="L765" s="162"/>
      <c r="M765" s="162" t="s">
        <v>834</v>
      </c>
      <c r="N765" s="162">
        <v>4</v>
      </c>
      <c r="O765" s="162"/>
      <c r="P765" s="162">
        <v>2017</v>
      </c>
    </row>
    <row r="766" spans="1:16" ht="15.75" customHeight="1" x14ac:dyDescent="0.25">
      <c r="A766" s="104" t="s">
        <v>1310</v>
      </c>
      <c r="B766" s="18" t="s">
        <v>1312</v>
      </c>
      <c r="C766" s="91">
        <v>3521125.59</v>
      </c>
      <c r="D766" s="91"/>
      <c r="E766" s="91"/>
      <c r="F766" s="91"/>
      <c r="G766" s="91">
        <f t="shared" si="11"/>
        <v>3521125.59</v>
      </c>
      <c r="H766" s="120">
        <v>42733</v>
      </c>
      <c r="I766" s="120">
        <v>42733</v>
      </c>
      <c r="J766" s="120"/>
      <c r="K766" s="120"/>
      <c r="L766" s="162"/>
      <c r="M766" s="162" t="s">
        <v>5</v>
      </c>
      <c r="N766" s="162">
        <v>1</v>
      </c>
      <c r="O766" s="162">
        <v>1765</v>
      </c>
      <c r="P766" s="162">
        <v>2017</v>
      </c>
    </row>
    <row r="767" spans="1:16" ht="15.75" customHeight="1" x14ac:dyDescent="0.25">
      <c r="A767" s="104" t="s">
        <v>1437</v>
      </c>
      <c r="B767" s="18" t="s">
        <v>1278</v>
      </c>
      <c r="C767" s="91">
        <v>2670140.71</v>
      </c>
      <c r="D767" s="91"/>
      <c r="E767" s="91"/>
      <c r="F767" s="91"/>
      <c r="G767" s="91">
        <f t="shared" si="11"/>
        <v>2670140.71</v>
      </c>
      <c r="H767" s="120">
        <v>42796</v>
      </c>
      <c r="I767" s="120">
        <v>42796</v>
      </c>
      <c r="J767" s="120"/>
      <c r="K767" s="120"/>
      <c r="L767" s="162"/>
      <c r="M767" s="162" t="s">
        <v>5</v>
      </c>
      <c r="N767" s="162">
        <v>1</v>
      </c>
      <c r="O767" s="162">
        <v>1049</v>
      </c>
      <c r="P767" s="162">
        <v>2017</v>
      </c>
    </row>
    <row r="768" spans="1:16" ht="15.75" customHeight="1" x14ac:dyDescent="0.25">
      <c r="A768" s="104" t="s">
        <v>1545</v>
      </c>
      <c r="B768" s="18" t="s">
        <v>63</v>
      </c>
      <c r="C768" s="91">
        <v>1482670.47</v>
      </c>
      <c r="D768" s="91"/>
      <c r="E768" s="91"/>
      <c r="F768" s="91"/>
      <c r="G768" s="91">
        <f t="shared" si="11"/>
        <v>1482670.47</v>
      </c>
      <c r="H768" s="120">
        <v>42796</v>
      </c>
      <c r="I768" s="120">
        <v>42796</v>
      </c>
      <c r="J768" s="120"/>
      <c r="K768" s="120"/>
      <c r="L768" s="162"/>
      <c r="M768" s="162" t="s">
        <v>5</v>
      </c>
      <c r="N768" s="162">
        <v>1</v>
      </c>
      <c r="O768" s="162">
        <v>535.5</v>
      </c>
      <c r="P768" s="162">
        <v>2017</v>
      </c>
    </row>
    <row r="769" spans="1:16" ht="15.75" customHeight="1" x14ac:dyDescent="0.25">
      <c r="A769" s="104" t="s">
        <v>1536</v>
      </c>
      <c r="B769" s="18" t="s">
        <v>63</v>
      </c>
      <c r="C769" s="91">
        <v>1566261.39</v>
      </c>
      <c r="D769" s="91"/>
      <c r="E769" s="91"/>
      <c r="F769" s="91"/>
      <c r="G769" s="91">
        <f t="shared" si="11"/>
        <v>1566261.39</v>
      </c>
      <c r="H769" s="120">
        <v>42793</v>
      </c>
      <c r="I769" s="120">
        <v>42797</v>
      </c>
      <c r="J769" s="120"/>
      <c r="K769" s="120"/>
      <c r="L769" s="162"/>
      <c r="M769" s="162" t="s">
        <v>5</v>
      </c>
      <c r="N769" s="162">
        <v>1</v>
      </c>
      <c r="O769" s="162">
        <v>600</v>
      </c>
      <c r="P769" s="162">
        <v>2017</v>
      </c>
    </row>
    <row r="770" spans="1:16" ht="15.75" customHeight="1" x14ac:dyDescent="0.25">
      <c r="A770" s="104" t="s">
        <v>1537</v>
      </c>
      <c r="B770" s="18" t="s">
        <v>782</v>
      </c>
      <c r="C770" s="91">
        <v>4620411.71</v>
      </c>
      <c r="D770" s="91"/>
      <c r="E770" s="91"/>
      <c r="F770" s="91"/>
      <c r="G770" s="91">
        <f t="shared" si="11"/>
        <v>4620411.71</v>
      </c>
      <c r="H770" s="120">
        <v>42768</v>
      </c>
      <c r="I770" s="120">
        <v>42781</v>
      </c>
      <c r="J770" s="120"/>
      <c r="K770" s="120"/>
      <c r="L770" s="162"/>
      <c r="M770" s="162" t="s">
        <v>5</v>
      </c>
      <c r="N770" s="162">
        <v>1</v>
      </c>
      <c r="O770" s="162">
        <v>1750</v>
      </c>
      <c r="P770" s="162">
        <v>2017</v>
      </c>
    </row>
    <row r="771" spans="1:16" ht="15.75" customHeight="1" x14ac:dyDescent="0.25">
      <c r="A771" s="104" t="s">
        <v>1540</v>
      </c>
      <c r="B771" s="18" t="s">
        <v>63</v>
      </c>
      <c r="C771" s="91">
        <v>3039219</v>
      </c>
      <c r="D771" s="91"/>
      <c r="E771" s="91"/>
      <c r="F771" s="91"/>
      <c r="G771" s="91">
        <f t="shared" si="11"/>
        <v>3039219</v>
      </c>
      <c r="H771" s="120">
        <v>42808</v>
      </c>
      <c r="I771" s="120">
        <v>42808</v>
      </c>
      <c r="J771" s="120"/>
      <c r="K771" s="120"/>
      <c r="L771" s="162"/>
      <c r="M771" s="162" t="s">
        <v>5</v>
      </c>
      <c r="N771" s="162">
        <v>1</v>
      </c>
      <c r="O771" s="162">
        <v>1170.5</v>
      </c>
      <c r="P771" s="162">
        <v>2017</v>
      </c>
    </row>
    <row r="772" spans="1:16" ht="15.75" customHeight="1" x14ac:dyDescent="0.25">
      <c r="A772" s="104" t="s">
        <v>1553</v>
      </c>
      <c r="B772" s="18" t="s">
        <v>1557</v>
      </c>
      <c r="C772" s="91">
        <v>4266279.38</v>
      </c>
      <c r="D772" s="91"/>
      <c r="E772" s="91"/>
      <c r="F772" s="91"/>
      <c r="G772" s="91">
        <f t="shared" si="11"/>
        <v>4266279.38</v>
      </c>
      <c r="H772" s="120">
        <v>42793</v>
      </c>
      <c r="I772" s="120">
        <v>42793</v>
      </c>
      <c r="J772" s="120"/>
      <c r="K772" s="120"/>
      <c r="L772" s="162"/>
      <c r="M772" s="162" t="s">
        <v>5</v>
      </c>
      <c r="N772" s="162">
        <v>1</v>
      </c>
      <c r="O772" s="162">
        <v>1433</v>
      </c>
      <c r="P772" s="162">
        <v>2017</v>
      </c>
    </row>
    <row r="773" spans="1:16" ht="15.75" customHeight="1" x14ac:dyDescent="0.25">
      <c r="A773" s="104" t="s">
        <v>1603</v>
      </c>
      <c r="B773" s="18" t="s">
        <v>1605</v>
      </c>
      <c r="C773" s="91">
        <v>2356362.06</v>
      </c>
      <c r="D773" s="91"/>
      <c r="E773" s="91"/>
      <c r="F773" s="91"/>
      <c r="G773" s="91">
        <f t="shared" si="11"/>
        <v>2356362.06</v>
      </c>
      <c r="H773" s="120">
        <v>42748</v>
      </c>
      <c r="I773" s="120">
        <v>42748</v>
      </c>
      <c r="J773" s="120"/>
      <c r="K773" s="120"/>
      <c r="L773" s="162"/>
      <c r="M773" s="162" t="s">
        <v>5</v>
      </c>
      <c r="N773" s="162">
        <v>1</v>
      </c>
      <c r="O773" s="162">
        <v>1011</v>
      </c>
      <c r="P773" s="162">
        <v>2017</v>
      </c>
    </row>
    <row r="774" spans="1:16" ht="15.75" customHeight="1" x14ac:dyDescent="0.25">
      <c r="A774" s="104" t="s">
        <v>1651</v>
      </c>
      <c r="B774" s="18" t="s">
        <v>1660</v>
      </c>
      <c r="C774" s="91">
        <v>2466298.84</v>
      </c>
      <c r="D774" s="91"/>
      <c r="E774" s="91"/>
      <c r="F774" s="91"/>
      <c r="G774" s="91">
        <f t="shared" si="11"/>
        <v>2466298.84</v>
      </c>
      <c r="H774" s="120">
        <v>42787</v>
      </c>
      <c r="I774" s="120">
        <v>42787</v>
      </c>
      <c r="J774" s="120"/>
      <c r="K774" s="120"/>
      <c r="L774" s="162"/>
      <c r="M774" s="162" t="s">
        <v>5</v>
      </c>
      <c r="N774" s="162">
        <v>1</v>
      </c>
      <c r="O774" s="162">
        <v>1056</v>
      </c>
      <c r="P774" s="162">
        <v>2017</v>
      </c>
    </row>
    <row r="775" spans="1:16" ht="15.75" customHeight="1" x14ac:dyDescent="0.25">
      <c r="A775" s="104" t="s">
        <v>1708</v>
      </c>
      <c r="B775" s="104" t="s">
        <v>1</v>
      </c>
      <c r="C775" s="91">
        <v>2397606.31</v>
      </c>
      <c r="D775" s="91"/>
      <c r="E775" s="91"/>
      <c r="F775" s="91"/>
      <c r="G775" s="91">
        <f t="shared" si="11"/>
        <v>2397606.31</v>
      </c>
      <c r="H775" s="120">
        <v>42788</v>
      </c>
      <c r="I775" s="120">
        <v>42788</v>
      </c>
      <c r="J775" s="120"/>
      <c r="K775" s="120"/>
      <c r="L775" s="162"/>
      <c r="M775" s="162" t="s">
        <v>5</v>
      </c>
      <c r="N775" s="162">
        <v>1</v>
      </c>
      <c r="O775" s="162">
        <v>1081</v>
      </c>
      <c r="P775" s="162">
        <v>2017</v>
      </c>
    </row>
    <row r="776" spans="1:16" ht="15.75" customHeight="1" x14ac:dyDescent="0.25">
      <c r="A776" s="104" t="s">
        <v>1709</v>
      </c>
      <c r="B776" s="104" t="s">
        <v>1</v>
      </c>
      <c r="C776" s="91">
        <v>2322773.73</v>
      </c>
      <c r="D776" s="91"/>
      <c r="E776" s="91"/>
      <c r="F776" s="91"/>
      <c r="G776" s="91">
        <f t="shared" si="11"/>
        <v>2322773.73</v>
      </c>
      <c r="H776" s="120">
        <v>42788</v>
      </c>
      <c r="I776" s="120">
        <v>42788</v>
      </c>
      <c r="J776" s="120"/>
      <c r="K776" s="120"/>
      <c r="L776" s="162"/>
      <c r="M776" s="162" t="s">
        <v>5</v>
      </c>
      <c r="N776" s="162">
        <v>1</v>
      </c>
      <c r="O776" s="162">
        <v>1076.1500000000001</v>
      </c>
      <c r="P776" s="162">
        <v>2017</v>
      </c>
    </row>
    <row r="777" spans="1:16" ht="15.75" customHeight="1" x14ac:dyDescent="0.25">
      <c r="A777" s="104" t="s">
        <v>1866</v>
      </c>
      <c r="B777" s="155" t="s">
        <v>13</v>
      </c>
      <c r="C777" s="91">
        <v>6075814.79</v>
      </c>
      <c r="D777" s="91"/>
      <c r="E777" s="91"/>
      <c r="F777" s="91"/>
      <c r="G777" s="91">
        <f t="shared" si="11"/>
        <v>6075814.79</v>
      </c>
      <c r="H777" s="120">
        <v>42795</v>
      </c>
      <c r="I777" s="120">
        <v>42795</v>
      </c>
      <c r="J777" s="120"/>
      <c r="K777" s="120"/>
      <c r="L777" s="162"/>
      <c r="M777" s="162" t="s">
        <v>5</v>
      </c>
      <c r="N777" s="162">
        <v>1</v>
      </c>
      <c r="O777" s="162">
        <v>1995</v>
      </c>
      <c r="P777" s="162">
        <v>2017</v>
      </c>
    </row>
    <row r="778" spans="1:16" ht="15.75" customHeight="1" x14ac:dyDescent="0.25">
      <c r="A778" s="104" t="s">
        <v>1714</v>
      </c>
      <c r="B778" s="104" t="s">
        <v>1</v>
      </c>
      <c r="C778" s="91">
        <v>2585599.7400000002</v>
      </c>
      <c r="D778" s="91"/>
      <c r="E778" s="91"/>
      <c r="F778" s="91"/>
      <c r="G778" s="91">
        <f t="shared" si="11"/>
        <v>2585599.7400000002</v>
      </c>
      <c r="H778" s="120">
        <v>42795</v>
      </c>
      <c r="I778" s="120">
        <v>42795</v>
      </c>
      <c r="J778" s="120"/>
      <c r="K778" s="120"/>
      <c r="L778" s="162"/>
      <c r="M778" s="162" t="s">
        <v>5</v>
      </c>
      <c r="N778" s="162">
        <v>1</v>
      </c>
      <c r="O778" s="162">
        <v>1043.05</v>
      </c>
      <c r="P778" s="162">
        <v>2017</v>
      </c>
    </row>
    <row r="779" spans="1:16" ht="15.75" customHeight="1" x14ac:dyDescent="0.25">
      <c r="A779" s="104" t="s">
        <v>1617</v>
      </c>
      <c r="B779" s="18" t="s">
        <v>1660</v>
      </c>
      <c r="C779" s="91">
        <v>3853866.51</v>
      </c>
      <c r="D779" s="91"/>
      <c r="E779" s="91"/>
      <c r="F779" s="91"/>
      <c r="G779" s="91">
        <f t="shared" si="11"/>
        <v>3853866.51</v>
      </c>
      <c r="H779" s="120">
        <v>42803</v>
      </c>
      <c r="I779" s="120">
        <v>42803</v>
      </c>
      <c r="J779" s="120"/>
      <c r="K779" s="120"/>
      <c r="L779" s="162"/>
      <c r="M779" s="162" t="s">
        <v>5</v>
      </c>
      <c r="N779" s="162">
        <v>1</v>
      </c>
      <c r="O779" s="162">
        <v>1646</v>
      </c>
      <c r="P779" s="162">
        <v>2017</v>
      </c>
    </row>
    <row r="780" spans="1:16" ht="15.75" customHeight="1" x14ac:dyDescent="0.25">
      <c r="A780" s="104" t="s">
        <v>1640</v>
      </c>
      <c r="B780" s="18" t="s">
        <v>1660</v>
      </c>
      <c r="C780" s="91">
        <v>1289679.48</v>
      </c>
      <c r="D780" s="91"/>
      <c r="E780" s="91"/>
      <c r="F780" s="91"/>
      <c r="G780" s="91">
        <f t="shared" si="11"/>
        <v>1289679.48</v>
      </c>
      <c r="H780" s="120">
        <v>42803</v>
      </c>
      <c r="I780" s="120">
        <v>42803</v>
      </c>
      <c r="J780" s="120"/>
      <c r="K780" s="120"/>
      <c r="L780" s="162"/>
      <c r="M780" s="162" t="s">
        <v>5</v>
      </c>
      <c r="N780" s="162">
        <v>1</v>
      </c>
      <c r="O780" s="162">
        <v>538.08000000000004</v>
      </c>
      <c r="P780" s="162">
        <v>2017</v>
      </c>
    </row>
    <row r="781" spans="1:16" ht="15.75" customHeight="1" x14ac:dyDescent="0.25">
      <c r="A781" s="104" t="s">
        <v>1860</v>
      </c>
      <c r="B781" s="155" t="s">
        <v>13</v>
      </c>
      <c r="C781" s="91">
        <v>3888543.91</v>
      </c>
      <c r="D781" s="91"/>
      <c r="E781" s="91"/>
      <c r="F781" s="91"/>
      <c r="G781" s="91">
        <f t="shared" si="11"/>
        <v>3888543.91</v>
      </c>
      <c r="H781" s="120">
        <v>42781</v>
      </c>
      <c r="I781" s="120">
        <v>42781</v>
      </c>
      <c r="J781" s="120"/>
      <c r="K781" s="120"/>
      <c r="L781" s="162"/>
      <c r="M781" s="162" t="s">
        <v>5</v>
      </c>
      <c r="N781" s="162">
        <v>1</v>
      </c>
      <c r="O781" s="162">
        <v>1639</v>
      </c>
      <c r="P781" s="162">
        <v>2017</v>
      </c>
    </row>
    <row r="782" spans="1:16" ht="15.75" customHeight="1" x14ac:dyDescent="0.25">
      <c r="A782" s="104" t="s">
        <v>1865</v>
      </c>
      <c r="B782" s="155" t="s">
        <v>13</v>
      </c>
      <c r="C782" s="91">
        <v>3046406.14</v>
      </c>
      <c r="D782" s="91"/>
      <c r="E782" s="91"/>
      <c r="F782" s="91"/>
      <c r="G782" s="91">
        <f t="shared" si="11"/>
        <v>3046406.14</v>
      </c>
      <c r="H782" s="120">
        <v>42788</v>
      </c>
      <c r="I782" s="120">
        <v>42788</v>
      </c>
      <c r="J782" s="120"/>
      <c r="K782" s="120"/>
      <c r="L782" s="162"/>
      <c r="M782" s="162" t="s">
        <v>5</v>
      </c>
      <c r="N782" s="162">
        <v>1</v>
      </c>
      <c r="O782" s="162">
        <v>1607</v>
      </c>
      <c r="P782" s="162">
        <v>2017</v>
      </c>
    </row>
    <row r="783" spans="1:16" ht="15.75" customHeight="1" x14ac:dyDescent="0.25">
      <c r="A783" s="104" t="s">
        <v>1461</v>
      </c>
      <c r="B783" s="18" t="s">
        <v>1006</v>
      </c>
      <c r="C783" s="91">
        <v>3038374.04</v>
      </c>
      <c r="D783" s="91"/>
      <c r="E783" s="91"/>
      <c r="F783" s="91"/>
      <c r="G783" s="91">
        <f t="shared" si="11"/>
        <v>3038374.04</v>
      </c>
      <c r="H783" s="120">
        <v>42767</v>
      </c>
      <c r="I783" s="120">
        <v>42767</v>
      </c>
      <c r="J783" s="120"/>
      <c r="K783" s="120"/>
      <c r="L783" s="162"/>
      <c r="M783" s="162" t="s">
        <v>5</v>
      </c>
      <c r="N783" s="162">
        <v>1</v>
      </c>
      <c r="O783" s="162">
        <v>1345</v>
      </c>
      <c r="P783" s="162">
        <v>2017</v>
      </c>
    </row>
    <row r="784" spans="1:16" ht="15.75" customHeight="1" x14ac:dyDescent="0.25">
      <c r="A784" s="104" t="s">
        <v>1492</v>
      </c>
      <c r="B784" s="18" t="s">
        <v>1515</v>
      </c>
      <c r="C784" s="91">
        <v>1835232.54</v>
      </c>
      <c r="D784" s="91"/>
      <c r="E784" s="91"/>
      <c r="F784" s="91"/>
      <c r="G784" s="91">
        <f t="shared" ref="G784:G847" si="12">C784-D784+F784</f>
        <v>1835232.54</v>
      </c>
      <c r="H784" s="120">
        <v>42781</v>
      </c>
      <c r="I784" s="120">
        <v>42794</v>
      </c>
      <c r="J784" s="120"/>
      <c r="K784" s="120"/>
      <c r="L784" s="162"/>
      <c r="M784" s="162" t="s">
        <v>5</v>
      </c>
      <c r="N784" s="162">
        <v>1</v>
      </c>
      <c r="O784" s="162">
        <v>790</v>
      </c>
      <c r="P784" s="162">
        <v>2017</v>
      </c>
    </row>
    <row r="785" spans="1:16" ht="15.75" customHeight="1" x14ac:dyDescent="0.25">
      <c r="A785" s="104" t="s">
        <v>1707</v>
      </c>
      <c r="B785" s="104" t="s">
        <v>1</v>
      </c>
      <c r="C785" s="91">
        <v>2031088.44</v>
      </c>
      <c r="D785" s="91"/>
      <c r="E785" s="91"/>
      <c r="F785" s="91"/>
      <c r="G785" s="91">
        <f t="shared" si="12"/>
        <v>2031088.44</v>
      </c>
      <c r="H785" s="120">
        <v>42776</v>
      </c>
      <c r="I785" s="120">
        <v>42776</v>
      </c>
      <c r="J785" s="120"/>
      <c r="K785" s="120"/>
      <c r="L785" s="162"/>
      <c r="M785" s="162" t="s">
        <v>5</v>
      </c>
      <c r="N785" s="162">
        <v>1</v>
      </c>
      <c r="O785" s="162">
        <v>1183</v>
      </c>
      <c r="P785" s="162">
        <v>2017</v>
      </c>
    </row>
    <row r="786" spans="1:16" ht="15.75" customHeight="1" x14ac:dyDescent="0.25">
      <c r="A786" s="104" t="s">
        <v>1652</v>
      </c>
      <c r="B786" s="18" t="s">
        <v>1660</v>
      </c>
      <c r="C786" s="91">
        <v>1427240.91</v>
      </c>
      <c r="D786" s="91"/>
      <c r="E786" s="91"/>
      <c r="F786" s="91"/>
      <c r="G786" s="91">
        <f t="shared" si="12"/>
        <v>1427240.91</v>
      </c>
      <c r="H786" s="120">
        <v>42811</v>
      </c>
      <c r="I786" s="120">
        <v>42811</v>
      </c>
      <c r="J786" s="120"/>
      <c r="K786" s="120"/>
      <c r="L786" s="162"/>
      <c r="M786" s="162" t="s">
        <v>5</v>
      </c>
      <c r="N786" s="162">
        <v>1</v>
      </c>
      <c r="O786" s="162">
        <v>628.26</v>
      </c>
      <c r="P786" s="162">
        <v>2017</v>
      </c>
    </row>
    <row r="787" spans="1:16" ht="15.75" customHeight="1" x14ac:dyDescent="0.25">
      <c r="A787" s="104" t="s">
        <v>1639</v>
      </c>
      <c r="B787" s="18" t="s">
        <v>1660</v>
      </c>
      <c r="C787" s="91">
        <v>1493199.71</v>
      </c>
      <c r="D787" s="91"/>
      <c r="E787" s="91"/>
      <c r="F787" s="91"/>
      <c r="G787" s="91">
        <f t="shared" si="12"/>
        <v>1493199.71</v>
      </c>
      <c r="H787" s="120">
        <v>42807</v>
      </c>
      <c r="I787" s="120">
        <v>42807</v>
      </c>
      <c r="J787" s="120"/>
      <c r="K787" s="120"/>
      <c r="L787" s="162"/>
      <c r="M787" s="162" t="s">
        <v>5</v>
      </c>
      <c r="N787" s="162">
        <v>1</v>
      </c>
      <c r="O787" s="162">
        <v>603</v>
      </c>
      <c r="P787" s="162">
        <v>2017</v>
      </c>
    </row>
    <row r="788" spans="1:16" ht="15.75" customHeight="1" x14ac:dyDescent="0.25">
      <c r="A788" s="104" t="s">
        <v>1514</v>
      </c>
      <c r="B788" s="18" t="s">
        <v>582</v>
      </c>
      <c r="C788" s="91">
        <v>2208622.52</v>
      </c>
      <c r="D788" s="91"/>
      <c r="E788" s="91"/>
      <c r="F788" s="91"/>
      <c r="G788" s="91">
        <f t="shared" si="12"/>
        <v>2208622.52</v>
      </c>
      <c r="H788" s="120">
        <v>42810</v>
      </c>
      <c r="I788" s="120">
        <v>42810</v>
      </c>
      <c r="J788" s="120"/>
      <c r="K788" s="120"/>
      <c r="L788" s="162"/>
      <c r="M788" s="162" t="s">
        <v>5</v>
      </c>
      <c r="N788" s="162">
        <v>1</v>
      </c>
      <c r="O788" s="162">
        <v>902.2</v>
      </c>
      <c r="P788" s="162">
        <v>2017</v>
      </c>
    </row>
    <row r="789" spans="1:16" ht="15.75" customHeight="1" x14ac:dyDescent="0.25">
      <c r="A789" s="104" t="s">
        <v>1081</v>
      </c>
      <c r="B789" s="18" t="s">
        <v>63</v>
      </c>
      <c r="C789" s="91">
        <v>352638.28</v>
      </c>
      <c r="D789" s="91"/>
      <c r="E789" s="91"/>
      <c r="F789" s="91"/>
      <c r="G789" s="91">
        <f t="shared" si="12"/>
        <v>352638.28</v>
      </c>
      <c r="H789" s="120">
        <v>42626</v>
      </c>
      <c r="I789" s="120">
        <v>42786</v>
      </c>
      <c r="J789" s="120"/>
      <c r="K789" s="120"/>
      <c r="L789" s="162"/>
      <c r="M789" s="162" t="s">
        <v>1053</v>
      </c>
      <c r="N789" s="162">
        <v>4</v>
      </c>
      <c r="O789" s="162"/>
      <c r="P789" s="162">
        <v>2017</v>
      </c>
    </row>
    <row r="790" spans="1:16" ht="15.75" customHeight="1" x14ac:dyDescent="0.25">
      <c r="A790" s="104" t="s">
        <v>634</v>
      </c>
      <c r="B790" s="18" t="s">
        <v>639</v>
      </c>
      <c r="C790" s="91">
        <v>825512.66</v>
      </c>
      <c r="D790" s="91"/>
      <c r="E790" s="91"/>
      <c r="F790" s="91"/>
      <c r="G790" s="91">
        <f t="shared" si="12"/>
        <v>825512.66</v>
      </c>
      <c r="H790" s="120">
        <v>42664</v>
      </c>
      <c r="I790" s="120">
        <v>42664</v>
      </c>
      <c r="J790" s="120"/>
      <c r="K790" s="120"/>
      <c r="L790" s="162"/>
      <c r="M790" s="162" t="s">
        <v>5</v>
      </c>
      <c r="N790" s="162">
        <v>1</v>
      </c>
      <c r="O790" s="162"/>
      <c r="P790" s="162">
        <v>2017</v>
      </c>
    </row>
    <row r="791" spans="1:16" ht="15.75" customHeight="1" x14ac:dyDescent="0.25">
      <c r="A791" s="104" t="s">
        <v>1594</v>
      </c>
      <c r="B791" s="18" t="s">
        <v>252</v>
      </c>
      <c r="C791" s="91">
        <v>4059814.94</v>
      </c>
      <c r="D791" s="91"/>
      <c r="E791" s="91"/>
      <c r="F791" s="91"/>
      <c r="G791" s="91">
        <f t="shared" si="12"/>
        <v>4059814.94</v>
      </c>
      <c r="H791" s="120">
        <v>42782</v>
      </c>
      <c r="I791" s="120">
        <v>42782</v>
      </c>
      <c r="J791" s="120"/>
      <c r="K791" s="120"/>
      <c r="L791" s="162"/>
      <c r="M791" s="162" t="s">
        <v>5</v>
      </c>
      <c r="N791" s="162">
        <v>1</v>
      </c>
      <c r="O791" s="162">
        <v>1662</v>
      </c>
      <c r="P791" s="162">
        <v>2017</v>
      </c>
    </row>
    <row r="792" spans="1:16" ht="15.75" customHeight="1" x14ac:dyDescent="0.25">
      <c r="A792" s="104" t="s">
        <v>1595</v>
      </c>
      <c r="B792" s="18" t="s">
        <v>252</v>
      </c>
      <c r="C792" s="91">
        <v>3957399.96</v>
      </c>
      <c r="D792" s="91"/>
      <c r="E792" s="91"/>
      <c r="F792" s="91"/>
      <c r="G792" s="91">
        <f t="shared" si="12"/>
        <v>3957399.96</v>
      </c>
      <c r="H792" s="120">
        <v>42782</v>
      </c>
      <c r="I792" s="120">
        <v>42782</v>
      </c>
      <c r="J792" s="120"/>
      <c r="K792" s="120"/>
      <c r="L792" s="162"/>
      <c r="M792" s="162" t="s">
        <v>5</v>
      </c>
      <c r="N792" s="162">
        <v>1</v>
      </c>
      <c r="O792" s="162">
        <v>1657</v>
      </c>
      <c r="P792" s="162">
        <v>2017</v>
      </c>
    </row>
    <row r="793" spans="1:16" ht="15.75" customHeight="1" x14ac:dyDescent="0.25">
      <c r="A793" s="104" t="s">
        <v>1597</v>
      </c>
      <c r="B793" s="18" t="s">
        <v>252</v>
      </c>
      <c r="C793" s="91">
        <v>2726022.91</v>
      </c>
      <c r="D793" s="91"/>
      <c r="E793" s="91"/>
      <c r="F793" s="91"/>
      <c r="G793" s="91">
        <f t="shared" si="12"/>
        <v>2726022.91</v>
      </c>
      <c r="H793" s="120">
        <v>42796</v>
      </c>
      <c r="I793" s="120">
        <v>42797</v>
      </c>
      <c r="J793" s="120"/>
      <c r="K793" s="120"/>
      <c r="L793" s="162"/>
      <c r="M793" s="162" t="s">
        <v>5</v>
      </c>
      <c r="N793" s="162">
        <v>1</v>
      </c>
      <c r="O793" s="162">
        <v>1139</v>
      </c>
      <c r="P793" s="162">
        <v>2017</v>
      </c>
    </row>
    <row r="794" spans="1:16" ht="15.75" customHeight="1" x14ac:dyDescent="0.25">
      <c r="A794" s="104" t="s">
        <v>947</v>
      </c>
      <c r="B794" s="155" t="s">
        <v>13</v>
      </c>
      <c r="C794" s="91">
        <v>2371179.73</v>
      </c>
      <c r="D794" s="91"/>
      <c r="E794" s="91"/>
      <c r="F794" s="91"/>
      <c r="G794" s="91">
        <f t="shared" si="12"/>
        <v>2371179.73</v>
      </c>
      <c r="H794" s="120">
        <v>42800</v>
      </c>
      <c r="I794" s="120">
        <v>42800</v>
      </c>
      <c r="J794" s="120"/>
      <c r="K794" s="120"/>
      <c r="L794" s="162"/>
      <c r="M794" s="162" t="s">
        <v>5</v>
      </c>
      <c r="N794" s="162">
        <v>1</v>
      </c>
      <c r="O794" s="162">
        <v>1136</v>
      </c>
      <c r="P794" s="162">
        <v>2017</v>
      </c>
    </row>
    <row r="795" spans="1:16" ht="15.75" customHeight="1" x14ac:dyDescent="0.25">
      <c r="A795" s="104" t="s">
        <v>1550</v>
      </c>
      <c r="B795" s="18" t="s">
        <v>1557</v>
      </c>
      <c r="C795" s="91">
        <v>4264953.0599999996</v>
      </c>
      <c r="D795" s="91"/>
      <c r="E795" s="91"/>
      <c r="F795" s="91"/>
      <c r="G795" s="91">
        <f t="shared" si="12"/>
        <v>4264953.0599999996</v>
      </c>
      <c r="H795" s="120">
        <v>42801</v>
      </c>
      <c r="I795" s="120">
        <v>42801</v>
      </c>
      <c r="J795" s="120"/>
      <c r="K795" s="120"/>
      <c r="L795" s="162"/>
      <c r="M795" s="162" t="s">
        <v>5</v>
      </c>
      <c r="N795" s="162">
        <v>1</v>
      </c>
      <c r="O795" s="162">
        <v>1432</v>
      </c>
      <c r="P795" s="162">
        <v>2017</v>
      </c>
    </row>
    <row r="796" spans="1:16" ht="15.75" customHeight="1" x14ac:dyDescent="0.25">
      <c r="A796" s="104" t="s">
        <v>1722</v>
      </c>
      <c r="B796" s="18" t="s">
        <v>782</v>
      </c>
      <c r="C796" s="91">
        <v>3071455.63</v>
      </c>
      <c r="D796" s="91"/>
      <c r="E796" s="91" t="s">
        <v>12</v>
      </c>
      <c r="F796" s="91">
        <v>294009.52</v>
      </c>
      <c r="G796" s="91">
        <f t="shared" si="12"/>
        <v>3365465.15</v>
      </c>
      <c r="H796" s="120">
        <v>42793</v>
      </c>
      <c r="I796" s="120">
        <v>42794</v>
      </c>
      <c r="J796" s="120">
        <v>43193</v>
      </c>
      <c r="K796" s="120">
        <v>43193</v>
      </c>
      <c r="L796" s="162">
        <v>2018</v>
      </c>
      <c r="M796" s="162" t="s">
        <v>5</v>
      </c>
      <c r="N796" s="162">
        <v>1</v>
      </c>
      <c r="O796" s="162">
        <v>1187</v>
      </c>
      <c r="P796" s="162" t="s">
        <v>3597</v>
      </c>
    </row>
    <row r="797" spans="1:16" ht="15.75" customHeight="1" x14ac:dyDescent="0.25">
      <c r="A797" s="104" t="s">
        <v>1539</v>
      </c>
      <c r="B797" s="18" t="s">
        <v>782</v>
      </c>
      <c r="C797" s="91">
        <v>2707106.62</v>
      </c>
      <c r="D797" s="91"/>
      <c r="E797" s="91"/>
      <c r="F797" s="91"/>
      <c r="G797" s="91">
        <f t="shared" si="12"/>
        <v>2707106.62</v>
      </c>
      <c r="H797" s="120">
        <v>42768</v>
      </c>
      <c r="I797" s="120">
        <v>42781</v>
      </c>
      <c r="J797" s="120"/>
      <c r="K797" s="120"/>
      <c r="L797" s="162"/>
      <c r="M797" s="162" t="s">
        <v>5</v>
      </c>
      <c r="N797" s="162">
        <v>1</v>
      </c>
      <c r="O797" s="162">
        <v>1018</v>
      </c>
      <c r="P797" s="162">
        <v>2017</v>
      </c>
    </row>
    <row r="798" spans="1:16" ht="15.75" customHeight="1" x14ac:dyDescent="0.25">
      <c r="A798" s="104" t="s">
        <v>1548</v>
      </c>
      <c r="B798" s="18" t="s">
        <v>1557</v>
      </c>
      <c r="C798" s="91">
        <v>5009130.68</v>
      </c>
      <c r="D798" s="91"/>
      <c r="E798" s="91"/>
      <c r="F798" s="91"/>
      <c r="G798" s="91">
        <f t="shared" si="12"/>
        <v>5009130.68</v>
      </c>
      <c r="H798" s="120">
        <v>42818</v>
      </c>
      <c r="I798" s="120">
        <v>42818</v>
      </c>
      <c r="J798" s="120"/>
      <c r="K798" s="120"/>
      <c r="L798" s="162"/>
      <c r="M798" s="162" t="s">
        <v>5</v>
      </c>
      <c r="N798" s="162">
        <v>1</v>
      </c>
      <c r="O798" s="162">
        <v>1682</v>
      </c>
      <c r="P798" s="162">
        <v>2017</v>
      </c>
    </row>
    <row r="799" spans="1:16" ht="15.75" customHeight="1" x14ac:dyDescent="0.25">
      <c r="A799" s="104" t="s">
        <v>1857</v>
      </c>
      <c r="B799" s="18" t="s">
        <v>1364</v>
      </c>
      <c r="C799" s="91">
        <v>3140169.66</v>
      </c>
      <c r="D799" s="91"/>
      <c r="E799" s="91"/>
      <c r="F799" s="91"/>
      <c r="G799" s="91">
        <f t="shared" si="12"/>
        <v>3140169.66</v>
      </c>
      <c r="H799" s="120">
        <v>42801</v>
      </c>
      <c r="I799" s="120">
        <v>42809</v>
      </c>
      <c r="J799" s="120"/>
      <c r="K799" s="120"/>
      <c r="L799" s="162"/>
      <c r="M799" s="162" t="s">
        <v>5</v>
      </c>
      <c r="N799" s="162">
        <v>1</v>
      </c>
      <c r="O799" s="162">
        <v>1409</v>
      </c>
      <c r="P799" s="162">
        <v>2017</v>
      </c>
    </row>
    <row r="800" spans="1:16" s="89" customFormat="1" ht="15.75" customHeight="1" x14ac:dyDescent="0.25">
      <c r="A800" s="104" t="s">
        <v>778</v>
      </c>
      <c r="B800" s="18" t="s">
        <v>63</v>
      </c>
      <c r="C800" s="91">
        <v>1020632.99</v>
      </c>
      <c r="D800" s="91"/>
      <c r="E800" s="91"/>
      <c r="F800" s="91"/>
      <c r="G800" s="91">
        <f t="shared" si="12"/>
        <v>1020632.99</v>
      </c>
      <c r="H800" s="120">
        <v>42681</v>
      </c>
      <c r="I800" s="120">
        <v>42810</v>
      </c>
      <c r="J800" s="120"/>
      <c r="K800" s="120"/>
      <c r="L800" s="162"/>
      <c r="M800" s="162" t="s">
        <v>5</v>
      </c>
      <c r="N800" s="162">
        <v>1</v>
      </c>
      <c r="O800" s="162">
        <v>1032</v>
      </c>
      <c r="P800" s="162">
        <v>2017</v>
      </c>
    </row>
    <row r="801" spans="1:16" ht="15.75" customHeight="1" x14ac:dyDescent="0.25">
      <c r="A801" s="104" t="s">
        <v>1856</v>
      </c>
      <c r="B801" s="18" t="s">
        <v>1364</v>
      </c>
      <c r="C801" s="91">
        <v>2284391.54</v>
      </c>
      <c r="D801" s="91"/>
      <c r="E801" s="91"/>
      <c r="F801" s="91"/>
      <c r="G801" s="91">
        <f t="shared" si="12"/>
        <v>2284391.54</v>
      </c>
      <c r="H801" s="120">
        <v>42765</v>
      </c>
      <c r="I801" s="120">
        <v>42786</v>
      </c>
      <c r="J801" s="120"/>
      <c r="K801" s="120"/>
      <c r="L801" s="162"/>
      <c r="M801" s="162" t="s">
        <v>5</v>
      </c>
      <c r="N801" s="162">
        <v>1</v>
      </c>
      <c r="O801" s="162">
        <v>881</v>
      </c>
      <c r="P801" s="162">
        <v>2017</v>
      </c>
    </row>
    <row r="802" spans="1:16" ht="15.75" customHeight="1" x14ac:dyDescent="0.25">
      <c r="A802" s="104" t="s">
        <v>1844</v>
      </c>
      <c r="B802" s="18" t="s">
        <v>782</v>
      </c>
      <c r="C802" s="91">
        <v>1428044.57</v>
      </c>
      <c r="D802" s="91"/>
      <c r="E802" s="91"/>
      <c r="F802" s="91"/>
      <c r="G802" s="91">
        <f t="shared" si="12"/>
        <v>1428044.57</v>
      </c>
      <c r="H802" s="120">
        <v>42747</v>
      </c>
      <c r="I802" s="120">
        <v>42747</v>
      </c>
      <c r="J802" s="120"/>
      <c r="K802" s="120"/>
      <c r="L802" s="162"/>
      <c r="M802" s="162" t="s">
        <v>5</v>
      </c>
      <c r="N802" s="162">
        <v>1</v>
      </c>
      <c r="O802" s="162" t="s">
        <v>2366</v>
      </c>
      <c r="P802" s="162">
        <v>2017</v>
      </c>
    </row>
    <row r="803" spans="1:16" ht="15.75" customHeight="1" x14ac:dyDescent="0.25">
      <c r="A803" s="104" t="s">
        <v>1842</v>
      </c>
      <c r="B803" s="18" t="s">
        <v>782</v>
      </c>
      <c r="C803" s="91">
        <v>1420570.6</v>
      </c>
      <c r="D803" s="91"/>
      <c r="E803" s="91"/>
      <c r="F803" s="91"/>
      <c r="G803" s="91">
        <f t="shared" si="12"/>
        <v>1420570.6</v>
      </c>
      <c r="H803" s="120">
        <v>42767</v>
      </c>
      <c r="I803" s="120">
        <v>42767</v>
      </c>
      <c r="J803" s="120"/>
      <c r="K803" s="120"/>
      <c r="L803" s="162"/>
      <c r="M803" s="162" t="s">
        <v>5</v>
      </c>
      <c r="N803" s="162">
        <v>1</v>
      </c>
      <c r="O803" s="162">
        <v>590</v>
      </c>
      <c r="P803" s="162">
        <v>2017</v>
      </c>
    </row>
    <row r="804" spans="1:16" ht="15.75" customHeight="1" x14ac:dyDescent="0.25">
      <c r="A804" s="104" t="s">
        <v>1646</v>
      </c>
      <c r="B804" s="18" t="s">
        <v>1660</v>
      </c>
      <c r="C804" s="91">
        <v>1291859.01</v>
      </c>
      <c r="D804" s="91"/>
      <c r="E804" s="91"/>
      <c r="F804" s="91"/>
      <c r="G804" s="91">
        <f t="shared" si="12"/>
        <v>1291859.01</v>
      </c>
      <c r="H804" s="120">
        <v>42801</v>
      </c>
      <c r="I804" s="120">
        <v>42801</v>
      </c>
      <c r="J804" s="120"/>
      <c r="K804" s="120"/>
      <c r="L804" s="162"/>
      <c r="M804" s="162" t="s">
        <v>5</v>
      </c>
      <c r="N804" s="162">
        <v>1</v>
      </c>
      <c r="O804" s="162">
        <v>532</v>
      </c>
      <c r="P804" s="162">
        <v>2017</v>
      </c>
    </row>
    <row r="805" spans="1:16" ht="15.75" customHeight="1" x14ac:dyDescent="0.25">
      <c r="A805" s="104" t="s">
        <v>1554</v>
      </c>
      <c r="B805" s="18" t="s">
        <v>1557</v>
      </c>
      <c r="C805" s="91">
        <v>3146965.6</v>
      </c>
      <c r="D805" s="91">
        <v>107805.73</v>
      </c>
      <c r="E805" s="91"/>
      <c r="F805" s="91"/>
      <c r="G805" s="91">
        <f t="shared" si="12"/>
        <v>3039159.87</v>
      </c>
      <c r="H805" s="120">
        <v>42815</v>
      </c>
      <c r="I805" s="120">
        <v>42815</v>
      </c>
      <c r="J805" s="120"/>
      <c r="K805" s="120"/>
      <c r="L805" s="162"/>
      <c r="M805" s="162" t="s">
        <v>5</v>
      </c>
      <c r="N805" s="162">
        <v>1</v>
      </c>
      <c r="O805" s="162">
        <v>1058</v>
      </c>
      <c r="P805" s="162">
        <v>2017</v>
      </c>
    </row>
    <row r="806" spans="1:16" ht="15.75" customHeight="1" x14ac:dyDescent="0.25">
      <c r="A806" s="104" t="s">
        <v>1555</v>
      </c>
      <c r="B806" s="18" t="s">
        <v>1557</v>
      </c>
      <c r="C806" s="91">
        <v>3141066.78</v>
      </c>
      <c r="D806" s="91">
        <v>108541.31</v>
      </c>
      <c r="E806" s="91"/>
      <c r="F806" s="91"/>
      <c r="G806" s="91">
        <f t="shared" si="12"/>
        <v>3032525.4699999997</v>
      </c>
      <c r="H806" s="120">
        <v>42815</v>
      </c>
      <c r="I806" s="120">
        <v>42815</v>
      </c>
      <c r="J806" s="120"/>
      <c r="K806" s="120"/>
      <c r="L806" s="162"/>
      <c r="M806" s="162" t="s">
        <v>5</v>
      </c>
      <c r="N806" s="162">
        <v>1</v>
      </c>
      <c r="O806" s="162">
        <v>1067</v>
      </c>
      <c r="P806" s="162">
        <v>2017</v>
      </c>
    </row>
    <row r="807" spans="1:16" ht="15.75" customHeight="1" x14ac:dyDescent="0.25">
      <c r="A807" s="104" t="s">
        <v>1427</v>
      </c>
      <c r="B807" s="18" t="s">
        <v>447</v>
      </c>
      <c r="C807" s="91">
        <v>1653332.22</v>
      </c>
      <c r="D807" s="91"/>
      <c r="E807" s="91"/>
      <c r="F807" s="91"/>
      <c r="G807" s="91">
        <f t="shared" si="12"/>
        <v>1653332.22</v>
      </c>
      <c r="H807" s="120">
        <v>42762</v>
      </c>
      <c r="I807" s="120">
        <v>42821</v>
      </c>
      <c r="J807" s="120"/>
      <c r="K807" s="120"/>
      <c r="L807" s="162"/>
      <c r="M807" s="162" t="s">
        <v>5</v>
      </c>
      <c r="N807" s="162">
        <v>1</v>
      </c>
      <c r="O807" s="162">
        <v>643</v>
      </c>
      <c r="P807" s="162">
        <v>2017</v>
      </c>
    </row>
    <row r="808" spans="1:16" ht="15.75" customHeight="1" x14ac:dyDescent="0.25">
      <c r="A808" s="104" t="s">
        <v>753</v>
      </c>
      <c r="B808" s="18" t="s">
        <v>755</v>
      </c>
      <c r="C808" s="91">
        <v>1783481.5</v>
      </c>
      <c r="D808" s="91"/>
      <c r="E808" s="91"/>
      <c r="F808" s="91"/>
      <c r="G808" s="91">
        <f t="shared" si="12"/>
        <v>1783481.5</v>
      </c>
      <c r="H808" s="120">
        <v>42815</v>
      </c>
      <c r="I808" s="120">
        <v>42815</v>
      </c>
      <c r="J808" s="120"/>
      <c r="K808" s="120"/>
      <c r="L808" s="162"/>
      <c r="M808" s="162" t="s">
        <v>5</v>
      </c>
      <c r="N808" s="162">
        <v>1</v>
      </c>
      <c r="O808" s="162">
        <v>1090</v>
      </c>
      <c r="P808" s="162">
        <v>2017</v>
      </c>
    </row>
    <row r="809" spans="1:16" ht="15.75" customHeight="1" x14ac:dyDescent="0.25">
      <c r="A809" s="104" t="s">
        <v>1435</v>
      </c>
      <c r="B809" s="18" t="s">
        <v>782</v>
      </c>
      <c r="C809" s="91">
        <v>3769434.81</v>
      </c>
      <c r="D809" s="91"/>
      <c r="E809" s="91"/>
      <c r="F809" s="91"/>
      <c r="G809" s="91">
        <f t="shared" si="12"/>
        <v>3769434.81</v>
      </c>
      <c r="H809" s="120">
        <v>42761</v>
      </c>
      <c r="I809" s="120">
        <v>42761</v>
      </c>
      <c r="J809" s="120"/>
      <c r="K809" s="120"/>
      <c r="L809" s="162"/>
      <c r="M809" s="162" t="s">
        <v>5</v>
      </c>
      <c r="N809" s="162">
        <v>1</v>
      </c>
      <c r="O809" s="162"/>
      <c r="P809" s="162">
        <v>2017</v>
      </c>
    </row>
    <row r="810" spans="1:16" ht="15.75" customHeight="1" x14ac:dyDescent="0.25">
      <c r="A810" s="104" t="s">
        <v>1871</v>
      </c>
      <c r="B810" s="18" t="s">
        <v>245</v>
      </c>
      <c r="C810" s="91">
        <v>5688902.7199999997</v>
      </c>
      <c r="D810" s="91"/>
      <c r="E810" s="91"/>
      <c r="F810" s="91"/>
      <c r="G810" s="91">
        <f t="shared" si="12"/>
        <v>5688902.7199999997</v>
      </c>
      <c r="H810" s="120">
        <v>42759</v>
      </c>
      <c r="I810" s="120">
        <v>42759</v>
      </c>
      <c r="J810" s="120"/>
      <c r="K810" s="120"/>
      <c r="L810" s="162"/>
      <c r="M810" s="162" t="s">
        <v>1721</v>
      </c>
      <c r="N810" s="162">
        <v>4</v>
      </c>
      <c r="O810" s="162" t="s">
        <v>1721</v>
      </c>
      <c r="P810" s="162">
        <v>2017</v>
      </c>
    </row>
    <row r="811" spans="1:16" ht="15.75" customHeight="1" x14ac:dyDescent="0.25">
      <c r="A811" s="104" t="s">
        <v>1718</v>
      </c>
      <c r="B811" s="18" t="s">
        <v>245</v>
      </c>
      <c r="C811" s="91">
        <v>3175578.73</v>
      </c>
      <c r="D811" s="91"/>
      <c r="E811" s="91"/>
      <c r="F811" s="91"/>
      <c r="G811" s="91">
        <f t="shared" si="12"/>
        <v>3175578.73</v>
      </c>
      <c r="H811" s="120">
        <v>42755</v>
      </c>
      <c r="I811" s="120">
        <v>42755</v>
      </c>
      <c r="J811" s="120"/>
      <c r="K811" s="120"/>
      <c r="L811" s="162"/>
      <c r="M811" s="162" t="s">
        <v>3559</v>
      </c>
      <c r="N811" s="162">
        <v>4</v>
      </c>
      <c r="O811" s="162" t="s">
        <v>1516</v>
      </c>
      <c r="P811" s="162">
        <v>2017</v>
      </c>
    </row>
    <row r="812" spans="1:16" s="89" customFormat="1" ht="15.75" customHeight="1" x14ac:dyDescent="0.25">
      <c r="A812" s="104" t="s">
        <v>1543</v>
      </c>
      <c r="B812" s="18" t="s">
        <v>63</v>
      </c>
      <c r="C812" s="91">
        <v>2569312.44</v>
      </c>
      <c r="D812" s="91"/>
      <c r="E812" s="91"/>
      <c r="F812" s="91"/>
      <c r="G812" s="91">
        <f t="shared" si="12"/>
        <v>2569312.44</v>
      </c>
      <c r="H812" s="120">
        <v>42794</v>
      </c>
      <c r="I812" s="120">
        <v>42823</v>
      </c>
      <c r="J812" s="120"/>
      <c r="K812" s="120"/>
      <c r="L812" s="162"/>
      <c r="M812" s="162" t="s">
        <v>5</v>
      </c>
      <c r="N812" s="162">
        <v>1</v>
      </c>
      <c r="O812" s="162">
        <v>1011.73</v>
      </c>
      <c r="P812" s="162">
        <v>2017</v>
      </c>
    </row>
    <row r="813" spans="1:16" ht="15.75" customHeight="1" x14ac:dyDescent="0.25">
      <c r="A813" s="104" t="s">
        <v>1710</v>
      </c>
      <c r="B813" s="104" t="s">
        <v>1</v>
      </c>
      <c r="C813" s="91">
        <v>4330750.5199999996</v>
      </c>
      <c r="D813" s="91"/>
      <c r="E813" s="91"/>
      <c r="F813" s="91"/>
      <c r="G813" s="91">
        <f t="shared" si="12"/>
        <v>4330750.5199999996</v>
      </c>
      <c r="H813" s="120">
        <v>42824</v>
      </c>
      <c r="I813" s="120">
        <v>42824</v>
      </c>
      <c r="J813" s="120"/>
      <c r="K813" s="120"/>
      <c r="L813" s="162"/>
      <c r="M813" s="162" t="s">
        <v>5</v>
      </c>
      <c r="N813" s="162">
        <v>1</v>
      </c>
      <c r="O813" s="162">
        <v>1727.64</v>
      </c>
      <c r="P813" s="162">
        <v>2017</v>
      </c>
    </row>
    <row r="814" spans="1:16" ht="15.75" customHeight="1" x14ac:dyDescent="0.25">
      <c r="A814" s="104" t="s">
        <v>1711</v>
      </c>
      <c r="B814" s="104" t="s">
        <v>1</v>
      </c>
      <c r="C814" s="91">
        <v>3448988.75</v>
      </c>
      <c r="D814" s="91"/>
      <c r="E814" s="91"/>
      <c r="F814" s="91"/>
      <c r="G814" s="91">
        <f t="shared" si="12"/>
        <v>3448988.75</v>
      </c>
      <c r="H814" s="120">
        <v>42824</v>
      </c>
      <c r="I814" s="120">
        <v>42824</v>
      </c>
      <c r="J814" s="120"/>
      <c r="K814" s="120"/>
      <c r="L814" s="162"/>
      <c r="M814" s="162" t="s">
        <v>5</v>
      </c>
      <c r="N814" s="162">
        <v>1</v>
      </c>
      <c r="O814" s="162">
        <v>1368.48</v>
      </c>
      <c r="P814" s="162">
        <v>2017</v>
      </c>
    </row>
    <row r="815" spans="1:16" ht="15.75" customHeight="1" x14ac:dyDescent="0.25">
      <c r="A815" s="104" t="s">
        <v>1706</v>
      </c>
      <c r="B815" s="104" t="s">
        <v>1</v>
      </c>
      <c r="C815" s="91">
        <v>3780814.69</v>
      </c>
      <c r="D815" s="91"/>
      <c r="E815" s="91"/>
      <c r="F815" s="91"/>
      <c r="G815" s="91">
        <f t="shared" si="12"/>
        <v>3780814.69</v>
      </c>
      <c r="H815" s="120">
        <v>42818</v>
      </c>
      <c r="I815" s="120">
        <v>42818</v>
      </c>
      <c r="J815" s="120"/>
      <c r="K815" s="120"/>
      <c r="L815" s="162"/>
      <c r="M815" s="162" t="s">
        <v>5</v>
      </c>
      <c r="N815" s="162">
        <v>1</v>
      </c>
      <c r="O815" s="162">
        <v>1722.31</v>
      </c>
      <c r="P815" s="162">
        <v>2017</v>
      </c>
    </row>
    <row r="816" spans="1:16" ht="15.75" customHeight="1" x14ac:dyDescent="0.25">
      <c r="A816" s="104" t="s">
        <v>1439</v>
      </c>
      <c r="B816" s="18" t="s">
        <v>1278</v>
      </c>
      <c r="C816" s="91">
        <v>4392564.63</v>
      </c>
      <c r="D816" s="91"/>
      <c r="E816" s="91"/>
      <c r="F816" s="91"/>
      <c r="G816" s="91">
        <f t="shared" si="12"/>
        <v>4392564.63</v>
      </c>
      <c r="H816" s="120">
        <v>42821</v>
      </c>
      <c r="I816" s="120">
        <v>42821</v>
      </c>
      <c r="J816" s="120"/>
      <c r="K816" s="120"/>
      <c r="L816" s="162"/>
      <c r="M816" s="162" t="s">
        <v>5</v>
      </c>
      <c r="N816" s="162">
        <v>1</v>
      </c>
      <c r="O816" s="162">
        <v>1641</v>
      </c>
      <c r="P816" s="162">
        <v>2017</v>
      </c>
    </row>
    <row r="817" spans="1:16" ht="15.75" customHeight="1" x14ac:dyDescent="0.25">
      <c r="A817" s="104" t="s">
        <v>880</v>
      </c>
      <c r="B817" s="18" t="s">
        <v>582</v>
      </c>
      <c r="C817" s="91">
        <v>3463035.68</v>
      </c>
      <c r="D817" s="91"/>
      <c r="E817" s="91"/>
      <c r="F817" s="91"/>
      <c r="G817" s="91">
        <f t="shared" si="12"/>
        <v>3463035.68</v>
      </c>
      <c r="H817" s="120">
        <v>42822</v>
      </c>
      <c r="I817" s="120">
        <v>42822</v>
      </c>
      <c r="J817" s="120"/>
      <c r="K817" s="120"/>
      <c r="L817" s="162"/>
      <c r="M817" s="162" t="s">
        <v>5</v>
      </c>
      <c r="N817" s="162">
        <v>1</v>
      </c>
      <c r="O817" s="162">
        <v>1689</v>
      </c>
      <c r="P817" s="162">
        <v>2017</v>
      </c>
    </row>
    <row r="818" spans="1:16" ht="15.75" customHeight="1" x14ac:dyDescent="0.25">
      <c r="A818" s="104" t="s">
        <v>1398</v>
      </c>
      <c r="B818" s="18" t="s">
        <v>582</v>
      </c>
      <c r="C818" s="91">
        <v>3613633.18</v>
      </c>
      <c r="D818" s="91"/>
      <c r="E818" s="91"/>
      <c r="F818" s="91"/>
      <c r="G818" s="91">
        <f t="shared" si="12"/>
        <v>3613633.18</v>
      </c>
      <c r="H818" s="120">
        <v>42822</v>
      </c>
      <c r="I818" s="120">
        <v>42822</v>
      </c>
      <c r="J818" s="120"/>
      <c r="K818" s="120"/>
      <c r="L818" s="162"/>
      <c r="M818" s="162" t="s">
        <v>5</v>
      </c>
      <c r="N818" s="162">
        <v>1</v>
      </c>
      <c r="O818" s="162">
        <v>1729</v>
      </c>
      <c r="P818" s="162">
        <v>2017</v>
      </c>
    </row>
    <row r="819" spans="1:16" ht="15.75" customHeight="1" x14ac:dyDescent="0.25">
      <c r="A819" s="104" t="s">
        <v>1843</v>
      </c>
      <c r="B819" s="18" t="s">
        <v>782</v>
      </c>
      <c r="C819" s="91">
        <v>1381538.59</v>
      </c>
      <c r="D819" s="91"/>
      <c r="E819" s="91"/>
      <c r="F819" s="91"/>
      <c r="G819" s="91">
        <f t="shared" si="12"/>
        <v>1381538.59</v>
      </c>
      <c r="H819" s="120">
        <v>42803</v>
      </c>
      <c r="I819" s="120">
        <v>42803</v>
      </c>
      <c r="J819" s="120"/>
      <c r="K819" s="120"/>
      <c r="L819" s="162"/>
      <c r="M819" s="162" t="s">
        <v>5</v>
      </c>
      <c r="N819" s="162">
        <v>1</v>
      </c>
      <c r="O819" s="162">
        <v>552.6</v>
      </c>
      <c r="P819" s="162">
        <v>2017</v>
      </c>
    </row>
    <row r="820" spans="1:16" ht="15.75" customHeight="1" x14ac:dyDescent="0.25">
      <c r="A820" s="104" t="s">
        <v>2141</v>
      </c>
      <c r="B820" s="18" t="s">
        <v>782</v>
      </c>
      <c r="C820" s="91">
        <v>1255408.07</v>
      </c>
      <c r="D820" s="91"/>
      <c r="E820" s="91" t="s">
        <v>782</v>
      </c>
      <c r="F820" s="91">
        <v>193317.02</v>
      </c>
      <c r="G820" s="91">
        <f t="shared" si="12"/>
        <v>1448725.09</v>
      </c>
      <c r="H820" s="120">
        <v>42813</v>
      </c>
      <c r="I820" s="120">
        <v>42822</v>
      </c>
      <c r="J820" s="120">
        <v>43395</v>
      </c>
      <c r="K820" s="120">
        <v>43395</v>
      </c>
      <c r="L820" s="162">
        <v>2018</v>
      </c>
      <c r="M820" s="162" t="s">
        <v>6</v>
      </c>
      <c r="N820" s="162">
        <v>1</v>
      </c>
      <c r="O820" s="162">
        <v>646.79999999999995</v>
      </c>
      <c r="P820" s="162" t="s">
        <v>3597</v>
      </c>
    </row>
    <row r="821" spans="1:16" ht="15.75" customHeight="1" x14ac:dyDescent="0.25">
      <c r="A821" s="104" t="s">
        <v>1774</v>
      </c>
      <c r="B821" s="18" t="s">
        <v>782</v>
      </c>
      <c r="C821" s="91">
        <v>1060857.05</v>
      </c>
      <c r="D821" s="91"/>
      <c r="E821" s="91"/>
      <c r="F821" s="91"/>
      <c r="G821" s="91">
        <f t="shared" si="12"/>
        <v>1060857.05</v>
      </c>
      <c r="H821" s="120">
        <v>42773</v>
      </c>
      <c r="I821" s="120">
        <v>42773</v>
      </c>
      <c r="J821" s="120"/>
      <c r="K821" s="120"/>
      <c r="L821" s="162"/>
      <c r="M821" s="162" t="s">
        <v>5</v>
      </c>
      <c r="N821" s="162">
        <v>1</v>
      </c>
      <c r="O821" s="162">
        <v>356</v>
      </c>
      <c r="P821" s="162">
        <v>2017</v>
      </c>
    </row>
    <row r="822" spans="1:16" s="89" customFormat="1" ht="15.75" customHeight="1" x14ac:dyDescent="0.25">
      <c r="A822" s="104" t="s">
        <v>1487</v>
      </c>
      <c r="B822" s="18" t="s">
        <v>63</v>
      </c>
      <c r="C822" s="91">
        <v>3194885.45</v>
      </c>
      <c r="D822" s="91"/>
      <c r="E822" s="91"/>
      <c r="F822" s="91"/>
      <c r="G822" s="91">
        <f t="shared" si="12"/>
        <v>3194885.45</v>
      </c>
      <c r="H822" s="120">
        <v>42815</v>
      </c>
      <c r="I822" s="120">
        <v>42822</v>
      </c>
      <c r="J822" s="120"/>
      <c r="K822" s="120"/>
      <c r="L822" s="162"/>
      <c r="M822" s="162" t="s">
        <v>5</v>
      </c>
      <c r="N822" s="162">
        <v>1</v>
      </c>
      <c r="O822" s="162">
        <v>1347</v>
      </c>
      <c r="P822" s="162">
        <v>2017</v>
      </c>
    </row>
    <row r="823" spans="1:16" ht="15.75" customHeight="1" x14ac:dyDescent="0.25">
      <c r="A823" s="104" t="s">
        <v>1459</v>
      </c>
      <c r="B823" s="18" t="s">
        <v>447</v>
      </c>
      <c r="C823" s="91">
        <v>3933728.24</v>
      </c>
      <c r="D823" s="91"/>
      <c r="E823" s="91"/>
      <c r="F823" s="91"/>
      <c r="G823" s="91">
        <f t="shared" si="12"/>
        <v>3933728.24</v>
      </c>
      <c r="H823" s="120">
        <v>42816</v>
      </c>
      <c r="I823" s="120">
        <v>42822</v>
      </c>
      <c r="J823" s="120"/>
      <c r="K823" s="120"/>
      <c r="L823" s="162"/>
      <c r="M823" s="162" t="s">
        <v>5</v>
      </c>
      <c r="N823" s="162">
        <v>1</v>
      </c>
      <c r="O823" s="162">
        <v>1272</v>
      </c>
      <c r="P823" s="162">
        <v>2017</v>
      </c>
    </row>
    <row r="824" spans="1:16" ht="15.75" customHeight="1" x14ac:dyDescent="0.25">
      <c r="A824" s="104" t="s">
        <v>1598</v>
      </c>
      <c r="B824" s="18" t="s">
        <v>252</v>
      </c>
      <c r="C824" s="91">
        <v>3932691.2</v>
      </c>
      <c r="D824" s="91"/>
      <c r="E824" s="91"/>
      <c r="F824" s="91"/>
      <c r="G824" s="91">
        <f t="shared" si="12"/>
        <v>3932691.2</v>
      </c>
      <c r="H824" s="120">
        <v>42788</v>
      </c>
      <c r="I824" s="120">
        <v>42788</v>
      </c>
      <c r="J824" s="120"/>
      <c r="K824" s="120"/>
      <c r="L824" s="162"/>
      <c r="M824" s="162" t="s">
        <v>5</v>
      </c>
      <c r="N824" s="162">
        <v>1</v>
      </c>
      <c r="O824" s="162" t="s">
        <v>2004</v>
      </c>
      <c r="P824" s="162">
        <v>2017</v>
      </c>
    </row>
    <row r="825" spans="1:16" ht="15.75" customHeight="1" x14ac:dyDescent="0.25">
      <c r="A825" s="104" t="s">
        <v>1538</v>
      </c>
      <c r="B825" s="18" t="s">
        <v>782</v>
      </c>
      <c r="C825" s="91">
        <v>2889654.25</v>
      </c>
      <c r="D825" s="91"/>
      <c r="E825" s="91"/>
      <c r="F825" s="91"/>
      <c r="G825" s="91">
        <f t="shared" si="12"/>
        <v>2889654.25</v>
      </c>
      <c r="H825" s="120">
        <v>42768</v>
      </c>
      <c r="I825" s="120">
        <v>42781</v>
      </c>
      <c r="J825" s="120"/>
      <c r="K825" s="120"/>
      <c r="L825" s="162"/>
      <c r="M825" s="162" t="s">
        <v>5</v>
      </c>
      <c r="N825" s="162">
        <v>1</v>
      </c>
      <c r="O825" s="162">
        <v>934</v>
      </c>
      <c r="P825" s="162">
        <v>2017</v>
      </c>
    </row>
    <row r="826" spans="1:16" ht="15.75" customHeight="1" x14ac:dyDescent="0.25">
      <c r="A826" s="104" t="s">
        <v>1769</v>
      </c>
      <c r="B826" s="18" t="s">
        <v>782</v>
      </c>
      <c r="C826" s="91">
        <v>4138989.78</v>
      </c>
      <c r="D826" s="91"/>
      <c r="E826" s="91"/>
      <c r="F826" s="91"/>
      <c r="G826" s="91">
        <f t="shared" si="12"/>
        <v>4138989.78</v>
      </c>
      <c r="H826" s="120">
        <v>42815</v>
      </c>
      <c r="I826" s="120">
        <v>42822</v>
      </c>
      <c r="J826" s="120"/>
      <c r="K826" s="120"/>
      <c r="L826" s="162"/>
      <c r="M826" s="162" t="s">
        <v>5</v>
      </c>
      <c r="N826" s="162">
        <v>1</v>
      </c>
      <c r="O826" s="162">
        <v>1443</v>
      </c>
      <c r="P826" s="162">
        <v>2017</v>
      </c>
    </row>
    <row r="827" spans="1:16" ht="15.75" customHeight="1" x14ac:dyDescent="0.25">
      <c r="A827" s="104" t="s">
        <v>1642</v>
      </c>
      <c r="B827" s="18" t="s">
        <v>1660</v>
      </c>
      <c r="C827" s="91">
        <v>1320279.01</v>
      </c>
      <c r="D827" s="91"/>
      <c r="E827" s="91"/>
      <c r="F827" s="91"/>
      <c r="G827" s="91">
        <f t="shared" si="12"/>
        <v>1320279.01</v>
      </c>
      <c r="H827" s="120">
        <v>42824</v>
      </c>
      <c r="I827" s="120">
        <v>42824</v>
      </c>
      <c r="J827" s="120"/>
      <c r="K827" s="120"/>
      <c r="L827" s="162"/>
      <c r="M827" s="162" t="s">
        <v>5</v>
      </c>
      <c r="N827" s="162">
        <v>1</v>
      </c>
      <c r="O827" s="162">
        <v>530</v>
      </c>
      <c r="P827" s="162">
        <v>2017</v>
      </c>
    </row>
    <row r="828" spans="1:16" s="89" customFormat="1" ht="15.75" customHeight="1" x14ac:dyDescent="0.25">
      <c r="A828" s="104" t="s">
        <v>1768</v>
      </c>
      <c r="B828" s="18" t="s">
        <v>782</v>
      </c>
      <c r="C828" s="91">
        <v>4255279.62</v>
      </c>
      <c r="D828" s="91"/>
      <c r="E828" s="91"/>
      <c r="F828" s="91"/>
      <c r="G828" s="91">
        <f t="shared" si="12"/>
        <v>4255279.62</v>
      </c>
      <c r="H828" s="120">
        <v>42822</v>
      </c>
      <c r="I828" s="120">
        <v>42822</v>
      </c>
      <c r="J828" s="120"/>
      <c r="K828" s="120"/>
      <c r="L828" s="162"/>
      <c r="M828" s="162" t="s">
        <v>5</v>
      </c>
      <c r="N828" s="162">
        <v>1</v>
      </c>
      <c r="O828" s="162">
        <v>1439</v>
      </c>
      <c r="P828" s="162">
        <v>2017</v>
      </c>
    </row>
    <row r="829" spans="1:16" ht="15.75" customHeight="1" x14ac:dyDescent="0.25">
      <c r="A829" s="104" t="s">
        <v>1849</v>
      </c>
      <c r="B829" s="18" t="s">
        <v>1364</v>
      </c>
      <c r="C829" s="91">
        <v>1330002.42</v>
      </c>
      <c r="D829" s="91"/>
      <c r="E829" s="91"/>
      <c r="F829" s="91"/>
      <c r="G829" s="91">
        <f t="shared" si="12"/>
        <v>1330002.42</v>
      </c>
      <c r="H829" s="120">
        <v>42773</v>
      </c>
      <c r="I829" s="120">
        <v>42814</v>
      </c>
      <c r="J829" s="120"/>
      <c r="K829" s="120"/>
      <c r="L829" s="162"/>
      <c r="M829" s="162" t="s">
        <v>5</v>
      </c>
      <c r="N829" s="162">
        <v>1</v>
      </c>
      <c r="O829" s="162">
        <v>658.08</v>
      </c>
      <c r="P829" s="162">
        <v>2017</v>
      </c>
    </row>
    <row r="830" spans="1:16" ht="15.75" customHeight="1" x14ac:dyDescent="0.25">
      <c r="A830" s="104" t="s">
        <v>1630</v>
      </c>
      <c r="B830" s="18" t="s">
        <v>1660</v>
      </c>
      <c r="C830" s="91">
        <v>1018940.4</v>
      </c>
      <c r="D830" s="91"/>
      <c r="E830" s="91"/>
      <c r="F830" s="91"/>
      <c r="G830" s="91">
        <f t="shared" si="12"/>
        <v>1018940.4</v>
      </c>
      <c r="H830" s="120">
        <v>42810</v>
      </c>
      <c r="I830" s="120">
        <v>42810</v>
      </c>
      <c r="J830" s="120"/>
      <c r="K830" s="120"/>
      <c r="L830" s="162"/>
      <c r="M830" s="162" t="s">
        <v>5</v>
      </c>
      <c r="N830" s="162">
        <v>1</v>
      </c>
      <c r="O830" s="162">
        <v>431</v>
      </c>
      <c r="P830" s="162">
        <v>2017</v>
      </c>
    </row>
    <row r="831" spans="1:16" ht="15.75" customHeight="1" x14ac:dyDescent="0.25">
      <c r="A831" s="104" t="s">
        <v>1616</v>
      </c>
      <c r="B831" s="18" t="s">
        <v>1660</v>
      </c>
      <c r="C831" s="91">
        <v>2558620.23</v>
      </c>
      <c r="D831" s="91"/>
      <c r="E831" s="91"/>
      <c r="F831" s="91"/>
      <c r="G831" s="91">
        <f t="shared" si="12"/>
        <v>2558620.23</v>
      </c>
      <c r="H831" s="120">
        <v>42825</v>
      </c>
      <c r="I831" s="120">
        <v>42825</v>
      </c>
      <c r="J831" s="120"/>
      <c r="K831" s="120"/>
      <c r="L831" s="162"/>
      <c r="M831" s="162" t="s">
        <v>5</v>
      </c>
      <c r="N831" s="162">
        <v>1</v>
      </c>
      <c r="O831" s="162">
        <v>1006</v>
      </c>
      <c r="P831" s="162">
        <v>2017</v>
      </c>
    </row>
    <row r="832" spans="1:16" ht="15.75" customHeight="1" x14ac:dyDescent="0.25">
      <c r="A832" s="104" t="s">
        <v>1179</v>
      </c>
      <c r="B832" s="18" t="s">
        <v>291</v>
      </c>
      <c r="C832" s="91">
        <v>2345808.5299999998</v>
      </c>
      <c r="D832" s="91"/>
      <c r="E832" s="91"/>
      <c r="F832" s="91"/>
      <c r="G832" s="91">
        <f t="shared" si="12"/>
        <v>2345808.5299999998</v>
      </c>
      <c r="H832" s="120">
        <v>42660</v>
      </c>
      <c r="I832" s="120">
        <v>42795</v>
      </c>
      <c r="J832" s="120"/>
      <c r="K832" s="120"/>
      <c r="L832" s="162"/>
      <c r="M832" s="162" t="s">
        <v>1963</v>
      </c>
      <c r="N832" s="162">
        <v>3</v>
      </c>
      <c r="O832" s="162"/>
      <c r="P832" s="162">
        <v>2017</v>
      </c>
    </row>
    <row r="833" spans="1:16" ht="15.75" customHeight="1" x14ac:dyDescent="0.25">
      <c r="A833" s="104" t="s">
        <v>1599</v>
      </c>
      <c r="B833" s="18" t="s">
        <v>252</v>
      </c>
      <c r="C833" s="91">
        <v>3660936.95</v>
      </c>
      <c r="D833" s="91"/>
      <c r="E833" s="91"/>
      <c r="F833" s="91"/>
      <c r="G833" s="91">
        <f t="shared" si="12"/>
        <v>3660936.95</v>
      </c>
      <c r="H833" s="120">
        <v>42788</v>
      </c>
      <c r="I833" s="120">
        <v>42788</v>
      </c>
      <c r="J833" s="120"/>
      <c r="K833" s="120"/>
      <c r="L833" s="162"/>
      <c r="M833" s="162" t="s">
        <v>5</v>
      </c>
      <c r="N833" s="162">
        <v>1</v>
      </c>
      <c r="O833" s="162" t="s">
        <v>2001</v>
      </c>
      <c r="P833" s="162">
        <v>2017</v>
      </c>
    </row>
    <row r="834" spans="1:16" ht="15.75" customHeight="1" x14ac:dyDescent="0.25">
      <c r="A834" s="104" t="s">
        <v>1837</v>
      </c>
      <c r="B834" s="18" t="s">
        <v>782</v>
      </c>
      <c r="C834" s="91">
        <v>1899206.83</v>
      </c>
      <c r="D834" s="91"/>
      <c r="E834" s="91"/>
      <c r="F834" s="91"/>
      <c r="G834" s="91">
        <f t="shared" si="12"/>
        <v>1899206.83</v>
      </c>
      <c r="H834" s="120">
        <v>42767</v>
      </c>
      <c r="I834" s="120">
        <v>42767</v>
      </c>
      <c r="J834" s="120"/>
      <c r="K834" s="120"/>
      <c r="L834" s="162"/>
      <c r="M834" s="162" t="s">
        <v>5</v>
      </c>
      <c r="N834" s="162">
        <v>1</v>
      </c>
      <c r="O834" s="162">
        <v>699.14</v>
      </c>
      <c r="P834" s="162">
        <v>2017</v>
      </c>
    </row>
    <row r="835" spans="1:16" ht="15.75" customHeight="1" x14ac:dyDescent="0.25">
      <c r="A835" s="104" t="s">
        <v>1770</v>
      </c>
      <c r="B835" s="18" t="s">
        <v>782</v>
      </c>
      <c r="C835" s="91">
        <v>5731598.8200000003</v>
      </c>
      <c r="D835" s="91"/>
      <c r="E835" s="91"/>
      <c r="F835" s="91"/>
      <c r="G835" s="91">
        <f t="shared" si="12"/>
        <v>5731598.8200000003</v>
      </c>
      <c r="H835" s="120">
        <v>42821</v>
      </c>
      <c r="I835" s="120">
        <v>42821</v>
      </c>
      <c r="J835" s="120"/>
      <c r="K835" s="120"/>
      <c r="L835" s="162"/>
      <c r="M835" s="162" t="s">
        <v>5</v>
      </c>
      <c r="N835" s="162">
        <v>1</v>
      </c>
      <c r="O835" s="162">
        <v>2141</v>
      </c>
      <c r="P835" s="162">
        <v>2017</v>
      </c>
    </row>
    <row r="836" spans="1:16" ht="15.75" customHeight="1" x14ac:dyDescent="0.25">
      <c r="A836" s="104" t="s">
        <v>1541</v>
      </c>
      <c r="B836" s="18" t="s">
        <v>63</v>
      </c>
      <c r="C836" s="91">
        <v>3433680.59</v>
      </c>
      <c r="D836" s="91"/>
      <c r="E836" s="91"/>
      <c r="F836" s="91"/>
      <c r="G836" s="91">
        <f t="shared" si="12"/>
        <v>3433680.59</v>
      </c>
      <c r="H836" s="120">
        <v>42810</v>
      </c>
      <c r="I836" s="120">
        <v>42823</v>
      </c>
      <c r="J836" s="120"/>
      <c r="K836" s="120"/>
      <c r="L836" s="162"/>
      <c r="M836" s="162" t="s">
        <v>5</v>
      </c>
      <c r="N836" s="162">
        <v>1</v>
      </c>
      <c r="O836" s="162">
        <v>1419.2</v>
      </c>
      <c r="P836" s="162">
        <v>2017</v>
      </c>
    </row>
    <row r="837" spans="1:16" s="163" customFormat="1" ht="15.75" customHeight="1" x14ac:dyDescent="0.25">
      <c r="A837" s="104" t="s">
        <v>1180</v>
      </c>
      <c r="B837" s="18" t="s">
        <v>291</v>
      </c>
      <c r="C837" s="91">
        <v>2225240.27</v>
      </c>
      <c r="D837" s="91"/>
      <c r="E837" s="91" t="s">
        <v>1383</v>
      </c>
      <c r="F837" s="91">
        <v>290084.86</v>
      </c>
      <c r="G837" s="91">
        <f t="shared" si="12"/>
        <v>2515325.13</v>
      </c>
      <c r="H837" s="120">
        <v>42657</v>
      </c>
      <c r="I837" s="120">
        <v>42657</v>
      </c>
      <c r="J837" s="120">
        <v>42676</v>
      </c>
      <c r="K837" s="120">
        <v>42676</v>
      </c>
      <c r="L837" s="162">
        <v>2017</v>
      </c>
      <c r="M837" s="162" t="s">
        <v>1181</v>
      </c>
      <c r="N837" s="162">
        <v>3</v>
      </c>
      <c r="O837" s="162"/>
      <c r="P837" s="162">
        <v>2017</v>
      </c>
    </row>
    <row r="838" spans="1:16" ht="15.75" customHeight="1" x14ac:dyDescent="0.25">
      <c r="A838" s="104" t="s">
        <v>1767</v>
      </c>
      <c r="B838" s="18" t="s">
        <v>782</v>
      </c>
      <c r="C838" s="91">
        <v>3789500.52</v>
      </c>
      <c r="D838" s="91"/>
      <c r="E838" s="91"/>
      <c r="F838" s="91"/>
      <c r="G838" s="91">
        <f t="shared" si="12"/>
        <v>3789500.52</v>
      </c>
      <c r="H838" s="120">
        <v>42821</v>
      </c>
      <c r="I838" s="120">
        <v>42821</v>
      </c>
      <c r="J838" s="120"/>
      <c r="K838" s="120"/>
      <c r="L838" s="162"/>
      <c r="M838" s="162" t="s">
        <v>5</v>
      </c>
      <c r="N838" s="162">
        <v>1</v>
      </c>
      <c r="O838" s="162">
        <v>1460</v>
      </c>
      <c r="P838" s="162">
        <v>2017</v>
      </c>
    </row>
    <row r="839" spans="1:16" ht="15.75" customHeight="1" x14ac:dyDescent="0.25">
      <c r="A839" s="104" t="s">
        <v>875</v>
      </c>
      <c r="B839" s="18" t="s">
        <v>1988</v>
      </c>
      <c r="C839" s="91">
        <v>10013669.779999999</v>
      </c>
      <c r="D839" s="91"/>
      <c r="E839" s="91"/>
      <c r="F839" s="91"/>
      <c r="G839" s="91">
        <f t="shared" si="12"/>
        <v>10013669.779999999</v>
      </c>
      <c r="H839" s="120">
        <v>42794</v>
      </c>
      <c r="I839" s="120">
        <v>42809</v>
      </c>
      <c r="J839" s="120"/>
      <c r="K839" s="120"/>
      <c r="L839" s="162"/>
      <c r="M839" s="162" t="s">
        <v>908</v>
      </c>
      <c r="N839" s="162">
        <v>1</v>
      </c>
      <c r="O839" s="162"/>
      <c r="P839" s="162">
        <v>2017</v>
      </c>
    </row>
    <row r="840" spans="1:16" ht="15.75" customHeight="1" x14ac:dyDescent="0.25">
      <c r="A840" s="104" t="s">
        <v>891</v>
      </c>
      <c r="B840" s="18" t="s">
        <v>1988</v>
      </c>
      <c r="C840" s="91">
        <v>10006967.76</v>
      </c>
      <c r="D840" s="91"/>
      <c r="E840" s="91"/>
      <c r="F840" s="91"/>
      <c r="G840" s="91">
        <f t="shared" si="12"/>
        <v>10006967.76</v>
      </c>
      <c r="H840" s="120">
        <v>42804</v>
      </c>
      <c r="I840" s="120">
        <v>42809</v>
      </c>
      <c r="J840" s="120"/>
      <c r="K840" s="120"/>
      <c r="L840" s="162"/>
      <c r="M840" s="162" t="s">
        <v>908</v>
      </c>
      <c r="N840" s="162">
        <v>1</v>
      </c>
      <c r="O840" s="162"/>
      <c r="P840" s="162">
        <v>2017</v>
      </c>
    </row>
    <row r="841" spans="1:16" ht="15.75" customHeight="1" x14ac:dyDescent="0.25">
      <c r="A841" s="104" t="s">
        <v>896</v>
      </c>
      <c r="B841" s="18" t="s">
        <v>1988</v>
      </c>
      <c r="C841" s="91">
        <v>11408589.710000001</v>
      </c>
      <c r="D841" s="91"/>
      <c r="E841" s="91"/>
      <c r="F841" s="91"/>
      <c r="G841" s="91">
        <f t="shared" si="12"/>
        <v>11408589.710000001</v>
      </c>
      <c r="H841" s="120">
        <v>42793</v>
      </c>
      <c r="I841" s="120">
        <v>42809</v>
      </c>
      <c r="J841" s="120"/>
      <c r="K841" s="120"/>
      <c r="L841" s="162"/>
      <c r="M841" s="162" t="s">
        <v>908</v>
      </c>
      <c r="N841" s="162">
        <v>1</v>
      </c>
      <c r="O841" s="162"/>
      <c r="P841" s="162">
        <v>2017</v>
      </c>
    </row>
    <row r="842" spans="1:16" ht="15.75" customHeight="1" x14ac:dyDescent="0.25">
      <c r="A842" s="104" t="s">
        <v>877</v>
      </c>
      <c r="B842" s="18" t="s">
        <v>1988</v>
      </c>
      <c r="C842" s="91">
        <v>1679466.33</v>
      </c>
      <c r="D842" s="91"/>
      <c r="E842" s="91"/>
      <c r="F842" s="91"/>
      <c r="G842" s="91">
        <f t="shared" si="12"/>
        <v>1679466.33</v>
      </c>
      <c r="H842" s="120">
        <v>42816</v>
      </c>
      <c r="I842" s="120">
        <v>42819</v>
      </c>
      <c r="J842" s="120"/>
      <c r="K842" s="120"/>
      <c r="L842" s="162"/>
      <c r="M842" s="162" t="s">
        <v>908</v>
      </c>
      <c r="N842" s="162">
        <v>1</v>
      </c>
      <c r="O842" s="162"/>
      <c r="P842" s="162">
        <v>2017</v>
      </c>
    </row>
    <row r="843" spans="1:16" ht="15.75" customHeight="1" x14ac:dyDescent="0.25">
      <c r="A843" s="104" t="s">
        <v>884</v>
      </c>
      <c r="B843" s="18" t="s">
        <v>1988</v>
      </c>
      <c r="C843" s="91">
        <v>6675449.4699999997</v>
      </c>
      <c r="D843" s="91"/>
      <c r="E843" s="91"/>
      <c r="F843" s="91"/>
      <c r="G843" s="91">
        <f t="shared" si="12"/>
        <v>6675449.4699999997</v>
      </c>
      <c r="H843" s="120">
        <v>42818</v>
      </c>
      <c r="I843" s="120">
        <v>42819</v>
      </c>
      <c r="J843" s="120"/>
      <c r="K843" s="120"/>
      <c r="L843" s="162"/>
      <c r="M843" s="162" t="s">
        <v>908</v>
      </c>
      <c r="N843" s="162">
        <v>1</v>
      </c>
      <c r="O843" s="162"/>
      <c r="P843" s="162">
        <v>2017</v>
      </c>
    </row>
    <row r="844" spans="1:16" ht="15.75" customHeight="1" x14ac:dyDescent="0.25">
      <c r="A844" s="104" t="s">
        <v>883</v>
      </c>
      <c r="B844" s="18" t="s">
        <v>1988</v>
      </c>
      <c r="C844" s="91">
        <v>9779394.8499999996</v>
      </c>
      <c r="D844" s="91"/>
      <c r="E844" s="91"/>
      <c r="F844" s="91"/>
      <c r="G844" s="91">
        <f t="shared" si="12"/>
        <v>9779394.8499999996</v>
      </c>
      <c r="H844" s="120">
        <v>42794</v>
      </c>
      <c r="I844" s="120">
        <v>42809</v>
      </c>
      <c r="J844" s="120"/>
      <c r="K844" s="120"/>
      <c r="L844" s="162"/>
      <c r="M844" s="162" t="s">
        <v>908</v>
      </c>
      <c r="N844" s="162">
        <v>1</v>
      </c>
      <c r="O844" s="162"/>
      <c r="P844" s="162">
        <v>2017</v>
      </c>
    </row>
    <row r="845" spans="1:16" ht="15.75" customHeight="1" x14ac:dyDescent="0.25">
      <c r="A845" s="104" t="s">
        <v>894</v>
      </c>
      <c r="B845" s="18" t="s">
        <v>1988</v>
      </c>
      <c r="C845" s="91">
        <v>3359892.45</v>
      </c>
      <c r="D845" s="91"/>
      <c r="E845" s="91"/>
      <c r="F845" s="91"/>
      <c r="G845" s="91">
        <f t="shared" si="12"/>
        <v>3359892.45</v>
      </c>
      <c r="H845" s="120">
        <v>42808</v>
      </c>
      <c r="I845" s="120">
        <v>42809</v>
      </c>
      <c r="J845" s="120"/>
      <c r="K845" s="120"/>
      <c r="L845" s="162"/>
      <c r="M845" s="162" t="s">
        <v>908</v>
      </c>
      <c r="N845" s="162">
        <v>1</v>
      </c>
      <c r="O845" s="162"/>
      <c r="P845" s="162">
        <v>2017</v>
      </c>
    </row>
    <row r="846" spans="1:16" ht="15.75" customHeight="1" x14ac:dyDescent="0.25">
      <c r="A846" s="104" t="s">
        <v>895</v>
      </c>
      <c r="B846" s="18" t="s">
        <v>1988</v>
      </c>
      <c r="C846" s="91">
        <v>9778714.0800000001</v>
      </c>
      <c r="D846" s="91"/>
      <c r="E846" s="91"/>
      <c r="F846" s="91"/>
      <c r="G846" s="91">
        <f t="shared" si="12"/>
        <v>9778714.0800000001</v>
      </c>
      <c r="H846" s="120">
        <v>42804</v>
      </c>
      <c r="I846" s="120">
        <v>42809</v>
      </c>
      <c r="J846" s="120"/>
      <c r="K846" s="120"/>
      <c r="L846" s="162"/>
      <c r="M846" s="162" t="s">
        <v>908</v>
      </c>
      <c r="N846" s="162">
        <v>1</v>
      </c>
      <c r="O846" s="162"/>
      <c r="P846" s="162">
        <v>2017</v>
      </c>
    </row>
    <row r="847" spans="1:16" ht="15.75" customHeight="1" x14ac:dyDescent="0.25">
      <c r="A847" s="104" t="s">
        <v>1853</v>
      </c>
      <c r="B847" s="18" t="s">
        <v>1364</v>
      </c>
      <c r="C847" s="91">
        <v>1049452.27</v>
      </c>
      <c r="D847" s="91"/>
      <c r="E847" s="91"/>
      <c r="F847" s="91"/>
      <c r="G847" s="91">
        <f t="shared" si="12"/>
        <v>1049452.27</v>
      </c>
      <c r="H847" s="120">
        <v>42758</v>
      </c>
      <c r="I847" s="120">
        <v>42781</v>
      </c>
      <c r="J847" s="120"/>
      <c r="K847" s="120"/>
      <c r="L847" s="162"/>
      <c r="M847" s="162" t="s">
        <v>5</v>
      </c>
      <c r="N847" s="162">
        <v>1</v>
      </c>
      <c r="O847" s="162">
        <v>361</v>
      </c>
      <c r="P847" s="162">
        <v>2017</v>
      </c>
    </row>
    <row r="848" spans="1:16" ht="15.75" customHeight="1" x14ac:dyDescent="0.25">
      <c r="A848" s="104" t="s">
        <v>853</v>
      </c>
      <c r="B848" s="18" t="s">
        <v>1515</v>
      </c>
      <c r="C848" s="91">
        <v>829267.65</v>
      </c>
      <c r="D848" s="91"/>
      <c r="E848" s="91"/>
      <c r="F848" s="91"/>
      <c r="G848" s="91">
        <f t="shared" ref="G848:G911" si="13">C848-D848+F848</f>
        <v>829267.65</v>
      </c>
      <c r="H848" s="120">
        <v>42823</v>
      </c>
      <c r="I848" s="120">
        <v>42823</v>
      </c>
      <c r="J848" s="120"/>
      <c r="K848" s="120"/>
      <c r="L848" s="162"/>
      <c r="M848" s="162" t="s">
        <v>5</v>
      </c>
      <c r="N848" s="162">
        <v>1</v>
      </c>
      <c r="O848" s="162">
        <v>617</v>
      </c>
      <c r="P848" s="162">
        <v>2017</v>
      </c>
    </row>
    <row r="849" spans="1:16" ht="15.75" customHeight="1" x14ac:dyDescent="0.25">
      <c r="A849" s="104" t="s">
        <v>1389</v>
      </c>
      <c r="B849" s="18" t="s">
        <v>782</v>
      </c>
      <c r="C849" s="91">
        <v>4663442.3600000003</v>
      </c>
      <c r="D849" s="91"/>
      <c r="E849" s="91"/>
      <c r="F849" s="91"/>
      <c r="G849" s="91">
        <f t="shared" si="13"/>
        <v>4663442.3600000003</v>
      </c>
      <c r="H849" s="120">
        <v>42733</v>
      </c>
      <c r="I849" s="120">
        <v>42765</v>
      </c>
      <c r="J849" s="120"/>
      <c r="K849" s="120"/>
      <c r="L849" s="162"/>
      <c r="M849" s="162" t="s">
        <v>6</v>
      </c>
      <c r="N849" s="162">
        <v>1</v>
      </c>
      <c r="O849" s="162"/>
      <c r="P849" s="162">
        <v>2017</v>
      </c>
    </row>
    <row r="850" spans="1:16" ht="15.75" customHeight="1" x14ac:dyDescent="0.25">
      <c r="A850" s="104" t="s">
        <v>1765</v>
      </c>
      <c r="B850" s="18" t="s">
        <v>782</v>
      </c>
      <c r="C850" s="91">
        <v>6737583.7699999996</v>
      </c>
      <c r="D850" s="91"/>
      <c r="E850" s="91" t="s">
        <v>1006</v>
      </c>
      <c r="F850" s="91">
        <v>870449.16</v>
      </c>
      <c r="G850" s="91">
        <f t="shared" si="13"/>
        <v>7608032.9299999997</v>
      </c>
      <c r="H850" s="120">
        <v>42797</v>
      </c>
      <c r="I850" s="120">
        <v>42797</v>
      </c>
      <c r="J850" s="120">
        <v>43404</v>
      </c>
      <c r="K850" s="120">
        <v>43404</v>
      </c>
      <c r="L850" s="162">
        <v>2018</v>
      </c>
      <c r="M850" s="162" t="s">
        <v>6</v>
      </c>
      <c r="N850" s="162">
        <v>1</v>
      </c>
      <c r="O850" s="162">
        <v>2830</v>
      </c>
      <c r="P850" s="162" t="s">
        <v>3597</v>
      </c>
    </row>
    <row r="851" spans="1:16" s="163" customFormat="1" ht="15.75" customHeight="1" x14ac:dyDescent="0.25">
      <c r="A851" s="104" t="s">
        <v>517</v>
      </c>
      <c r="B851" s="18" t="s">
        <v>682</v>
      </c>
      <c r="C851" s="91">
        <v>912131.74</v>
      </c>
      <c r="D851" s="91"/>
      <c r="E851" s="91"/>
      <c r="F851" s="91"/>
      <c r="G851" s="91">
        <f t="shared" si="13"/>
        <v>912131.74</v>
      </c>
      <c r="H851" s="120">
        <v>42713</v>
      </c>
      <c r="I851" s="120">
        <v>42713</v>
      </c>
      <c r="J851" s="120"/>
      <c r="K851" s="120"/>
      <c r="L851" s="162"/>
      <c r="M851" s="162" t="s">
        <v>5</v>
      </c>
      <c r="N851" s="162">
        <v>1</v>
      </c>
      <c r="O851" s="162">
        <v>1090</v>
      </c>
      <c r="P851" s="162">
        <v>2017</v>
      </c>
    </row>
    <row r="852" spans="1:16" ht="15.75" customHeight="1" x14ac:dyDescent="0.25">
      <c r="A852" s="104" t="s">
        <v>1482</v>
      </c>
      <c r="B852" s="18" t="s">
        <v>2330</v>
      </c>
      <c r="C852" s="91">
        <v>3674816.98</v>
      </c>
      <c r="D852" s="91"/>
      <c r="E852" s="91"/>
      <c r="F852" s="91"/>
      <c r="G852" s="91">
        <f t="shared" si="13"/>
        <v>3674816.98</v>
      </c>
      <c r="H852" s="120">
        <v>42804</v>
      </c>
      <c r="I852" s="120">
        <v>42804</v>
      </c>
      <c r="J852" s="120"/>
      <c r="K852" s="120"/>
      <c r="L852" s="162"/>
      <c r="M852" s="162" t="s">
        <v>5</v>
      </c>
      <c r="N852" s="162">
        <v>1</v>
      </c>
      <c r="O852" s="162">
        <v>1404.9</v>
      </c>
      <c r="P852" s="162">
        <v>2017</v>
      </c>
    </row>
    <row r="853" spans="1:16" ht="15.75" customHeight="1" x14ac:dyDescent="0.25">
      <c r="A853" s="104" t="s">
        <v>1604</v>
      </c>
      <c r="B853" s="18" t="s">
        <v>1605</v>
      </c>
      <c r="C853" s="91">
        <v>3512252.3</v>
      </c>
      <c r="D853" s="91"/>
      <c r="E853" s="91"/>
      <c r="F853" s="91"/>
      <c r="G853" s="91">
        <f t="shared" si="13"/>
        <v>3512252.3</v>
      </c>
      <c r="H853" s="120">
        <v>42775</v>
      </c>
      <c r="I853" s="120">
        <v>42775</v>
      </c>
      <c r="J853" s="120"/>
      <c r="K853" s="120"/>
      <c r="L853" s="162"/>
      <c r="M853" s="162" t="s">
        <v>5</v>
      </c>
      <c r="N853" s="162">
        <v>1</v>
      </c>
      <c r="O853" s="162" t="s">
        <v>2367</v>
      </c>
      <c r="P853" s="162">
        <v>2017</v>
      </c>
    </row>
    <row r="854" spans="1:16" ht="15.75" customHeight="1" x14ac:dyDescent="0.25">
      <c r="A854" s="104" t="s">
        <v>1757</v>
      </c>
      <c r="B854" s="18" t="s">
        <v>2330</v>
      </c>
      <c r="C854" s="91">
        <v>2697579.53</v>
      </c>
      <c r="D854" s="91"/>
      <c r="E854" s="91"/>
      <c r="F854" s="91"/>
      <c r="G854" s="91">
        <f t="shared" si="13"/>
        <v>2697579.53</v>
      </c>
      <c r="H854" s="120">
        <v>42803</v>
      </c>
      <c r="I854" s="120">
        <v>42803</v>
      </c>
      <c r="J854" s="120"/>
      <c r="K854" s="120"/>
      <c r="L854" s="162"/>
      <c r="M854" s="162" t="s">
        <v>5</v>
      </c>
      <c r="N854" s="162">
        <v>1</v>
      </c>
      <c r="O854" s="162">
        <v>1059</v>
      </c>
      <c r="P854" s="162">
        <v>2017</v>
      </c>
    </row>
    <row r="855" spans="1:16" ht="15.75" customHeight="1" x14ac:dyDescent="0.25">
      <c r="A855" s="104" t="s">
        <v>1756</v>
      </c>
      <c r="B855" s="18" t="s">
        <v>2330</v>
      </c>
      <c r="C855" s="91">
        <v>2741445.25</v>
      </c>
      <c r="D855" s="91"/>
      <c r="E855" s="91"/>
      <c r="F855" s="91"/>
      <c r="G855" s="91">
        <f t="shared" si="13"/>
        <v>2741445.25</v>
      </c>
      <c r="H855" s="120">
        <v>42803</v>
      </c>
      <c r="I855" s="120">
        <v>42803</v>
      </c>
      <c r="J855" s="120"/>
      <c r="K855" s="120"/>
      <c r="L855" s="162"/>
      <c r="M855" s="162" t="s">
        <v>5</v>
      </c>
      <c r="N855" s="162">
        <v>1</v>
      </c>
      <c r="O855" s="162">
        <v>1054</v>
      </c>
      <c r="P855" s="162">
        <v>2017</v>
      </c>
    </row>
    <row r="856" spans="1:16" ht="15.75" customHeight="1" x14ac:dyDescent="0.25">
      <c r="A856" s="104" t="s">
        <v>1343</v>
      </c>
      <c r="B856" s="18" t="s">
        <v>782</v>
      </c>
      <c r="C856" s="91">
        <v>4129405.47</v>
      </c>
      <c r="D856" s="91"/>
      <c r="E856" s="91"/>
      <c r="F856" s="91"/>
      <c r="G856" s="91">
        <f t="shared" si="13"/>
        <v>4129405.47</v>
      </c>
      <c r="H856" s="120">
        <v>42762</v>
      </c>
      <c r="I856" s="120">
        <v>42762</v>
      </c>
      <c r="J856" s="120"/>
      <c r="K856" s="120"/>
      <c r="L856" s="162"/>
      <c r="M856" s="162" t="s">
        <v>5</v>
      </c>
      <c r="N856" s="162">
        <v>1</v>
      </c>
      <c r="O856" s="162">
        <v>1740</v>
      </c>
      <c r="P856" s="162">
        <v>2017</v>
      </c>
    </row>
    <row r="857" spans="1:16" ht="15.75" customHeight="1" x14ac:dyDescent="0.25">
      <c r="A857" s="104" t="s">
        <v>1407</v>
      </c>
      <c r="B857" s="18" t="s">
        <v>9</v>
      </c>
      <c r="C857" s="91">
        <v>1306274.46</v>
      </c>
      <c r="D857" s="91"/>
      <c r="E857" s="91"/>
      <c r="F857" s="91"/>
      <c r="G857" s="91">
        <f t="shared" si="13"/>
        <v>1306274.46</v>
      </c>
      <c r="H857" s="120">
        <v>42772</v>
      </c>
      <c r="I857" s="120">
        <v>42793</v>
      </c>
      <c r="J857" s="120"/>
      <c r="K857" s="120"/>
      <c r="L857" s="162"/>
      <c r="M857" s="162" t="s">
        <v>5</v>
      </c>
      <c r="N857" s="162">
        <v>1</v>
      </c>
      <c r="O857" s="162" t="s">
        <v>2000</v>
      </c>
      <c r="P857" s="162">
        <v>2017</v>
      </c>
    </row>
    <row r="858" spans="1:16" ht="15.75" customHeight="1" x14ac:dyDescent="0.25">
      <c r="A858" s="104" t="s">
        <v>1490</v>
      </c>
      <c r="B858" s="18" t="s">
        <v>63</v>
      </c>
      <c r="C858" s="91">
        <v>2240778.87</v>
      </c>
      <c r="D858" s="91"/>
      <c r="E858" s="91"/>
      <c r="F858" s="91"/>
      <c r="G858" s="91">
        <f t="shared" si="13"/>
        <v>2240778.87</v>
      </c>
      <c r="H858" s="120">
        <v>42767</v>
      </c>
      <c r="I858" s="120">
        <v>42795</v>
      </c>
      <c r="J858" s="120"/>
      <c r="K858" s="120"/>
      <c r="L858" s="162"/>
      <c r="M858" s="162" t="s">
        <v>5</v>
      </c>
      <c r="N858" s="162">
        <v>1</v>
      </c>
      <c r="O858" s="162">
        <v>1015.96</v>
      </c>
      <c r="P858" s="162">
        <v>2017</v>
      </c>
    </row>
    <row r="859" spans="1:16" ht="15.75" customHeight="1" x14ac:dyDescent="0.25">
      <c r="A859" s="104" t="s">
        <v>1627</v>
      </c>
      <c r="B859" s="18" t="s">
        <v>1660</v>
      </c>
      <c r="C859" s="91">
        <v>2624612.0299999998</v>
      </c>
      <c r="D859" s="91"/>
      <c r="E859" s="91"/>
      <c r="F859" s="91"/>
      <c r="G859" s="91">
        <f t="shared" si="13"/>
        <v>2624612.0299999998</v>
      </c>
      <c r="H859" s="120">
        <v>42822</v>
      </c>
      <c r="I859" s="120">
        <v>42822</v>
      </c>
      <c r="J859" s="120"/>
      <c r="K859" s="120"/>
      <c r="L859" s="162"/>
      <c r="M859" s="162" t="s">
        <v>5</v>
      </c>
      <c r="N859" s="162">
        <v>1</v>
      </c>
      <c r="O859" s="162"/>
      <c r="P859" s="162">
        <v>2017</v>
      </c>
    </row>
    <row r="860" spans="1:16" ht="15.75" customHeight="1" x14ac:dyDescent="0.25">
      <c r="A860" s="104" t="s">
        <v>1355</v>
      </c>
      <c r="B860" s="18" t="s">
        <v>1364</v>
      </c>
      <c r="C860" s="91">
        <v>3113469.33</v>
      </c>
      <c r="D860" s="91"/>
      <c r="E860" s="91"/>
      <c r="F860" s="91"/>
      <c r="G860" s="91">
        <f t="shared" si="13"/>
        <v>3113469.33</v>
      </c>
      <c r="H860" s="120">
        <v>42758</v>
      </c>
      <c r="I860" s="120">
        <v>42795</v>
      </c>
      <c r="J860" s="120"/>
      <c r="K860" s="120"/>
      <c r="L860" s="162"/>
      <c r="M860" s="162" t="s">
        <v>5</v>
      </c>
      <c r="N860" s="162">
        <v>1</v>
      </c>
      <c r="O860" s="162">
        <v>1060</v>
      </c>
      <c r="P860" s="162">
        <v>2017</v>
      </c>
    </row>
    <row r="861" spans="1:16" ht="15.75" customHeight="1" x14ac:dyDescent="0.25">
      <c r="A861" s="104" t="s">
        <v>1840</v>
      </c>
      <c r="B861" s="18" t="s">
        <v>782</v>
      </c>
      <c r="C861" s="91">
        <v>4402992.68</v>
      </c>
      <c r="D861" s="91"/>
      <c r="E861" s="91"/>
      <c r="F861" s="91"/>
      <c r="G861" s="91">
        <f t="shared" si="13"/>
        <v>4402992.68</v>
      </c>
      <c r="H861" s="120">
        <v>42817</v>
      </c>
      <c r="I861" s="120">
        <v>42817</v>
      </c>
      <c r="J861" s="120"/>
      <c r="K861" s="120"/>
      <c r="L861" s="162"/>
      <c r="M861" s="162" t="s">
        <v>5</v>
      </c>
      <c r="N861" s="162">
        <v>1</v>
      </c>
      <c r="O861" s="162">
        <v>1698</v>
      </c>
      <c r="P861" s="162">
        <v>2017</v>
      </c>
    </row>
    <row r="862" spans="1:16" ht="15.75" customHeight="1" x14ac:dyDescent="0.25">
      <c r="A862" s="104" t="s">
        <v>1933</v>
      </c>
      <c r="B862" s="18" t="s">
        <v>782</v>
      </c>
      <c r="C862" s="91">
        <v>2766454.38</v>
      </c>
      <c r="D862" s="91"/>
      <c r="E862" s="91"/>
      <c r="F862" s="91"/>
      <c r="G862" s="91">
        <f t="shared" si="13"/>
        <v>2766454.38</v>
      </c>
      <c r="H862" s="120">
        <v>42828</v>
      </c>
      <c r="I862" s="120">
        <v>42828</v>
      </c>
      <c r="J862" s="120"/>
      <c r="K862" s="120"/>
      <c r="L862" s="162"/>
      <c r="M862" s="162" t="s">
        <v>5</v>
      </c>
      <c r="N862" s="162">
        <v>1</v>
      </c>
      <c r="O862" s="162"/>
      <c r="P862" s="162">
        <v>2017</v>
      </c>
    </row>
    <row r="863" spans="1:16" ht="15.75" customHeight="1" x14ac:dyDescent="0.25">
      <c r="A863" s="104" t="s">
        <v>1606</v>
      </c>
      <c r="B863" s="18" t="s">
        <v>2330</v>
      </c>
      <c r="C863" s="91">
        <v>3103573.94</v>
      </c>
      <c r="D863" s="91"/>
      <c r="E863" s="91"/>
      <c r="F863" s="91"/>
      <c r="G863" s="91">
        <f t="shared" si="13"/>
        <v>3103573.94</v>
      </c>
      <c r="H863" s="120">
        <v>42811</v>
      </c>
      <c r="I863" s="120">
        <v>42811</v>
      </c>
      <c r="J863" s="120"/>
      <c r="K863" s="120"/>
      <c r="L863" s="162"/>
      <c r="M863" s="162" t="s">
        <v>5</v>
      </c>
      <c r="N863" s="162">
        <v>1</v>
      </c>
      <c r="O863" s="162"/>
      <c r="P863" s="162">
        <v>2017</v>
      </c>
    </row>
    <row r="864" spans="1:16" ht="15.75" customHeight="1" x14ac:dyDescent="0.25">
      <c r="A864" s="104" t="s">
        <v>1489</v>
      </c>
      <c r="B864" s="18" t="s">
        <v>63</v>
      </c>
      <c r="C864" s="91">
        <v>2928668.89</v>
      </c>
      <c r="D864" s="91"/>
      <c r="E864" s="91"/>
      <c r="F864" s="91"/>
      <c r="G864" s="91">
        <f t="shared" si="13"/>
        <v>2928668.89</v>
      </c>
      <c r="H864" s="120">
        <v>42805</v>
      </c>
      <c r="I864" s="120">
        <v>42828</v>
      </c>
      <c r="J864" s="120"/>
      <c r="K864" s="120"/>
      <c r="L864" s="162"/>
      <c r="M864" s="162" t="s">
        <v>5</v>
      </c>
      <c r="N864" s="162">
        <v>1</v>
      </c>
      <c r="O864" s="162">
        <v>1002</v>
      </c>
      <c r="P864" s="162">
        <v>2017</v>
      </c>
    </row>
    <row r="865" spans="1:16" ht="15.75" customHeight="1" x14ac:dyDescent="0.25">
      <c r="A865" s="104" t="s">
        <v>1848</v>
      </c>
      <c r="B865" s="18" t="s">
        <v>1364</v>
      </c>
      <c r="C865" s="91">
        <v>3209398.47</v>
      </c>
      <c r="D865" s="91"/>
      <c r="E865" s="91"/>
      <c r="F865" s="91"/>
      <c r="G865" s="91">
        <f t="shared" si="13"/>
        <v>3209398.47</v>
      </c>
      <c r="H865" s="120">
        <v>42783</v>
      </c>
      <c r="I865" s="120">
        <v>42822</v>
      </c>
      <c r="J865" s="120"/>
      <c r="K865" s="120"/>
      <c r="L865" s="162"/>
      <c r="M865" s="162" t="s">
        <v>5</v>
      </c>
      <c r="N865" s="162">
        <v>1</v>
      </c>
      <c r="O865" s="162">
        <v>1077</v>
      </c>
      <c r="P865" s="162">
        <v>2017</v>
      </c>
    </row>
    <row r="866" spans="1:16" ht="15.75" customHeight="1" x14ac:dyDescent="0.25">
      <c r="A866" s="104" t="s">
        <v>1656</v>
      </c>
      <c r="B866" s="18" t="s">
        <v>1660</v>
      </c>
      <c r="C866" s="91">
        <v>2718303.82</v>
      </c>
      <c r="D866" s="91"/>
      <c r="E866" s="91"/>
      <c r="F866" s="91"/>
      <c r="G866" s="91">
        <f t="shared" si="13"/>
        <v>2718303.82</v>
      </c>
      <c r="H866" s="120">
        <v>42843</v>
      </c>
      <c r="I866" s="120">
        <v>42843</v>
      </c>
      <c r="J866" s="120"/>
      <c r="K866" s="120"/>
      <c r="L866" s="162"/>
      <c r="M866" s="162" t="s">
        <v>5</v>
      </c>
      <c r="N866" s="162">
        <v>1</v>
      </c>
      <c r="O866" s="162"/>
      <c r="P866" s="162">
        <v>2017</v>
      </c>
    </row>
    <row r="867" spans="1:16" ht="15.75" customHeight="1" x14ac:dyDescent="0.25">
      <c r="A867" s="104" t="s">
        <v>1400</v>
      </c>
      <c r="B867" s="18" t="s">
        <v>582</v>
      </c>
      <c r="C867" s="91">
        <v>2460184.36</v>
      </c>
      <c r="D867" s="91"/>
      <c r="E867" s="91"/>
      <c r="F867" s="91"/>
      <c r="G867" s="91">
        <f t="shared" si="13"/>
        <v>2460184.36</v>
      </c>
      <c r="H867" s="120">
        <v>42843</v>
      </c>
      <c r="I867" s="120">
        <v>42843</v>
      </c>
      <c r="J867" s="120"/>
      <c r="K867" s="120"/>
      <c r="L867" s="162"/>
      <c r="M867" s="162" t="s">
        <v>5</v>
      </c>
      <c r="N867" s="162">
        <v>1</v>
      </c>
      <c r="O867" s="162">
        <v>1343</v>
      </c>
      <c r="P867" s="162">
        <v>2017</v>
      </c>
    </row>
    <row r="868" spans="1:16" ht="15.75" customHeight="1" x14ac:dyDescent="0.25">
      <c r="A868" s="104" t="s">
        <v>1448</v>
      </c>
      <c r="B868" s="18" t="s">
        <v>1278</v>
      </c>
      <c r="C868" s="91">
        <v>864055.86</v>
      </c>
      <c r="D868" s="91"/>
      <c r="E868" s="91"/>
      <c r="F868" s="91"/>
      <c r="G868" s="91">
        <f t="shared" si="13"/>
        <v>864055.86</v>
      </c>
      <c r="H868" s="120">
        <v>42829</v>
      </c>
      <c r="I868" s="120">
        <v>42829</v>
      </c>
      <c r="J868" s="120"/>
      <c r="K868" s="120"/>
      <c r="L868" s="162"/>
      <c r="M868" s="162" t="s">
        <v>5</v>
      </c>
      <c r="N868" s="162">
        <v>1</v>
      </c>
      <c r="O868" s="162">
        <v>562.45000000000005</v>
      </c>
      <c r="P868" s="162">
        <v>2017</v>
      </c>
    </row>
    <row r="869" spans="1:16" ht="15.75" customHeight="1" x14ac:dyDescent="0.25">
      <c r="A869" s="104" t="s">
        <v>750</v>
      </c>
      <c r="B869" s="18" t="s">
        <v>755</v>
      </c>
      <c r="C869" s="91">
        <v>2197977.7400000002</v>
      </c>
      <c r="D869" s="91"/>
      <c r="E869" s="91"/>
      <c r="F869" s="91"/>
      <c r="G869" s="91">
        <f t="shared" si="13"/>
        <v>2197977.7400000002</v>
      </c>
      <c r="H869" s="120">
        <v>42818</v>
      </c>
      <c r="I869" s="120">
        <v>42818</v>
      </c>
      <c r="J869" s="120"/>
      <c r="K869" s="120"/>
      <c r="L869" s="162"/>
      <c r="M869" s="162" t="s">
        <v>5</v>
      </c>
      <c r="N869" s="162">
        <v>1</v>
      </c>
      <c r="O869" s="162">
        <v>1290</v>
      </c>
      <c r="P869" s="162">
        <v>2017</v>
      </c>
    </row>
    <row r="870" spans="1:16" ht="15.75" customHeight="1" x14ac:dyDescent="0.25">
      <c r="A870" s="104" t="s">
        <v>1758</v>
      </c>
      <c r="B870" s="18" t="s">
        <v>2330</v>
      </c>
      <c r="C870" s="91">
        <v>2722547.52</v>
      </c>
      <c r="D870" s="91"/>
      <c r="E870" s="91"/>
      <c r="F870" s="91"/>
      <c r="G870" s="91">
        <f t="shared" si="13"/>
        <v>2722547.52</v>
      </c>
      <c r="H870" s="120">
        <v>42803</v>
      </c>
      <c r="I870" s="120">
        <v>42803</v>
      </c>
      <c r="J870" s="120"/>
      <c r="K870" s="120"/>
      <c r="L870" s="162"/>
      <c r="M870" s="162" t="s">
        <v>5</v>
      </c>
      <c r="N870" s="162">
        <v>1</v>
      </c>
      <c r="O870" s="162">
        <v>1120</v>
      </c>
      <c r="P870" s="162">
        <v>2017</v>
      </c>
    </row>
    <row r="871" spans="1:16" ht="15.75" customHeight="1" x14ac:dyDescent="0.25">
      <c r="A871" s="104" t="s">
        <v>1356</v>
      </c>
      <c r="B871" s="18" t="s">
        <v>1364</v>
      </c>
      <c r="C871" s="91">
        <v>3169909.78</v>
      </c>
      <c r="D871" s="91"/>
      <c r="E871" s="91"/>
      <c r="F871" s="91"/>
      <c r="G871" s="91">
        <f t="shared" si="13"/>
        <v>3169909.78</v>
      </c>
      <c r="H871" s="120">
        <v>42795</v>
      </c>
      <c r="I871" s="120">
        <v>42835</v>
      </c>
      <c r="J871" s="120"/>
      <c r="K871" s="120"/>
      <c r="L871" s="162"/>
      <c r="M871" s="162" t="s">
        <v>5</v>
      </c>
      <c r="N871" s="162">
        <v>1</v>
      </c>
      <c r="O871" s="162">
        <v>1069</v>
      </c>
      <c r="P871" s="162">
        <v>2017</v>
      </c>
    </row>
    <row r="872" spans="1:16" ht="15.75" customHeight="1" x14ac:dyDescent="0.25">
      <c r="A872" s="104" t="s">
        <v>1344</v>
      </c>
      <c r="B872" s="18" t="s">
        <v>782</v>
      </c>
      <c r="C872" s="91">
        <v>3874654.15</v>
      </c>
      <c r="D872" s="91"/>
      <c r="E872" s="91"/>
      <c r="F872" s="91"/>
      <c r="G872" s="91">
        <f t="shared" si="13"/>
        <v>3874654.15</v>
      </c>
      <c r="H872" s="120">
        <v>42776</v>
      </c>
      <c r="I872" s="120">
        <v>42776</v>
      </c>
      <c r="J872" s="120"/>
      <c r="K872" s="120"/>
      <c r="L872" s="162"/>
      <c r="M872" s="162" t="s">
        <v>5</v>
      </c>
      <c r="N872" s="162">
        <v>1</v>
      </c>
      <c r="O872" s="162" t="s">
        <v>1999</v>
      </c>
      <c r="P872" s="162">
        <v>2017</v>
      </c>
    </row>
    <row r="873" spans="1:16" ht="15.75" customHeight="1" x14ac:dyDescent="0.25">
      <c r="A873" s="104" t="s">
        <v>1449</v>
      </c>
      <c r="B873" s="18" t="s">
        <v>1278</v>
      </c>
      <c r="C873" s="91">
        <v>2205920.08</v>
      </c>
      <c r="D873" s="91"/>
      <c r="E873" s="91"/>
      <c r="F873" s="91"/>
      <c r="G873" s="91">
        <f t="shared" si="13"/>
        <v>2205920.08</v>
      </c>
      <c r="H873" s="120">
        <v>42798</v>
      </c>
      <c r="I873" s="120">
        <v>42798</v>
      </c>
      <c r="J873" s="120"/>
      <c r="K873" s="120"/>
      <c r="L873" s="162"/>
      <c r="M873" s="162" t="s">
        <v>5</v>
      </c>
      <c r="N873" s="162">
        <v>1</v>
      </c>
      <c r="O873" s="162">
        <v>817.34</v>
      </c>
      <c r="P873" s="162">
        <v>2017</v>
      </c>
    </row>
    <row r="874" spans="1:16" ht="15.75" customHeight="1" x14ac:dyDescent="0.25">
      <c r="A874" s="104" t="s">
        <v>1436</v>
      </c>
      <c r="B874" s="18" t="s">
        <v>1278</v>
      </c>
      <c r="C874" s="91">
        <v>2708350.51</v>
      </c>
      <c r="D874" s="91"/>
      <c r="E874" s="91"/>
      <c r="F874" s="91"/>
      <c r="G874" s="91">
        <f t="shared" si="13"/>
        <v>2708350.51</v>
      </c>
      <c r="H874" s="120">
        <v>42842</v>
      </c>
      <c r="I874" s="120">
        <v>42842</v>
      </c>
      <c r="J874" s="120"/>
      <c r="K874" s="120"/>
      <c r="L874" s="162"/>
      <c r="M874" s="162" t="s">
        <v>5</v>
      </c>
      <c r="N874" s="162">
        <v>1</v>
      </c>
      <c r="O874" s="162"/>
      <c r="P874" s="162">
        <v>2017</v>
      </c>
    </row>
    <row r="875" spans="1:16" ht="15.75" customHeight="1" x14ac:dyDescent="0.25">
      <c r="A875" s="104" t="s">
        <v>1495</v>
      </c>
      <c r="B875" s="18" t="s">
        <v>1515</v>
      </c>
      <c r="C875" s="91">
        <v>2884929.72</v>
      </c>
      <c r="D875" s="91"/>
      <c r="E875" s="91"/>
      <c r="F875" s="91"/>
      <c r="G875" s="91">
        <f t="shared" si="13"/>
        <v>2884929.72</v>
      </c>
      <c r="H875" s="120">
        <v>42804</v>
      </c>
      <c r="I875" s="120">
        <v>42843</v>
      </c>
      <c r="J875" s="120"/>
      <c r="K875" s="120"/>
      <c r="L875" s="162"/>
      <c r="M875" s="162" t="s">
        <v>5</v>
      </c>
      <c r="N875" s="162">
        <v>1</v>
      </c>
      <c r="O875" s="162">
        <v>1123</v>
      </c>
      <c r="P875" s="162">
        <v>2017</v>
      </c>
    </row>
    <row r="876" spans="1:16" ht="15.75" customHeight="1" x14ac:dyDescent="0.25">
      <c r="A876" s="104" t="s">
        <v>1648</v>
      </c>
      <c r="B876" s="18" t="s">
        <v>1660</v>
      </c>
      <c r="C876" s="91">
        <v>1898990.98</v>
      </c>
      <c r="D876" s="91"/>
      <c r="E876" s="91"/>
      <c r="F876" s="91"/>
      <c r="G876" s="91">
        <f t="shared" si="13"/>
        <v>1898990.98</v>
      </c>
      <c r="H876" s="120">
        <v>42817</v>
      </c>
      <c r="I876" s="120">
        <v>42817</v>
      </c>
      <c r="J876" s="120"/>
      <c r="K876" s="120"/>
      <c r="L876" s="162"/>
      <c r="M876" s="162" t="s">
        <v>5</v>
      </c>
      <c r="N876" s="162">
        <v>1</v>
      </c>
      <c r="O876" s="162" t="s">
        <v>2006</v>
      </c>
      <c r="P876" s="162">
        <v>2017</v>
      </c>
    </row>
    <row r="877" spans="1:16" ht="15.75" customHeight="1" x14ac:dyDescent="0.25">
      <c r="A877" s="104" t="s">
        <v>854</v>
      </c>
      <c r="B877" s="18" t="s">
        <v>1515</v>
      </c>
      <c r="C877" s="91">
        <v>834444.15</v>
      </c>
      <c r="D877" s="91"/>
      <c r="E877" s="91"/>
      <c r="F877" s="91"/>
      <c r="G877" s="91">
        <f t="shared" si="13"/>
        <v>834444.15</v>
      </c>
      <c r="H877" s="120">
        <v>42824</v>
      </c>
      <c r="I877" s="120">
        <v>42846</v>
      </c>
      <c r="J877" s="120"/>
      <c r="K877" s="120"/>
      <c r="L877" s="162"/>
      <c r="M877" s="162" t="s">
        <v>5</v>
      </c>
      <c r="N877" s="162">
        <v>1</v>
      </c>
      <c r="O877" s="162">
        <v>626.46</v>
      </c>
      <c r="P877" s="162">
        <v>2017</v>
      </c>
    </row>
    <row r="878" spans="1:16" ht="15.75" customHeight="1" x14ac:dyDescent="0.25">
      <c r="A878" s="104" t="s">
        <v>1491</v>
      </c>
      <c r="B878" s="18" t="s">
        <v>63</v>
      </c>
      <c r="C878" s="91">
        <v>4454496.13</v>
      </c>
      <c r="D878" s="91"/>
      <c r="E878" s="91"/>
      <c r="F878" s="91"/>
      <c r="G878" s="91">
        <f t="shared" si="13"/>
        <v>4454496.13</v>
      </c>
      <c r="H878" s="120">
        <v>42816</v>
      </c>
      <c r="I878" s="120">
        <v>42842</v>
      </c>
      <c r="J878" s="120"/>
      <c r="K878" s="120"/>
      <c r="L878" s="162"/>
      <c r="M878" s="162" t="s">
        <v>5</v>
      </c>
      <c r="N878" s="162">
        <v>1</v>
      </c>
      <c r="O878" s="162">
        <v>1704</v>
      </c>
      <c r="P878" s="162">
        <v>2017</v>
      </c>
    </row>
    <row r="879" spans="1:16" ht="15.75" customHeight="1" x14ac:dyDescent="0.25">
      <c r="A879" s="104" t="s">
        <v>1535</v>
      </c>
      <c r="B879" s="18" t="s">
        <v>63</v>
      </c>
      <c r="C879" s="91">
        <v>2426669.23</v>
      </c>
      <c r="D879" s="91"/>
      <c r="E879" s="91"/>
      <c r="F879" s="91"/>
      <c r="G879" s="91">
        <f t="shared" si="13"/>
        <v>2426669.23</v>
      </c>
      <c r="H879" s="120">
        <v>42773</v>
      </c>
      <c r="I879" s="120">
        <v>42835</v>
      </c>
      <c r="J879" s="120"/>
      <c r="K879" s="120"/>
      <c r="L879" s="162"/>
      <c r="M879" s="162" t="s">
        <v>5</v>
      </c>
      <c r="N879" s="162">
        <v>1</v>
      </c>
      <c r="O879" s="162">
        <v>1033.92</v>
      </c>
      <c r="P879" s="162">
        <v>2017</v>
      </c>
    </row>
    <row r="880" spans="1:16" ht="15.75" customHeight="1" x14ac:dyDescent="0.25">
      <c r="A880" s="104" t="s">
        <v>1712</v>
      </c>
      <c r="B880" s="104" t="s">
        <v>1</v>
      </c>
      <c r="C880" s="91">
        <v>4228679.13</v>
      </c>
      <c r="D880" s="91"/>
      <c r="E880" s="91"/>
      <c r="F880" s="91"/>
      <c r="G880" s="91">
        <f t="shared" si="13"/>
        <v>4228679.13</v>
      </c>
      <c r="H880" s="120">
        <v>42842</v>
      </c>
      <c r="I880" s="120">
        <v>42842</v>
      </c>
      <c r="J880" s="120"/>
      <c r="K880" s="120"/>
      <c r="L880" s="162"/>
      <c r="M880" s="162" t="s">
        <v>5</v>
      </c>
      <c r="N880" s="162">
        <v>1</v>
      </c>
      <c r="O880" s="162">
        <v>1687.18</v>
      </c>
      <c r="P880" s="162">
        <v>2017</v>
      </c>
    </row>
    <row r="881" spans="1:16" ht="15.75" customHeight="1" x14ac:dyDescent="0.25">
      <c r="A881" s="104" t="s">
        <v>1713</v>
      </c>
      <c r="B881" s="104" t="s">
        <v>1</v>
      </c>
      <c r="C881" s="91">
        <v>4215032.96</v>
      </c>
      <c r="D881" s="91"/>
      <c r="E881" s="91"/>
      <c r="F881" s="91"/>
      <c r="G881" s="91">
        <f t="shared" si="13"/>
        <v>4215032.96</v>
      </c>
      <c r="H881" s="120">
        <v>42845</v>
      </c>
      <c r="I881" s="120">
        <v>42845</v>
      </c>
      <c r="J881" s="120"/>
      <c r="K881" s="120"/>
      <c r="L881" s="162"/>
      <c r="M881" s="162" t="s">
        <v>5</v>
      </c>
      <c r="N881" s="162">
        <v>1</v>
      </c>
      <c r="O881" s="162">
        <v>1701.24</v>
      </c>
      <c r="P881" s="162">
        <v>2017</v>
      </c>
    </row>
    <row r="882" spans="1:16" ht="15.75" customHeight="1" x14ac:dyDescent="0.25">
      <c r="A882" s="104" t="s">
        <v>1704</v>
      </c>
      <c r="B882" s="104" t="s">
        <v>1</v>
      </c>
      <c r="C882" s="91">
        <v>2942812.04</v>
      </c>
      <c r="D882" s="91"/>
      <c r="E882" s="91"/>
      <c r="F882" s="91"/>
      <c r="G882" s="91">
        <f t="shared" si="13"/>
        <v>2942812.04</v>
      </c>
      <c r="H882" s="120">
        <v>42845</v>
      </c>
      <c r="I882" s="120">
        <v>42845</v>
      </c>
      <c r="J882" s="120"/>
      <c r="K882" s="120"/>
      <c r="L882" s="162"/>
      <c r="M882" s="162" t="s">
        <v>5</v>
      </c>
      <c r="N882" s="162">
        <v>1</v>
      </c>
      <c r="O882" s="162">
        <v>1423.2</v>
      </c>
      <c r="P882" s="162">
        <v>2017</v>
      </c>
    </row>
    <row r="883" spans="1:16" ht="15.75" customHeight="1" x14ac:dyDescent="0.25">
      <c r="A883" s="104" t="s">
        <v>1458</v>
      </c>
      <c r="B883" s="18" t="s">
        <v>1278</v>
      </c>
      <c r="C883" s="91">
        <v>2146806.5699999998</v>
      </c>
      <c r="D883" s="91"/>
      <c r="E883" s="91"/>
      <c r="F883" s="91"/>
      <c r="G883" s="91">
        <f t="shared" si="13"/>
        <v>2146806.5699999998</v>
      </c>
      <c r="H883" s="120">
        <v>42849</v>
      </c>
      <c r="I883" s="120">
        <v>42849</v>
      </c>
      <c r="J883" s="120"/>
      <c r="K883" s="120"/>
      <c r="L883" s="162"/>
      <c r="M883" s="162" t="s">
        <v>5</v>
      </c>
      <c r="N883" s="162">
        <v>1</v>
      </c>
      <c r="O883" s="162">
        <v>1110.7</v>
      </c>
      <c r="P883" s="162">
        <v>2017</v>
      </c>
    </row>
    <row r="884" spans="1:16" ht="15.75" customHeight="1" x14ac:dyDescent="0.25">
      <c r="A884" s="104" t="s">
        <v>1442</v>
      </c>
      <c r="B884" s="18" t="s">
        <v>1278</v>
      </c>
      <c r="C884" s="91">
        <v>1310805.3600000001</v>
      </c>
      <c r="D884" s="91"/>
      <c r="E884" s="91"/>
      <c r="F884" s="91"/>
      <c r="G884" s="91">
        <f t="shared" si="13"/>
        <v>1310805.3600000001</v>
      </c>
      <c r="H884" s="120">
        <v>42860</v>
      </c>
      <c r="I884" s="120">
        <v>42860</v>
      </c>
      <c r="J884" s="120"/>
      <c r="K884" s="120"/>
      <c r="L884" s="162"/>
      <c r="M884" s="162" t="s">
        <v>5</v>
      </c>
      <c r="N884" s="162">
        <v>1</v>
      </c>
      <c r="O884" s="162"/>
      <c r="P884" s="162">
        <v>2017</v>
      </c>
    </row>
    <row r="885" spans="1:16" ht="15.75" customHeight="1" x14ac:dyDescent="0.25">
      <c r="A885" s="104" t="s">
        <v>1847</v>
      </c>
      <c r="B885" s="18" t="s">
        <v>782</v>
      </c>
      <c r="C885" s="91">
        <v>3762979.21</v>
      </c>
      <c r="D885" s="91"/>
      <c r="E885" s="91"/>
      <c r="F885" s="91"/>
      <c r="G885" s="91">
        <f t="shared" si="13"/>
        <v>3762979.21</v>
      </c>
      <c r="H885" s="120">
        <v>42831</v>
      </c>
      <c r="I885" s="120">
        <v>42831</v>
      </c>
      <c r="J885" s="120"/>
      <c r="K885" s="120"/>
      <c r="L885" s="162"/>
      <c r="M885" s="162" t="s">
        <v>5</v>
      </c>
      <c r="N885" s="162">
        <v>1</v>
      </c>
      <c r="O885" s="162"/>
      <c r="P885" s="162">
        <v>2017</v>
      </c>
    </row>
    <row r="886" spans="1:16" ht="15.75" customHeight="1" x14ac:dyDescent="0.25">
      <c r="A886" s="104" t="s">
        <v>1468</v>
      </c>
      <c r="B886" s="18" t="s">
        <v>757</v>
      </c>
      <c r="C886" s="91">
        <v>1295474.54</v>
      </c>
      <c r="D886" s="91"/>
      <c r="E886" s="91"/>
      <c r="F886" s="91"/>
      <c r="G886" s="91">
        <f t="shared" si="13"/>
        <v>1295474.54</v>
      </c>
      <c r="H886" s="120">
        <v>42753</v>
      </c>
      <c r="I886" s="120">
        <v>42795</v>
      </c>
      <c r="J886" s="120"/>
      <c r="K886" s="120"/>
      <c r="L886" s="162"/>
      <c r="M886" s="162" t="s">
        <v>3558</v>
      </c>
      <c r="N886" s="162">
        <v>3</v>
      </c>
      <c r="O886" s="162"/>
      <c r="P886" s="162">
        <v>2017</v>
      </c>
    </row>
    <row r="887" spans="1:16" ht="15.75" customHeight="1" x14ac:dyDescent="0.25">
      <c r="A887" s="104" t="s">
        <v>1531</v>
      </c>
      <c r="B887" s="18" t="s">
        <v>63</v>
      </c>
      <c r="C887" s="91">
        <v>1496070.86</v>
      </c>
      <c r="D887" s="91"/>
      <c r="E887" s="91"/>
      <c r="F887" s="91"/>
      <c r="G887" s="91">
        <f t="shared" si="13"/>
        <v>1496070.86</v>
      </c>
      <c r="H887" s="120">
        <v>42796</v>
      </c>
      <c r="I887" s="120">
        <v>42830</v>
      </c>
      <c r="J887" s="120"/>
      <c r="K887" s="120"/>
      <c r="L887" s="162"/>
      <c r="M887" s="162" t="s">
        <v>5</v>
      </c>
      <c r="N887" s="162">
        <v>1</v>
      </c>
      <c r="O887" s="162">
        <v>646.29</v>
      </c>
      <c r="P887" s="162">
        <v>2017</v>
      </c>
    </row>
    <row r="888" spans="1:16" ht="15.75" customHeight="1" x14ac:dyDescent="0.25">
      <c r="A888" s="104" t="s">
        <v>1469</v>
      </c>
      <c r="B888" s="18" t="s">
        <v>757</v>
      </c>
      <c r="C888" s="91">
        <v>329063.18</v>
      </c>
      <c r="D888" s="91"/>
      <c r="E888" s="91"/>
      <c r="F888" s="91"/>
      <c r="G888" s="91">
        <f t="shared" si="13"/>
        <v>329063.18</v>
      </c>
      <c r="H888" s="120">
        <v>42734</v>
      </c>
      <c r="I888" s="120">
        <v>42795</v>
      </c>
      <c r="J888" s="120"/>
      <c r="K888" s="120"/>
      <c r="L888" s="162"/>
      <c r="M888" s="162" t="s">
        <v>1473</v>
      </c>
      <c r="N888" s="162">
        <v>1</v>
      </c>
      <c r="O888" s="162" t="s">
        <v>1229</v>
      </c>
      <c r="P888" s="162">
        <v>2017</v>
      </c>
    </row>
    <row r="889" spans="1:16" ht="15.75" customHeight="1" x14ac:dyDescent="0.25">
      <c r="A889" s="104" t="s">
        <v>1855</v>
      </c>
      <c r="B889" s="18" t="s">
        <v>1364</v>
      </c>
      <c r="C889" s="91">
        <v>2806092.34</v>
      </c>
      <c r="D889" s="91"/>
      <c r="E889" s="91"/>
      <c r="F889" s="91"/>
      <c r="G889" s="91">
        <f t="shared" si="13"/>
        <v>2806092.34</v>
      </c>
      <c r="H889" s="120">
        <v>42846</v>
      </c>
      <c r="I889" s="120">
        <v>42846</v>
      </c>
      <c r="J889" s="120"/>
      <c r="K889" s="120"/>
      <c r="L889" s="162"/>
      <c r="M889" s="162" t="s">
        <v>5</v>
      </c>
      <c r="N889" s="162">
        <v>1</v>
      </c>
      <c r="O889" s="162">
        <v>1056</v>
      </c>
      <c r="P889" s="162">
        <v>2017</v>
      </c>
    </row>
    <row r="890" spans="1:16" ht="15.75" customHeight="1" x14ac:dyDescent="0.25">
      <c r="A890" s="104" t="s">
        <v>1456</v>
      </c>
      <c r="B890" s="18" t="s">
        <v>1278</v>
      </c>
      <c r="C890" s="91">
        <v>601653.26</v>
      </c>
      <c r="D890" s="91"/>
      <c r="E890" s="91"/>
      <c r="F890" s="91"/>
      <c r="G890" s="91">
        <f t="shared" si="13"/>
        <v>601653.26</v>
      </c>
      <c r="H890" s="120">
        <v>42870</v>
      </c>
      <c r="I890" s="120">
        <v>42870</v>
      </c>
      <c r="J890" s="120"/>
      <c r="K890" s="120"/>
      <c r="L890" s="162"/>
      <c r="M890" s="162" t="s">
        <v>5</v>
      </c>
      <c r="N890" s="162">
        <v>1</v>
      </c>
      <c r="O890" s="162">
        <v>229.4</v>
      </c>
      <c r="P890" s="162">
        <v>2017</v>
      </c>
    </row>
    <row r="891" spans="1:16" ht="15.75" customHeight="1" x14ac:dyDescent="0.25">
      <c r="A891" s="104" t="s">
        <v>1626</v>
      </c>
      <c r="B891" s="18" t="s">
        <v>1660</v>
      </c>
      <c r="C891" s="91">
        <v>2603158.75</v>
      </c>
      <c r="D891" s="91"/>
      <c r="E891" s="91"/>
      <c r="F891" s="91"/>
      <c r="G891" s="91">
        <f t="shared" si="13"/>
        <v>2603158.75</v>
      </c>
      <c r="H891" s="120">
        <v>42853</v>
      </c>
      <c r="I891" s="120">
        <v>42853</v>
      </c>
      <c r="J891" s="120"/>
      <c r="K891" s="120"/>
      <c r="L891" s="162"/>
      <c r="M891" s="162" t="s">
        <v>5</v>
      </c>
      <c r="N891" s="162">
        <v>1</v>
      </c>
      <c r="O891" s="162"/>
      <c r="P891" s="162">
        <v>2017</v>
      </c>
    </row>
    <row r="892" spans="1:16" ht="15.75" customHeight="1" x14ac:dyDescent="0.25">
      <c r="A892" s="104" t="s">
        <v>1658</v>
      </c>
      <c r="B892" s="18" t="s">
        <v>1660</v>
      </c>
      <c r="C892" s="91">
        <v>2288138.83</v>
      </c>
      <c r="D892" s="91"/>
      <c r="E892" s="91"/>
      <c r="F892" s="91"/>
      <c r="G892" s="91">
        <f t="shared" si="13"/>
        <v>2288138.83</v>
      </c>
      <c r="H892" s="120">
        <v>42853</v>
      </c>
      <c r="I892" s="120">
        <v>42853</v>
      </c>
      <c r="J892" s="120"/>
      <c r="K892" s="120"/>
      <c r="L892" s="162"/>
      <c r="M892" s="162" t="s">
        <v>5</v>
      </c>
      <c r="N892" s="162">
        <v>1</v>
      </c>
      <c r="O892" s="162"/>
      <c r="P892" s="162">
        <v>2017</v>
      </c>
    </row>
    <row r="893" spans="1:16" ht="15.75" customHeight="1" x14ac:dyDescent="0.25">
      <c r="A893" s="104" t="s">
        <v>1614</v>
      </c>
      <c r="B893" s="18" t="s">
        <v>1660</v>
      </c>
      <c r="C893" s="91">
        <v>3542622.78</v>
      </c>
      <c r="D893" s="91"/>
      <c r="E893" s="91"/>
      <c r="F893" s="91"/>
      <c r="G893" s="91">
        <f t="shared" si="13"/>
        <v>3542622.78</v>
      </c>
      <c r="H893" s="120">
        <v>42839</v>
      </c>
      <c r="I893" s="120">
        <v>42839</v>
      </c>
      <c r="J893" s="120"/>
      <c r="K893" s="120"/>
      <c r="L893" s="162"/>
      <c r="M893" s="162" t="s">
        <v>5</v>
      </c>
      <c r="N893" s="162">
        <v>1</v>
      </c>
      <c r="O893" s="162">
        <v>1683</v>
      </c>
      <c r="P893" s="162">
        <v>2017</v>
      </c>
    </row>
    <row r="894" spans="1:16" ht="15.75" customHeight="1" x14ac:dyDescent="0.25">
      <c r="A894" s="104" t="s">
        <v>2154</v>
      </c>
      <c r="B894" s="18" t="s">
        <v>782</v>
      </c>
      <c r="C894" s="91">
        <v>3977722.64</v>
      </c>
      <c r="D894" s="91"/>
      <c r="E894" s="91"/>
      <c r="F894" s="91"/>
      <c r="G894" s="91">
        <f t="shared" si="13"/>
        <v>3977722.64</v>
      </c>
      <c r="H894" s="120">
        <v>42866</v>
      </c>
      <c r="I894" s="120">
        <v>42866</v>
      </c>
      <c r="J894" s="120"/>
      <c r="K894" s="120"/>
      <c r="L894" s="162"/>
      <c r="M894" s="162" t="s">
        <v>5</v>
      </c>
      <c r="N894" s="162">
        <v>1</v>
      </c>
      <c r="O894" s="162">
        <v>1386</v>
      </c>
      <c r="P894" s="162">
        <v>2017</v>
      </c>
    </row>
    <row r="895" spans="1:16" ht="15.75" customHeight="1" x14ac:dyDescent="0.25">
      <c r="A895" s="104" t="s">
        <v>1755</v>
      </c>
      <c r="B895" s="18" t="s">
        <v>2330</v>
      </c>
      <c r="C895" s="91">
        <v>1488723.9</v>
      </c>
      <c r="D895" s="91"/>
      <c r="E895" s="91"/>
      <c r="F895" s="91"/>
      <c r="G895" s="91">
        <f t="shared" si="13"/>
        <v>1488723.9</v>
      </c>
      <c r="H895" s="120">
        <v>42830</v>
      </c>
      <c r="I895" s="120">
        <v>42830</v>
      </c>
      <c r="J895" s="120"/>
      <c r="K895" s="120"/>
      <c r="L895" s="162"/>
      <c r="M895" s="162" t="s">
        <v>5</v>
      </c>
      <c r="N895" s="162">
        <v>1</v>
      </c>
      <c r="O895" s="162"/>
      <c r="P895" s="162">
        <v>2017</v>
      </c>
    </row>
    <row r="896" spans="1:16" ht="15.75" customHeight="1" x14ac:dyDescent="0.25">
      <c r="A896" s="104" t="s">
        <v>1764</v>
      </c>
      <c r="B896" s="18" t="s">
        <v>2330</v>
      </c>
      <c r="C896" s="91">
        <v>1342008.8500000001</v>
      </c>
      <c r="D896" s="91"/>
      <c r="E896" s="91"/>
      <c r="F896" s="91"/>
      <c r="G896" s="91">
        <f t="shared" si="13"/>
        <v>1342008.8500000001</v>
      </c>
      <c r="H896" s="120">
        <v>42769</v>
      </c>
      <c r="I896" s="120">
        <v>42769</v>
      </c>
      <c r="J896" s="120"/>
      <c r="K896" s="120"/>
      <c r="L896" s="162"/>
      <c r="M896" s="162" t="s">
        <v>5</v>
      </c>
      <c r="N896" s="162">
        <v>1</v>
      </c>
      <c r="O896" s="162" t="s">
        <v>2005</v>
      </c>
      <c r="P896" s="162">
        <v>2017</v>
      </c>
    </row>
    <row r="897" spans="1:16" ht="15.75" customHeight="1" x14ac:dyDescent="0.25">
      <c r="A897" s="104" t="s">
        <v>1928</v>
      </c>
      <c r="B897" s="18" t="s">
        <v>782</v>
      </c>
      <c r="C897" s="91">
        <v>2556973.15</v>
      </c>
      <c r="D897" s="91"/>
      <c r="E897" s="91"/>
      <c r="F897" s="91"/>
      <c r="G897" s="91">
        <f t="shared" si="13"/>
        <v>2556973.15</v>
      </c>
      <c r="H897" s="120">
        <v>42776</v>
      </c>
      <c r="I897" s="120">
        <v>42776</v>
      </c>
      <c r="J897" s="120"/>
      <c r="K897" s="120"/>
      <c r="L897" s="162"/>
      <c r="M897" s="162" t="s">
        <v>5</v>
      </c>
      <c r="N897" s="162">
        <v>1</v>
      </c>
      <c r="O897" s="162">
        <v>1009</v>
      </c>
      <c r="P897" s="162">
        <v>2017</v>
      </c>
    </row>
    <row r="898" spans="1:16" ht="15.75" customHeight="1" x14ac:dyDescent="0.25">
      <c r="A898" s="104" t="s">
        <v>1493</v>
      </c>
      <c r="B898" s="18" t="s">
        <v>1515</v>
      </c>
      <c r="C898" s="91">
        <v>3663778.42</v>
      </c>
      <c r="D898" s="91"/>
      <c r="E898" s="91"/>
      <c r="F898" s="91"/>
      <c r="G898" s="91">
        <f t="shared" si="13"/>
        <v>3663778.42</v>
      </c>
      <c r="H898" s="120">
        <v>42824</v>
      </c>
      <c r="I898" s="120">
        <v>42878</v>
      </c>
      <c r="J898" s="120"/>
      <c r="K898" s="120"/>
      <c r="L898" s="162"/>
      <c r="M898" s="162" t="s">
        <v>5</v>
      </c>
      <c r="N898" s="162">
        <v>1</v>
      </c>
      <c r="O898" s="162" t="s">
        <v>2024</v>
      </c>
      <c r="P898" s="162">
        <v>2017</v>
      </c>
    </row>
    <row r="899" spans="1:16" ht="15.75" customHeight="1" x14ac:dyDescent="0.25">
      <c r="A899" s="104" t="s">
        <v>1507</v>
      </c>
      <c r="B899" s="18" t="s">
        <v>582</v>
      </c>
      <c r="C899" s="91">
        <v>1435276.48</v>
      </c>
      <c r="D899" s="91"/>
      <c r="E899" s="91"/>
      <c r="F899" s="91"/>
      <c r="G899" s="91">
        <f t="shared" si="13"/>
        <v>1435276.48</v>
      </c>
      <c r="H899" s="120">
        <v>42878</v>
      </c>
      <c r="I899" s="120">
        <v>42878</v>
      </c>
      <c r="J899" s="120"/>
      <c r="K899" s="120"/>
      <c r="L899" s="162"/>
      <c r="M899" s="162" t="s">
        <v>5</v>
      </c>
      <c r="N899" s="162">
        <v>1</v>
      </c>
      <c r="O899" s="162">
        <v>907</v>
      </c>
      <c r="P899" s="162">
        <v>2017</v>
      </c>
    </row>
    <row r="900" spans="1:16" ht="15.75" customHeight="1" x14ac:dyDescent="0.25">
      <c r="A900" s="104" t="s">
        <v>1620</v>
      </c>
      <c r="B900" s="18" t="s">
        <v>1660</v>
      </c>
      <c r="C900" s="91">
        <v>3393566.75</v>
      </c>
      <c r="D900" s="91"/>
      <c r="E900" s="91"/>
      <c r="F900" s="91"/>
      <c r="G900" s="91">
        <f t="shared" si="13"/>
        <v>3393566.75</v>
      </c>
      <c r="H900" s="120">
        <v>42860</v>
      </c>
      <c r="I900" s="120">
        <v>42860</v>
      </c>
      <c r="J900" s="120"/>
      <c r="K900" s="120"/>
      <c r="L900" s="162"/>
      <c r="M900" s="162" t="s">
        <v>5</v>
      </c>
      <c r="N900" s="162">
        <v>1</v>
      </c>
      <c r="O900" s="162">
        <v>1422</v>
      </c>
      <c r="P900" s="162">
        <v>2017</v>
      </c>
    </row>
    <row r="901" spans="1:16" ht="15.75" customHeight="1" x14ac:dyDescent="0.25">
      <c r="A901" s="104" t="s">
        <v>1488</v>
      </c>
      <c r="B901" s="18" t="s">
        <v>63</v>
      </c>
      <c r="C901" s="91">
        <v>4165634.1</v>
      </c>
      <c r="D901" s="91"/>
      <c r="E901" s="91"/>
      <c r="F901" s="91"/>
      <c r="G901" s="91">
        <f t="shared" si="13"/>
        <v>4165634.1</v>
      </c>
      <c r="H901" s="120">
        <v>42830</v>
      </c>
      <c r="I901" s="120">
        <v>42835</v>
      </c>
      <c r="J901" s="120"/>
      <c r="K901" s="120"/>
      <c r="L901" s="162"/>
      <c r="M901" s="162" t="s">
        <v>5</v>
      </c>
      <c r="N901" s="162">
        <v>1</v>
      </c>
      <c r="O901" s="162"/>
      <c r="P901" s="162">
        <v>2017</v>
      </c>
    </row>
    <row r="902" spans="1:16" ht="15.75" customHeight="1" x14ac:dyDescent="0.25">
      <c r="A902" s="104" t="s">
        <v>1923</v>
      </c>
      <c r="B902" s="18" t="s">
        <v>782</v>
      </c>
      <c r="C902" s="91">
        <v>2725836.92</v>
      </c>
      <c r="D902" s="91"/>
      <c r="E902" s="91"/>
      <c r="F902" s="91"/>
      <c r="G902" s="91">
        <f t="shared" si="13"/>
        <v>2725836.92</v>
      </c>
      <c r="H902" s="120">
        <v>42807</v>
      </c>
      <c r="I902" s="120">
        <v>42807</v>
      </c>
      <c r="J902" s="120"/>
      <c r="K902" s="120"/>
      <c r="L902" s="162"/>
      <c r="M902" s="162" t="s">
        <v>5</v>
      </c>
      <c r="N902" s="162">
        <v>1</v>
      </c>
      <c r="O902" s="162" t="s">
        <v>2002</v>
      </c>
      <c r="P902" s="162">
        <v>2017</v>
      </c>
    </row>
    <row r="903" spans="1:16" ht="15.75" customHeight="1" x14ac:dyDescent="0.25">
      <c r="A903" s="104" t="s">
        <v>935</v>
      </c>
      <c r="B903" s="18" t="s">
        <v>402</v>
      </c>
      <c r="C903" s="91">
        <v>1546408.75</v>
      </c>
      <c r="D903" s="91"/>
      <c r="E903" s="91"/>
      <c r="F903" s="91"/>
      <c r="G903" s="91">
        <f t="shared" si="13"/>
        <v>1546408.75</v>
      </c>
      <c r="H903" s="120">
        <v>42779</v>
      </c>
      <c r="I903" s="120">
        <v>42779</v>
      </c>
      <c r="J903" s="120"/>
      <c r="K903" s="120"/>
      <c r="L903" s="162"/>
      <c r="M903" s="162" t="s">
        <v>5</v>
      </c>
      <c r="N903" s="162">
        <v>1</v>
      </c>
      <c r="O903" s="162">
        <v>1060</v>
      </c>
      <c r="P903" s="162">
        <v>2017</v>
      </c>
    </row>
    <row r="904" spans="1:16" ht="15.75" customHeight="1" x14ac:dyDescent="0.25">
      <c r="A904" s="104" t="s">
        <v>1845</v>
      </c>
      <c r="B904" s="18" t="s">
        <v>782</v>
      </c>
      <c r="C904" s="91">
        <v>2736955.62</v>
      </c>
      <c r="D904" s="91"/>
      <c r="E904" s="91"/>
      <c r="F904" s="91"/>
      <c r="G904" s="91">
        <f t="shared" si="13"/>
        <v>2736955.62</v>
      </c>
      <c r="H904" s="120">
        <v>42853</v>
      </c>
      <c r="I904" s="120">
        <v>42853</v>
      </c>
      <c r="J904" s="120"/>
      <c r="K904" s="120"/>
      <c r="L904" s="162"/>
      <c r="M904" s="162" t="s">
        <v>5</v>
      </c>
      <c r="N904" s="162">
        <v>1</v>
      </c>
      <c r="O904" s="162">
        <v>1043</v>
      </c>
      <c r="P904" s="162">
        <v>2017</v>
      </c>
    </row>
    <row r="905" spans="1:16" ht="15.75" customHeight="1" x14ac:dyDescent="0.25">
      <c r="A905" s="104" t="s">
        <v>1760</v>
      </c>
      <c r="B905" s="18" t="s">
        <v>2330</v>
      </c>
      <c r="C905" s="91">
        <v>1040306.19</v>
      </c>
      <c r="D905" s="91"/>
      <c r="E905" s="91"/>
      <c r="F905" s="91"/>
      <c r="G905" s="91">
        <f t="shared" si="13"/>
        <v>1040306.19</v>
      </c>
      <c r="H905" s="120">
        <v>42839</v>
      </c>
      <c r="I905" s="120">
        <v>42839</v>
      </c>
      <c r="J905" s="120"/>
      <c r="K905" s="120"/>
      <c r="L905" s="162"/>
      <c r="M905" s="162" t="s">
        <v>5</v>
      </c>
      <c r="N905" s="162">
        <v>1</v>
      </c>
      <c r="O905" s="162">
        <v>519.4</v>
      </c>
      <c r="P905" s="162">
        <v>2017</v>
      </c>
    </row>
    <row r="906" spans="1:16" ht="15.75" customHeight="1" x14ac:dyDescent="0.25">
      <c r="A906" s="104" t="s">
        <v>1836</v>
      </c>
      <c r="B906" s="18" t="s">
        <v>782</v>
      </c>
      <c r="C906" s="91">
        <v>2738704.64</v>
      </c>
      <c r="D906" s="91"/>
      <c r="E906" s="91"/>
      <c r="F906" s="91"/>
      <c r="G906" s="91">
        <f t="shared" si="13"/>
        <v>2738704.64</v>
      </c>
      <c r="H906" s="120">
        <v>42853</v>
      </c>
      <c r="I906" s="120">
        <v>42853</v>
      </c>
      <c r="J906" s="120"/>
      <c r="K906" s="120"/>
      <c r="L906" s="162"/>
      <c r="M906" s="162" t="s">
        <v>5</v>
      </c>
      <c r="N906" s="162">
        <v>1</v>
      </c>
      <c r="O906" s="162">
        <v>1061.4000000000001</v>
      </c>
      <c r="P906" s="162">
        <v>2017</v>
      </c>
    </row>
    <row r="907" spans="1:16" ht="15.75" customHeight="1" x14ac:dyDescent="0.25">
      <c r="A907" s="104" t="s">
        <v>2168</v>
      </c>
      <c r="B907" s="18" t="s">
        <v>782</v>
      </c>
      <c r="C907" s="91">
        <v>3840111.89</v>
      </c>
      <c r="D907" s="91"/>
      <c r="E907" s="91"/>
      <c r="F907" s="91"/>
      <c r="G907" s="91">
        <f t="shared" si="13"/>
        <v>3840111.89</v>
      </c>
      <c r="H907" s="120">
        <v>42860</v>
      </c>
      <c r="I907" s="120">
        <v>42860</v>
      </c>
      <c r="J907" s="120"/>
      <c r="K907" s="120"/>
      <c r="L907" s="162"/>
      <c r="M907" s="162" t="s">
        <v>5</v>
      </c>
      <c r="N907" s="162">
        <v>1</v>
      </c>
      <c r="O907" s="162">
        <v>1415</v>
      </c>
      <c r="P907" s="162">
        <v>2017</v>
      </c>
    </row>
    <row r="908" spans="1:16" ht="15.75" customHeight="1" x14ac:dyDescent="0.25">
      <c r="A908" s="104" t="s">
        <v>1650</v>
      </c>
      <c r="B908" s="18" t="s">
        <v>1660</v>
      </c>
      <c r="C908" s="91">
        <v>3131814</v>
      </c>
      <c r="D908" s="91"/>
      <c r="E908" s="91"/>
      <c r="F908" s="91"/>
      <c r="G908" s="91">
        <f t="shared" si="13"/>
        <v>3131814</v>
      </c>
      <c r="H908" s="120">
        <v>42867</v>
      </c>
      <c r="I908" s="120">
        <v>42867</v>
      </c>
      <c r="J908" s="120"/>
      <c r="K908" s="120"/>
      <c r="L908" s="162"/>
      <c r="M908" s="162" t="s">
        <v>5</v>
      </c>
      <c r="N908" s="162">
        <v>1</v>
      </c>
      <c r="O908" s="162"/>
      <c r="P908" s="162">
        <v>2017</v>
      </c>
    </row>
    <row r="909" spans="1:16" ht="15.75" customHeight="1" x14ac:dyDescent="0.25">
      <c r="A909" s="104" t="s">
        <v>1532</v>
      </c>
      <c r="B909" s="18" t="s">
        <v>63</v>
      </c>
      <c r="C909" s="91">
        <v>1658154.28</v>
      </c>
      <c r="D909" s="91"/>
      <c r="E909" s="91"/>
      <c r="F909" s="91"/>
      <c r="G909" s="91">
        <f t="shared" si="13"/>
        <v>1658154.28</v>
      </c>
      <c r="H909" s="120">
        <v>42821</v>
      </c>
      <c r="I909" s="120">
        <v>42842</v>
      </c>
      <c r="J909" s="120"/>
      <c r="K909" s="120"/>
      <c r="L909" s="162"/>
      <c r="M909" s="162" t="s">
        <v>5</v>
      </c>
      <c r="N909" s="162">
        <v>1</v>
      </c>
      <c r="O909" s="162">
        <v>695.05</v>
      </c>
      <c r="P909" s="162">
        <v>2017</v>
      </c>
    </row>
    <row r="910" spans="1:16" ht="15.75" customHeight="1" x14ac:dyDescent="0.25">
      <c r="A910" s="104" t="s">
        <v>1653</v>
      </c>
      <c r="B910" s="18" t="s">
        <v>1660</v>
      </c>
      <c r="C910" s="91">
        <v>1639810.923</v>
      </c>
      <c r="D910" s="91"/>
      <c r="E910" s="91"/>
      <c r="F910" s="91"/>
      <c r="G910" s="91">
        <f t="shared" si="13"/>
        <v>1639810.923</v>
      </c>
      <c r="H910" s="120">
        <v>42867</v>
      </c>
      <c r="I910" s="120">
        <v>42867</v>
      </c>
      <c r="J910" s="120"/>
      <c r="K910" s="120"/>
      <c r="L910" s="162"/>
      <c r="M910" s="162" t="s">
        <v>5</v>
      </c>
      <c r="N910" s="162">
        <v>1</v>
      </c>
      <c r="O910" s="162">
        <v>772</v>
      </c>
      <c r="P910" s="162">
        <v>2017</v>
      </c>
    </row>
    <row r="911" spans="1:16" ht="15.75" customHeight="1" x14ac:dyDescent="0.25">
      <c r="A911" s="104" t="s">
        <v>1850</v>
      </c>
      <c r="B911" s="18" t="s">
        <v>1364</v>
      </c>
      <c r="C911" s="91">
        <v>1502227.83</v>
      </c>
      <c r="D911" s="91"/>
      <c r="E911" s="91"/>
      <c r="F911" s="91"/>
      <c r="G911" s="91">
        <f t="shared" si="13"/>
        <v>1502227.83</v>
      </c>
      <c r="H911" s="120">
        <v>42846</v>
      </c>
      <c r="I911" s="120">
        <v>42859</v>
      </c>
      <c r="J911" s="120"/>
      <c r="K911" s="120"/>
      <c r="L911" s="162"/>
      <c r="M911" s="162" t="s">
        <v>5</v>
      </c>
      <c r="N911" s="162">
        <v>1</v>
      </c>
      <c r="O911" s="162">
        <v>653</v>
      </c>
      <c r="P911" s="162">
        <v>2017</v>
      </c>
    </row>
    <row r="912" spans="1:16" ht="15.75" customHeight="1" x14ac:dyDescent="0.25">
      <c r="A912" s="104" t="s">
        <v>1851</v>
      </c>
      <c r="B912" s="18" t="s">
        <v>1364</v>
      </c>
      <c r="C912" s="91">
        <v>1220537.23</v>
      </c>
      <c r="D912" s="91"/>
      <c r="E912" s="91"/>
      <c r="F912" s="91"/>
      <c r="G912" s="91">
        <f t="shared" ref="G912:G975" si="14">C912-D912+F912</f>
        <v>1220537.23</v>
      </c>
      <c r="H912" s="120">
        <v>42846</v>
      </c>
      <c r="I912" s="120">
        <v>42859</v>
      </c>
      <c r="J912" s="120"/>
      <c r="K912" s="120"/>
      <c r="L912" s="162"/>
      <c r="M912" s="162" t="s">
        <v>5</v>
      </c>
      <c r="N912" s="162">
        <v>1</v>
      </c>
      <c r="O912" s="162">
        <v>481.16</v>
      </c>
      <c r="P912" s="162">
        <v>2017</v>
      </c>
    </row>
    <row r="913" spans="1:16" ht="15.75" customHeight="1" x14ac:dyDescent="0.25">
      <c r="A913" s="104" t="s">
        <v>838</v>
      </c>
      <c r="B913" s="18" t="s">
        <v>782</v>
      </c>
      <c r="C913" s="91">
        <v>2963683.04</v>
      </c>
      <c r="D913" s="91"/>
      <c r="E913" s="91"/>
      <c r="F913" s="91"/>
      <c r="G913" s="91">
        <f t="shared" si="14"/>
        <v>2963683.04</v>
      </c>
      <c r="H913" s="120">
        <v>42720</v>
      </c>
      <c r="I913" s="120">
        <v>42884</v>
      </c>
      <c r="J913" s="120"/>
      <c r="K913" s="120"/>
      <c r="L913" s="162"/>
      <c r="M913" s="162" t="s">
        <v>5</v>
      </c>
      <c r="N913" s="162">
        <v>1</v>
      </c>
      <c r="O913" s="162"/>
      <c r="P913" s="162">
        <v>2017</v>
      </c>
    </row>
    <row r="914" spans="1:16" ht="15.75" customHeight="1" x14ac:dyDescent="0.25">
      <c r="A914" s="104" t="s">
        <v>1846</v>
      </c>
      <c r="B914" s="18" t="s">
        <v>782</v>
      </c>
      <c r="C914" s="91">
        <v>1412373.74</v>
      </c>
      <c r="D914" s="91"/>
      <c r="E914" s="91"/>
      <c r="F914" s="91"/>
      <c r="G914" s="91">
        <f t="shared" si="14"/>
        <v>1412373.74</v>
      </c>
      <c r="H914" s="120">
        <v>42811</v>
      </c>
      <c r="I914" s="120">
        <v>42811</v>
      </c>
      <c r="J914" s="120"/>
      <c r="K914" s="120"/>
      <c r="L914" s="162"/>
      <c r="M914" s="162" t="s">
        <v>5</v>
      </c>
      <c r="N914" s="162">
        <v>1</v>
      </c>
      <c r="O914" s="162" t="s">
        <v>2013</v>
      </c>
      <c r="P914" s="162">
        <v>2017</v>
      </c>
    </row>
    <row r="915" spans="1:16" ht="15.75" customHeight="1" x14ac:dyDescent="0.25">
      <c r="A915" s="104" t="s">
        <v>1759</v>
      </c>
      <c r="B915" s="18" t="s">
        <v>2330</v>
      </c>
      <c r="C915" s="91">
        <v>3377371.76</v>
      </c>
      <c r="D915" s="91"/>
      <c r="E915" s="91"/>
      <c r="F915" s="91"/>
      <c r="G915" s="91">
        <f t="shared" si="14"/>
        <v>3377371.76</v>
      </c>
      <c r="H915" s="120">
        <v>42830</v>
      </c>
      <c r="I915" s="120">
        <v>42830</v>
      </c>
      <c r="J915" s="120"/>
      <c r="K915" s="120"/>
      <c r="L915" s="162"/>
      <c r="M915" s="162" t="s">
        <v>5</v>
      </c>
      <c r="N915" s="162">
        <v>1</v>
      </c>
      <c r="O915" s="162"/>
      <c r="P915" s="162">
        <v>2017</v>
      </c>
    </row>
    <row r="916" spans="1:16" ht="15.75" customHeight="1" x14ac:dyDescent="0.25">
      <c r="A916" s="104" t="s">
        <v>1455</v>
      </c>
      <c r="B916" s="18" t="s">
        <v>1278</v>
      </c>
      <c r="C916" s="91">
        <v>3235458.87</v>
      </c>
      <c r="D916" s="91"/>
      <c r="E916" s="91"/>
      <c r="F916" s="91"/>
      <c r="G916" s="91">
        <f t="shared" si="14"/>
        <v>3235458.87</v>
      </c>
      <c r="H916" s="120">
        <v>42870</v>
      </c>
      <c r="I916" s="120">
        <v>42870</v>
      </c>
      <c r="J916" s="120"/>
      <c r="K916" s="120"/>
      <c r="L916" s="162"/>
      <c r="M916" s="162" t="s">
        <v>5</v>
      </c>
      <c r="N916" s="162">
        <v>1</v>
      </c>
      <c r="O916" s="162">
        <v>1059.7</v>
      </c>
      <c r="P916" s="162">
        <v>2017</v>
      </c>
    </row>
    <row r="917" spans="1:16" ht="15.75" customHeight="1" x14ac:dyDescent="0.25">
      <c r="A917" s="104" t="s">
        <v>1546</v>
      </c>
      <c r="B917" s="18" t="s">
        <v>1557</v>
      </c>
      <c r="C917" s="91">
        <v>4233591.0199999996</v>
      </c>
      <c r="D917" s="91"/>
      <c r="E917" s="91"/>
      <c r="F917" s="91"/>
      <c r="G917" s="91">
        <f t="shared" si="14"/>
        <v>4233591.0199999996</v>
      </c>
      <c r="H917" s="120">
        <v>42878</v>
      </c>
      <c r="I917" s="120">
        <v>42878</v>
      </c>
      <c r="J917" s="120"/>
      <c r="K917" s="120"/>
      <c r="L917" s="162"/>
      <c r="M917" s="162" t="s">
        <v>5</v>
      </c>
      <c r="N917" s="162">
        <v>1</v>
      </c>
      <c r="O917" s="162">
        <v>1421</v>
      </c>
      <c r="P917" s="162">
        <v>2017</v>
      </c>
    </row>
    <row r="918" spans="1:16" ht="15.75" customHeight="1" x14ac:dyDescent="0.25">
      <c r="A918" s="104" t="s">
        <v>1549</v>
      </c>
      <c r="B918" s="18" t="s">
        <v>1557</v>
      </c>
      <c r="C918" s="91">
        <v>4203844.4000000004</v>
      </c>
      <c r="D918" s="91"/>
      <c r="E918" s="91"/>
      <c r="F918" s="91"/>
      <c r="G918" s="91">
        <f t="shared" si="14"/>
        <v>4203844.4000000004</v>
      </c>
      <c r="H918" s="120">
        <v>42884</v>
      </c>
      <c r="I918" s="120">
        <v>42884</v>
      </c>
      <c r="J918" s="120"/>
      <c r="K918" s="120"/>
      <c r="L918" s="162"/>
      <c r="M918" s="162" t="s">
        <v>5</v>
      </c>
      <c r="N918" s="162">
        <v>1</v>
      </c>
      <c r="O918" s="162">
        <v>1411</v>
      </c>
      <c r="P918" s="162">
        <v>2017</v>
      </c>
    </row>
    <row r="919" spans="1:16" ht="15.75" customHeight="1" x14ac:dyDescent="0.25">
      <c r="A919" s="104" t="s">
        <v>1547</v>
      </c>
      <c r="B919" s="18" t="s">
        <v>1557</v>
      </c>
      <c r="C919" s="91">
        <v>4196692.42</v>
      </c>
      <c r="D919" s="91"/>
      <c r="E919" s="91"/>
      <c r="F919" s="91"/>
      <c r="G919" s="91">
        <f t="shared" si="14"/>
        <v>4196692.42</v>
      </c>
      <c r="H919" s="120">
        <v>42884</v>
      </c>
      <c r="I919" s="120">
        <v>42884</v>
      </c>
      <c r="J919" s="120"/>
      <c r="K919" s="120"/>
      <c r="L919" s="162"/>
      <c r="M919" s="162" t="s">
        <v>5</v>
      </c>
      <c r="N919" s="162">
        <v>1</v>
      </c>
      <c r="O919" s="162">
        <v>1421</v>
      </c>
      <c r="P919" s="162">
        <v>2017</v>
      </c>
    </row>
    <row r="920" spans="1:16" ht="15.75" customHeight="1" x14ac:dyDescent="0.25">
      <c r="A920" s="104" t="s">
        <v>1447</v>
      </c>
      <c r="B920" s="18" t="s">
        <v>1278</v>
      </c>
      <c r="C920" s="91">
        <v>2492478.61</v>
      </c>
      <c r="D920" s="91"/>
      <c r="E920" s="91"/>
      <c r="F920" s="91"/>
      <c r="G920" s="91">
        <f t="shared" si="14"/>
        <v>2492478.61</v>
      </c>
      <c r="H920" s="120">
        <v>42877</v>
      </c>
      <c r="I920" s="120">
        <v>42878</v>
      </c>
      <c r="J920" s="120"/>
      <c r="K920" s="120"/>
      <c r="L920" s="162"/>
      <c r="M920" s="162" t="s">
        <v>5</v>
      </c>
      <c r="N920" s="162">
        <v>1</v>
      </c>
      <c r="O920" s="162">
        <v>1048</v>
      </c>
      <c r="P920" s="162">
        <v>2017</v>
      </c>
    </row>
    <row r="921" spans="1:16" ht="15.75" customHeight="1" x14ac:dyDescent="0.25">
      <c r="A921" s="104" t="s">
        <v>1827</v>
      </c>
      <c r="B921" s="18" t="s">
        <v>755</v>
      </c>
      <c r="C921" s="91">
        <v>1081248.1599999999</v>
      </c>
      <c r="D921" s="91"/>
      <c r="E921" s="91"/>
      <c r="F921" s="91"/>
      <c r="G921" s="91">
        <f t="shared" si="14"/>
        <v>1081248.1599999999</v>
      </c>
      <c r="H921" s="120">
        <v>42825</v>
      </c>
      <c r="I921" s="120">
        <v>42825</v>
      </c>
      <c r="J921" s="120"/>
      <c r="K921" s="120"/>
      <c r="L921" s="162"/>
      <c r="M921" s="162" t="s">
        <v>5</v>
      </c>
      <c r="N921" s="162">
        <v>1</v>
      </c>
      <c r="O921" s="162">
        <v>567</v>
      </c>
      <c r="P921" s="162">
        <v>2017</v>
      </c>
    </row>
    <row r="922" spans="1:16" ht="15.75" customHeight="1" x14ac:dyDescent="0.25">
      <c r="A922" s="104" t="s">
        <v>1852</v>
      </c>
      <c r="B922" s="18" t="s">
        <v>1364</v>
      </c>
      <c r="C922" s="91">
        <v>2390877.48</v>
      </c>
      <c r="D922" s="91"/>
      <c r="E922" s="91"/>
      <c r="F922" s="91"/>
      <c r="G922" s="91">
        <f t="shared" si="14"/>
        <v>2390877.48</v>
      </c>
      <c r="H922" s="120">
        <v>42843</v>
      </c>
      <c r="I922" s="120">
        <v>42870</v>
      </c>
      <c r="J922" s="120"/>
      <c r="K922" s="120"/>
      <c r="L922" s="162"/>
      <c r="M922" s="162" t="s">
        <v>5</v>
      </c>
      <c r="N922" s="162">
        <v>1</v>
      </c>
      <c r="O922" s="162">
        <v>827</v>
      </c>
      <c r="P922" s="162">
        <v>2017</v>
      </c>
    </row>
    <row r="923" spans="1:16" ht="15.75" customHeight="1" x14ac:dyDescent="0.25">
      <c r="A923" s="104" t="s">
        <v>1172</v>
      </c>
      <c r="B923" s="18" t="s">
        <v>1006</v>
      </c>
      <c r="C923" s="91">
        <v>1251515.58</v>
      </c>
      <c r="D923" s="91"/>
      <c r="E923" s="91"/>
      <c r="F923" s="91"/>
      <c r="G923" s="91">
        <f t="shared" si="14"/>
        <v>1251515.58</v>
      </c>
      <c r="H923" s="120">
        <v>42830</v>
      </c>
      <c r="I923" s="120">
        <v>42830</v>
      </c>
      <c r="J923" s="120"/>
      <c r="K923" s="120"/>
      <c r="L923" s="162"/>
      <c r="M923" s="162" t="s">
        <v>5</v>
      </c>
      <c r="N923" s="162">
        <v>1</v>
      </c>
      <c r="O923" s="162" t="s">
        <v>2023</v>
      </c>
      <c r="P923" s="162">
        <v>2017</v>
      </c>
    </row>
    <row r="924" spans="1:16" ht="15.75" customHeight="1" x14ac:dyDescent="0.25">
      <c r="A924" s="104" t="s">
        <v>1935</v>
      </c>
      <c r="B924" s="18" t="s">
        <v>782</v>
      </c>
      <c r="C924" s="91">
        <v>4196692.04</v>
      </c>
      <c r="D924" s="91"/>
      <c r="E924" s="91"/>
      <c r="F924" s="91"/>
      <c r="G924" s="91">
        <f t="shared" si="14"/>
        <v>4196692.04</v>
      </c>
      <c r="H924" s="120">
        <v>42831</v>
      </c>
      <c r="I924" s="120">
        <v>42831</v>
      </c>
      <c r="J924" s="120"/>
      <c r="K924" s="120"/>
      <c r="L924" s="162"/>
      <c r="M924" s="162" t="s">
        <v>5</v>
      </c>
      <c r="N924" s="162">
        <v>1</v>
      </c>
      <c r="O924" s="162">
        <v>1540</v>
      </c>
      <c r="P924" s="162">
        <v>2017</v>
      </c>
    </row>
    <row r="925" spans="1:16" ht="15.75" customHeight="1" x14ac:dyDescent="0.25">
      <c r="A925" s="104" t="s">
        <v>1615</v>
      </c>
      <c r="B925" s="18" t="s">
        <v>1660</v>
      </c>
      <c r="C925" s="91">
        <v>3862901.04</v>
      </c>
      <c r="D925" s="91"/>
      <c r="E925" s="91"/>
      <c r="F925" s="91"/>
      <c r="G925" s="91">
        <f t="shared" si="14"/>
        <v>3862901.04</v>
      </c>
      <c r="H925" s="120">
        <v>42846</v>
      </c>
      <c r="I925" s="120">
        <v>42846</v>
      </c>
      <c r="J925" s="120"/>
      <c r="K925" s="120"/>
      <c r="L925" s="162"/>
      <c r="M925" s="162" t="s">
        <v>5</v>
      </c>
      <c r="N925" s="162">
        <v>1</v>
      </c>
      <c r="O925" s="162"/>
      <c r="P925" s="162">
        <v>2017</v>
      </c>
    </row>
    <row r="926" spans="1:16" ht="15.75" customHeight="1" x14ac:dyDescent="0.25">
      <c r="A926" s="104" t="s">
        <v>1924</v>
      </c>
      <c r="B926" s="18" t="s">
        <v>782</v>
      </c>
      <c r="C926" s="91">
        <v>2352146.1800000002</v>
      </c>
      <c r="D926" s="91"/>
      <c r="E926" s="91"/>
      <c r="F926" s="91"/>
      <c r="G926" s="91">
        <f t="shared" si="14"/>
        <v>2352146.1800000002</v>
      </c>
      <c r="H926" s="120">
        <v>42838</v>
      </c>
      <c r="I926" s="120">
        <v>42838</v>
      </c>
      <c r="J926" s="120"/>
      <c r="K926" s="120"/>
      <c r="L926" s="162"/>
      <c r="M926" s="162" t="s">
        <v>5</v>
      </c>
      <c r="N926" s="162">
        <v>1</v>
      </c>
      <c r="O926" s="101">
        <v>4147.3999999999996</v>
      </c>
      <c r="P926" s="162">
        <v>2017</v>
      </c>
    </row>
    <row r="927" spans="1:16" ht="15.75" customHeight="1" x14ac:dyDescent="0.25">
      <c r="A927" s="104" t="s">
        <v>1924</v>
      </c>
      <c r="B927" s="126" t="s">
        <v>2081</v>
      </c>
      <c r="C927" s="91">
        <v>99908.15</v>
      </c>
      <c r="D927" s="91"/>
      <c r="E927" s="91"/>
      <c r="F927" s="91"/>
      <c r="G927" s="91">
        <f t="shared" si="14"/>
        <v>99908.15</v>
      </c>
      <c r="H927" s="120"/>
      <c r="I927" s="120"/>
      <c r="J927" s="120">
        <v>44853</v>
      </c>
      <c r="K927" s="120">
        <v>44855</v>
      </c>
      <c r="L927" s="162">
        <v>2022</v>
      </c>
      <c r="M927" s="84" t="s">
        <v>4116</v>
      </c>
      <c r="N927" s="162">
        <v>1</v>
      </c>
      <c r="O927" s="101">
        <v>4147.3999999999996</v>
      </c>
      <c r="P927" s="92">
        <v>2022</v>
      </c>
    </row>
    <row r="928" spans="1:16" ht="15.75" customHeight="1" x14ac:dyDescent="0.25">
      <c r="A928" s="104" t="s">
        <v>1924</v>
      </c>
      <c r="B928" s="126" t="s">
        <v>3925</v>
      </c>
      <c r="C928" s="123">
        <v>136137.07</v>
      </c>
      <c r="D928" s="91"/>
      <c r="E928" s="91"/>
      <c r="F928" s="91"/>
      <c r="G928" s="91">
        <f t="shared" si="14"/>
        <v>136137.07</v>
      </c>
      <c r="H928" s="120"/>
      <c r="I928" s="120"/>
      <c r="J928" s="120">
        <v>44907</v>
      </c>
      <c r="K928" s="120">
        <v>44910</v>
      </c>
      <c r="L928" s="162">
        <v>2022</v>
      </c>
      <c r="M928" s="84" t="s">
        <v>4107</v>
      </c>
      <c r="N928" s="162">
        <v>1</v>
      </c>
      <c r="O928" s="101">
        <v>4147.3999999999996</v>
      </c>
      <c r="P928" s="92">
        <v>2022</v>
      </c>
    </row>
    <row r="929" spans="1:16" ht="15.75" customHeight="1" x14ac:dyDescent="0.25">
      <c r="A929" s="104" t="s">
        <v>1629</v>
      </c>
      <c r="B929" s="18" t="s">
        <v>1660</v>
      </c>
      <c r="C929" s="91">
        <v>1518411.04</v>
      </c>
      <c r="D929" s="91"/>
      <c r="E929" s="91"/>
      <c r="F929" s="91"/>
      <c r="G929" s="91">
        <f t="shared" si="14"/>
        <v>1518411.04</v>
      </c>
      <c r="H929" s="120">
        <v>42860</v>
      </c>
      <c r="I929" s="120">
        <v>42860</v>
      </c>
      <c r="J929" s="120"/>
      <c r="K929" s="120"/>
      <c r="L929" s="162"/>
      <c r="M929" s="162" t="s">
        <v>5</v>
      </c>
      <c r="N929" s="162">
        <v>1</v>
      </c>
      <c r="O929" s="162">
        <v>628</v>
      </c>
      <c r="P929" s="162">
        <v>2017</v>
      </c>
    </row>
    <row r="930" spans="1:16" ht="15.75" customHeight="1" x14ac:dyDescent="0.25">
      <c r="A930" s="104" t="s">
        <v>847</v>
      </c>
      <c r="B930" s="18" t="s">
        <v>755</v>
      </c>
      <c r="C930" s="91">
        <v>1769419.44</v>
      </c>
      <c r="D930" s="91"/>
      <c r="E930" s="91"/>
      <c r="F930" s="91"/>
      <c r="G930" s="91">
        <f t="shared" si="14"/>
        <v>1769419.44</v>
      </c>
      <c r="H930" s="120">
        <v>42880</v>
      </c>
      <c r="I930" s="120">
        <v>42880</v>
      </c>
      <c r="J930" s="120"/>
      <c r="K930" s="120"/>
      <c r="L930" s="162"/>
      <c r="M930" s="162" t="s">
        <v>5</v>
      </c>
      <c r="N930" s="162">
        <v>1</v>
      </c>
      <c r="O930" s="162"/>
      <c r="P930" s="162">
        <v>2017</v>
      </c>
    </row>
    <row r="931" spans="1:16" ht="15.75" customHeight="1" x14ac:dyDescent="0.25">
      <c r="A931" s="104" t="s">
        <v>868</v>
      </c>
      <c r="B931" s="18" t="s">
        <v>755</v>
      </c>
      <c r="C931" s="91">
        <v>1002992.92</v>
      </c>
      <c r="D931" s="91"/>
      <c r="E931" s="91"/>
      <c r="F931" s="91"/>
      <c r="G931" s="91">
        <f t="shared" si="14"/>
        <v>1002992.92</v>
      </c>
      <c r="H931" s="120">
        <v>42853</v>
      </c>
      <c r="I931" s="120">
        <v>42880</v>
      </c>
      <c r="J931" s="120"/>
      <c r="K931" s="120"/>
      <c r="L931" s="162"/>
      <c r="M931" s="162" t="s">
        <v>5</v>
      </c>
      <c r="N931" s="162">
        <v>1</v>
      </c>
      <c r="O931" s="162"/>
      <c r="P931" s="162">
        <v>2017</v>
      </c>
    </row>
    <row r="932" spans="1:16" ht="15.75" customHeight="1" x14ac:dyDescent="0.25">
      <c r="A932" s="104" t="s">
        <v>1644</v>
      </c>
      <c r="B932" s="18" t="s">
        <v>1660</v>
      </c>
      <c r="C932" s="91">
        <v>2343859.66</v>
      </c>
      <c r="D932" s="91"/>
      <c r="E932" s="91"/>
      <c r="F932" s="91"/>
      <c r="G932" s="91">
        <f t="shared" si="14"/>
        <v>2343859.66</v>
      </c>
      <c r="H932" s="120">
        <v>42881</v>
      </c>
      <c r="I932" s="120">
        <v>42881</v>
      </c>
      <c r="J932" s="120"/>
      <c r="K932" s="120"/>
      <c r="L932" s="162"/>
      <c r="M932" s="162" t="s">
        <v>5</v>
      </c>
      <c r="N932" s="162">
        <v>1</v>
      </c>
      <c r="O932" s="162"/>
      <c r="P932" s="162">
        <v>2017</v>
      </c>
    </row>
    <row r="933" spans="1:16" ht="15.75" customHeight="1" x14ac:dyDescent="0.25">
      <c r="A933" s="104" t="s">
        <v>1621</v>
      </c>
      <c r="B933" s="18" t="s">
        <v>1660</v>
      </c>
      <c r="C933" s="91">
        <v>3015890.22</v>
      </c>
      <c r="D933" s="91"/>
      <c r="E933" s="91"/>
      <c r="F933" s="91"/>
      <c r="G933" s="91">
        <f t="shared" si="14"/>
        <v>3015890.22</v>
      </c>
      <c r="H933" s="120">
        <v>42901</v>
      </c>
      <c r="I933" s="120">
        <v>42901</v>
      </c>
      <c r="J933" s="120"/>
      <c r="K933" s="120"/>
      <c r="L933" s="162"/>
      <c r="M933" s="162" t="s">
        <v>5</v>
      </c>
      <c r="N933" s="162">
        <v>1</v>
      </c>
      <c r="O933" s="162"/>
      <c r="P933" s="162">
        <v>2017</v>
      </c>
    </row>
    <row r="934" spans="1:16" ht="15.75" customHeight="1" x14ac:dyDescent="0.25">
      <c r="A934" s="104" t="s">
        <v>1649</v>
      </c>
      <c r="B934" s="18" t="s">
        <v>1660</v>
      </c>
      <c r="C934" s="91">
        <v>3736125.97</v>
      </c>
      <c r="D934" s="91"/>
      <c r="E934" s="91"/>
      <c r="F934" s="91"/>
      <c r="G934" s="91">
        <f t="shared" si="14"/>
        <v>3736125.97</v>
      </c>
      <c r="H934" s="120">
        <v>42860</v>
      </c>
      <c r="I934" s="120">
        <v>42860</v>
      </c>
      <c r="J934" s="120"/>
      <c r="K934" s="120"/>
      <c r="L934" s="162"/>
      <c r="M934" s="162" t="s">
        <v>5</v>
      </c>
      <c r="N934" s="162">
        <v>1</v>
      </c>
      <c r="O934" s="162">
        <v>1431</v>
      </c>
      <c r="P934" s="162">
        <v>2017</v>
      </c>
    </row>
    <row r="935" spans="1:16" ht="15.75" customHeight="1" x14ac:dyDescent="0.25">
      <c r="A935" s="104" t="s">
        <v>1256</v>
      </c>
      <c r="B935" s="18" t="s">
        <v>782</v>
      </c>
      <c r="C935" s="91">
        <v>4486258.5199999996</v>
      </c>
      <c r="D935" s="91"/>
      <c r="E935" s="91"/>
      <c r="F935" s="91"/>
      <c r="G935" s="91">
        <f t="shared" si="14"/>
        <v>4486258.5199999996</v>
      </c>
      <c r="H935" s="120">
        <v>42885</v>
      </c>
      <c r="I935" s="120" t="s">
        <v>2048</v>
      </c>
      <c r="J935" s="120"/>
      <c r="K935" s="120"/>
      <c r="L935" s="162"/>
      <c r="M935" s="162" t="s">
        <v>6</v>
      </c>
      <c r="N935" s="162">
        <v>1</v>
      </c>
      <c r="O935" s="162">
        <v>2107</v>
      </c>
      <c r="P935" s="162">
        <v>2017</v>
      </c>
    </row>
    <row r="936" spans="1:16" ht="15.75" customHeight="1" x14ac:dyDescent="0.25">
      <c r="A936" s="104" t="s">
        <v>1502</v>
      </c>
      <c r="B936" s="18" t="s">
        <v>1515</v>
      </c>
      <c r="C936" s="91">
        <v>2108118.41</v>
      </c>
      <c r="D936" s="91"/>
      <c r="E936" s="91"/>
      <c r="F936" s="91"/>
      <c r="G936" s="91">
        <f t="shared" si="14"/>
        <v>2108118.41</v>
      </c>
      <c r="H936" s="120">
        <v>42832</v>
      </c>
      <c r="I936" s="120">
        <v>42885</v>
      </c>
      <c r="J936" s="120"/>
      <c r="K936" s="120"/>
      <c r="L936" s="162"/>
      <c r="M936" s="162" t="s">
        <v>5</v>
      </c>
      <c r="N936" s="162">
        <v>1</v>
      </c>
      <c r="O936" s="162">
        <v>775</v>
      </c>
      <c r="P936" s="162">
        <v>2017</v>
      </c>
    </row>
    <row r="937" spans="1:16" ht="15.75" customHeight="1" x14ac:dyDescent="0.25">
      <c r="A937" s="104" t="s">
        <v>1499</v>
      </c>
      <c r="B937" s="18" t="s">
        <v>1515</v>
      </c>
      <c r="C937" s="91">
        <v>1342636.3</v>
      </c>
      <c r="D937" s="91"/>
      <c r="E937" s="91"/>
      <c r="F937" s="91"/>
      <c r="G937" s="91">
        <f t="shared" si="14"/>
        <v>1342636.3</v>
      </c>
      <c r="H937" s="120">
        <v>42824</v>
      </c>
      <c r="I937" s="120">
        <v>42880</v>
      </c>
      <c r="J937" s="120"/>
      <c r="K937" s="120"/>
      <c r="L937" s="162"/>
      <c r="M937" s="162" t="s">
        <v>5</v>
      </c>
      <c r="N937" s="162">
        <v>1</v>
      </c>
      <c r="O937" s="162">
        <v>540</v>
      </c>
      <c r="P937" s="162">
        <v>2017</v>
      </c>
    </row>
    <row r="938" spans="1:16" ht="15.75" customHeight="1" x14ac:dyDescent="0.25">
      <c r="A938" s="104" t="s">
        <v>1363</v>
      </c>
      <c r="B938" s="18" t="s">
        <v>1006</v>
      </c>
      <c r="C938" s="91">
        <v>2710026.69</v>
      </c>
      <c r="D938" s="91"/>
      <c r="E938" s="91"/>
      <c r="F938" s="91"/>
      <c r="G938" s="91">
        <f t="shared" si="14"/>
        <v>2710026.69</v>
      </c>
      <c r="H938" s="120">
        <v>42746</v>
      </c>
      <c r="I938" s="120">
        <v>42746</v>
      </c>
      <c r="J938" s="120"/>
      <c r="K938" s="120"/>
      <c r="L938" s="162"/>
      <c r="M938" s="162" t="s">
        <v>5</v>
      </c>
      <c r="N938" s="162">
        <v>1</v>
      </c>
      <c r="O938" s="162"/>
      <c r="P938" s="162">
        <v>2017</v>
      </c>
    </row>
    <row r="939" spans="1:16" ht="15.75" customHeight="1" x14ac:dyDescent="0.25">
      <c r="A939" s="104" t="s">
        <v>1859</v>
      </c>
      <c r="B939" s="18" t="s">
        <v>1364</v>
      </c>
      <c r="C939" s="91">
        <v>1556456.58</v>
      </c>
      <c r="D939" s="91"/>
      <c r="E939" s="91"/>
      <c r="F939" s="91"/>
      <c r="G939" s="91">
        <f t="shared" si="14"/>
        <v>1556456.58</v>
      </c>
      <c r="H939" s="120">
        <v>42846</v>
      </c>
      <c r="I939" s="120">
        <v>42871</v>
      </c>
      <c r="J939" s="120"/>
      <c r="K939" s="120"/>
      <c r="L939" s="162"/>
      <c r="M939" s="162" t="s">
        <v>5</v>
      </c>
      <c r="N939" s="162">
        <v>1</v>
      </c>
      <c r="O939" s="162">
        <v>582</v>
      </c>
      <c r="P939" s="162">
        <v>2017</v>
      </c>
    </row>
    <row r="940" spans="1:16" ht="15.75" customHeight="1" x14ac:dyDescent="0.25">
      <c r="A940" s="104" t="s">
        <v>1440</v>
      </c>
      <c r="B940" s="18" t="s">
        <v>1278</v>
      </c>
      <c r="C940" s="91">
        <v>3192277.7</v>
      </c>
      <c r="D940" s="91"/>
      <c r="E940" s="91"/>
      <c r="F940" s="91"/>
      <c r="G940" s="91">
        <f t="shared" si="14"/>
        <v>3192277.7</v>
      </c>
      <c r="H940" s="120">
        <v>42873</v>
      </c>
      <c r="I940" s="120">
        <v>42873</v>
      </c>
      <c r="J940" s="120"/>
      <c r="K940" s="120"/>
      <c r="L940" s="162"/>
      <c r="M940" s="162" t="s">
        <v>5</v>
      </c>
      <c r="N940" s="162">
        <v>1</v>
      </c>
      <c r="O940" s="162"/>
      <c r="P940" s="162">
        <v>2017</v>
      </c>
    </row>
    <row r="941" spans="1:16" ht="15.75" customHeight="1" x14ac:dyDescent="0.25">
      <c r="A941" s="104" t="s">
        <v>1450</v>
      </c>
      <c r="B941" s="18" t="s">
        <v>1278</v>
      </c>
      <c r="C941" s="91">
        <v>2037720.98</v>
      </c>
      <c r="D941" s="91"/>
      <c r="E941" s="91"/>
      <c r="F941" s="91"/>
      <c r="G941" s="91">
        <f t="shared" si="14"/>
        <v>2037720.98</v>
      </c>
      <c r="H941" s="120">
        <v>42895</v>
      </c>
      <c r="I941" s="120">
        <v>42895</v>
      </c>
      <c r="J941" s="120"/>
      <c r="K941" s="120"/>
      <c r="L941" s="162"/>
      <c r="M941" s="162" t="s">
        <v>5</v>
      </c>
      <c r="N941" s="162">
        <v>1</v>
      </c>
      <c r="O941" s="162">
        <v>1021.7</v>
      </c>
      <c r="P941" s="162">
        <v>2017</v>
      </c>
    </row>
    <row r="942" spans="1:16" ht="15.75" customHeight="1" x14ac:dyDescent="0.25">
      <c r="A942" s="104" t="s">
        <v>1552</v>
      </c>
      <c r="B942" s="18" t="s">
        <v>1557</v>
      </c>
      <c r="C942" s="91">
        <v>4236904.46</v>
      </c>
      <c r="D942" s="91"/>
      <c r="E942" s="91"/>
      <c r="F942" s="91"/>
      <c r="G942" s="91">
        <f t="shared" si="14"/>
        <v>4236904.46</v>
      </c>
      <c r="H942" s="120">
        <v>42871</v>
      </c>
      <c r="I942" s="120">
        <v>42871</v>
      </c>
      <c r="J942" s="120"/>
      <c r="K942" s="120"/>
      <c r="L942" s="162"/>
      <c r="M942" s="162" t="s">
        <v>5</v>
      </c>
      <c r="N942" s="162">
        <v>1</v>
      </c>
      <c r="O942" s="162">
        <v>1430</v>
      </c>
      <c r="P942" s="162">
        <v>2017</v>
      </c>
    </row>
    <row r="943" spans="1:16" ht="15.75" customHeight="1" x14ac:dyDescent="0.25">
      <c r="A943" s="104" t="s">
        <v>2155</v>
      </c>
      <c r="B943" s="18" t="s">
        <v>782</v>
      </c>
      <c r="C943" s="91">
        <v>3836821.01</v>
      </c>
      <c r="D943" s="91"/>
      <c r="E943" s="91"/>
      <c r="F943" s="91"/>
      <c r="G943" s="91">
        <f t="shared" si="14"/>
        <v>3836821.01</v>
      </c>
      <c r="H943" s="120">
        <v>42871</v>
      </c>
      <c r="I943" s="120">
        <v>42871</v>
      </c>
      <c r="J943" s="120"/>
      <c r="K943" s="120"/>
      <c r="L943" s="162"/>
      <c r="M943" s="162" t="s">
        <v>5</v>
      </c>
      <c r="N943" s="162">
        <v>1</v>
      </c>
      <c r="O943" s="162">
        <v>1407.74</v>
      </c>
      <c r="P943" s="162">
        <v>2017</v>
      </c>
    </row>
    <row r="944" spans="1:16" ht="15.75" customHeight="1" x14ac:dyDescent="0.25">
      <c r="A944" s="104" t="s">
        <v>1838</v>
      </c>
      <c r="B944" s="18" t="s">
        <v>782</v>
      </c>
      <c r="C944" s="91">
        <v>4473494.7300000004</v>
      </c>
      <c r="D944" s="91"/>
      <c r="E944" s="91"/>
      <c r="F944" s="91"/>
      <c r="G944" s="91">
        <f t="shared" si="14"/>
        <v>4473494.7300000004</v>
      </c>
      <c r="H944" s="120">
        <v>42865</v>
      </c>
      <c r="I944" s="120">
        <v>42865</v>
      </c>
      <c r="J944" s="120"/>
      <c r="K944" s="120"/>
      <c r="L944" s="162"/>
      <c r="M944" s="162" t="s">
        <v>5</v>
      </c>
      <c r="N944" s="162">
        <v>1</v>
      </c>
      <c r="O944" s="162">
        <v>1685</v>
      </c>
      <c r="P944" s="162">
        <v>2017</v>
      </c>
    </row>
    <row r="945" spans="1:16" ht="15.75" customHeight="1" x14ac:dyDescent="0.25">
      <c r="A945" s="104" t="s">
        <v>1352</v>
      </c>
      <c r="B945" s="18" t="s">
        <v>63</v>
      </c>
      <c r="C945" s="91">
        <v>1355113.38</v>
      </c>
      <c r="D945" s="91"/>
      <c r="E945" s="91"/>
      <c r="F945" s="91"/>
      <c r="G945" s="91">
        <f t="shared" si="14"/>
        <v>1355113.38</v>
      </c>
      <c r="H945" s="120">
        <v>42800</v>
      </c>
      <c r="I945" s="120">
        <v>42858</v>
      </c>
      <c r="J945" s="120"/>
      <c r="K945" s="120"/>
      <c r="L945" s="162"/>
      <c r="M945" s="162" t="s">
        <v>3557</v>
      </c>
      <c r="N945" s="162">
        <v>3</v>
      </c>
      <c r="O945" s="162"/>
      <c r="P945" s="162">
        <v>2017</v>
      </c>
    </row>
    <row r="946" spans="1:16" ht="15.75" customHeight="1" x14ac:dyDescent="0.25">
      <c r="A946" s="104" t="s">
        <v>1991</v>
      </c>
      <c r="B946" s="18" t="s">
        <v>1995</v>
      </c>
      <c r="C946" s="91">
        <v>5597342.4900000002</v>
      </c>
      <c r="D946" s="91"/>
      <c r="E946" s="91"/>
      <c r="F946" s="91"/>
      <c r="G946" s="91">
        <f t="shared" si="14"/>
        <v>5597342.4900000002</v>
      </c>
      <c r="H946" s="120">
        <v>42832</v>
      </c>
      <c r="I946" s="120">
        <v>42838</v>
      </c>
      <c r="J946" s="120"/>
      <c r="K946" s="120"/>
      <c r="L946" s="162"/>
      <c r="M946" s="162" t="s">
        <v>908</v>
      </c>
      <c r="N946" s="162">
        <v>1</v>
      </c>
      <c r="O946" s="162"/>
      <c r="P946" s="162">
        <v>2017</v>
      </c>
    </row>
    <row r="947" spans="1:16" ht="15.75" customHeight="1" x14ac:dyDescent="0.25">
      <c r="A947" s="104" t="s">
        <v>1992</v>
      </c>
      <c r="B947" s="18" t="s">
        <v>1995</v>
      </c>
      <c r="C947" s="91">
        <v>6996670.3100000005</v>
      </c>
      <c r="D947" s="91"/>
      <c r="E947" s="91"/>
      <c r="F947" s="91"/>
      <c r="G947" s="91">
        <f t="shared" si="14"/>
        <v>6996670.3100000005</v>
      </c>
      <c r="H947" s="120">
        <v>42817</v>
      </c>
      <c r="I947" s="120">
        <v>42838</v>
      </c>
      <c r="J947" s="120"/>
      <c r="K947" s="120"/>
      <c r="L947" s="162"/>
      <c r="M947" s="162" t="s">
        <v>908</v>
      </c>
      <c r="N947" s="162">
        <v>1</v>
      </c>
      <c r="O947" s="162"/>
      <c r="P947" s="162">
        <v>2017</v>
      </c>
    </row>
    <row r="948" spans="1:16" ht="15.75" customHeight="1" x14ac:dyDescent="0.25">
      <c r="A948" s="104" t="s">
        <v>887</v>
      </c>
      <c r="B948" s="18" t="s">
        <v>1995</v>
      </c>
      <c r="C948" s="91">
        <v>8696114.5500000007</v>
      </c>
      <c r="D948" s="91"/>
      <c r="E948" s="91"/>
      <c r="F948" s="91"/>
      <c r="G948" s="91">
        <f t="shared" si="14"/>
        <v>8696114.5500000007</v>
      </c>
      <c r="H948" s="120">
        <v>42818</v>
      </c>
      <c r="I948" s="120">
        <v>42838</v>
      </c>
      <c r="J948" s="120"/>
      <c r="K948" s="120"/>
      <c r="L948" s="162"/>
      <c r="M948" s="162" t="s">
        <v>908</v>
      </c>
      <c r="N948" s="162">
        <v>1</v>
      </c>
      <c r="O948" s="162"/>
      <c r="P948" s="162">
        <v>2017</v>
      </c>
    </row>
    <row r="949" spans="1:16" ht="15.75" customHeight="1" x14ac:dyDescent="0.25">
      <c r="A949" s="104" t="s">
        <v>892</v>
      </c>
      <c r="B949" s="18" t="s">
        <v>1995</v>
      </c>
      <c r="C949" s="91">
        <v>2798136.35</v>
      </c>
      <c r="D949" s="91"/>
      <c r="E949" s="91"/>
      <c r="F949" s="91"/>
      <c r="G949" s="91">
        <f t="shared" si="14"/>
        <v>2798136.35</v>
      </c>
      <c r="H949" s="120">
        <v>42818</v>
      </c>
      <c r="I949" s="120" t="s">
        <v>2049</v>
      </c>
      <c r="J949" s="120"/>
      <c r="K949" s="120"/>
      <c r="L949" s="162"/>
      <c r="M949" s="162" t="s">
        <v>908</v>
      </c>
      <c r="N949" s="162">
        <v>1</v>
      </c>
      <c r="O949" s="162"/>
      <c r="P949" s="162">
        <v>2017</v>
      </c>
    </row>
    <row r="950" spans="1:16" ht="15.75" customHeight="1" x14ac:dyDescent="0.25">
      <c r="A950" s="104" t="s">
        <v>904</v>
      </c>
      <c r="B950" s="18" t="s">
        <v>1995</v>
      </c>
      <c r="C950" s="91">
        <v>8396003.7300000004</v>
      </c>
      <c r="D950" s="91"/>
      <c r="E950" s="91"/>
      <c r="F950" s="91"/>
      <c r="G950" s="91">
        <f t="shared" si="14"/>
        <v>8396003.7300000004</v>
      </c>
      <c r="H950" s="120">
        <v>42832</v>
      </c>
      <c r="I950" s="120">
        <v>42838</v>
      </c>
      <c r="J950" s="120"/>
      <c r="K950" s="120"/>
      <c r="L950" s="162"/>
      <c r="M950" s="162" t="s">
        <v>908</v>
      </c>
      <c r="N950" s="162">
        <v>1</v>
      </c>
      <c r="O950" s="162"/>
      <c r="P950" s="162">
        <v>2017</v>
      </c>
    </row>
    <row r="951" spans="1:16" ht="15.75" customHeight="1" x14ac:dyDescent="0.25">
      <c r="A951" s="104" t="s">
        <v>1993</v>
      </c>
      <c r="B951" s="18" t="s">
        <v>1995</v>
      </c>
      <c r="C951" s="91">
        <v>4198000.1399999997</v>
      </c>
      <c r="D951" s="91"/>
      <c r="E951" s="91"/>
      <c r="F951" s="91"/>
      <c r="G951" s="91">
        <f t="shared" si="14"/>
        <v>4198000.1399999997</v>
      </c>
      <c r="H951" s="120">
        <v>42818</v>
      </c>
      <c r="I951" s="120">
        <v>42838</v>
      </c>
      <c r="J951" s="120"/>
      <c r="K951" s="120"/>
      <c r="L951" s="162"/>
      <c r="M951" s="162" t="s">
        <v>908</v>
      </c>
      <c r="N951" s="162">
        <v>1</v>
      </c>
      <c r="O951" s="162"/>
      <c r="P951" s="162">
        <v>2017</v>
      </c>
    </row>
    <row r="952" spans="1:16" ht="15.75" customHeight="1" x14ac:dyDescent="0.25">
      <c r="A952" s="104" t="s">
        <v>900</v>
      </c>
      <c r="B952" s="18" t="s">
        <v>1995</v>
      </c>
      <c r="C952" s="91">
        <v>6996659.8899999997</v>
      </c>
      <c r="D952" s="91"/>
      <c r="E952" s="91"/>
      <c r="F952" s="91"/>
      <c r="G952" s="91">
        <f t="shared" si="14"/>
        <v>6996659.8899999997</v>
      </c>
      <c r="H952" s="120">
        <v>42832</v>
      </c>
      <c r="I952" s="120">
        <v>42838</v>
      </c>
      <c r="J952" s="120"/>
      <c r="K952" s="120"/>
      <c r="L952" s="162"/>
      <c r="M952" s="162" t="s">
        <v>908</v>
      </c>
      <c r="N952" s="162">
        <v>1</v>
      </c>
      <c r="O952" s="162"/>
      <c r="P952" s="162">
        <v>2017</v>
      </c>
    </row>
    <row r="953" spans="1:16" ht="15.75" customHeight="1" x14ac:dyDescent="0.25">
      <c r="A953" s="104" t="s">
        <v>905</v>
      </c>
      <c r="B953" s="18" t="s">
        <v>1995</v>
      </c>
      <c r="C953" s="91">
        <v>8396013.0399999991</v>
      </c>
      <c r="D953" s="91"/>
      <c r="E953" s="91"/>
      <c r="F953" s="91"/>
      <c r="G953" s="91">
        <f t="shared" si="14"/>
        <v>8396013.0399999991</v>
      </c>
      <c r="H953" s="120">
        <v>42832</v>
      </c>
      <c r="I953" s="120">
        <v>42838</v>
      </c>
      <c r="J953" s="120"/>
      <c r="K953" s="120"/>
      <c r="L953" s="162"/>
      <c r="M953" s="162" t="s">
        <v>908</v>
      </c>
      <c r="N953" s="162">
        <v>1</v>
      </c>
      <c r="O953" s="162"/>
      <c r="P953" s="162">
        <v>2017</v>
      </c>
    </row>
    <row r="954" spans="1:16" ht="15.75" customHeight="1" x14ac:dyDescent="0.25">
      <c r="A954" s="104" t="s">
        <v>1994</v>
      </c>
      <c r="B954" s="18" t="s">
        <v>1995</v>
      </c>
      <c r="C954" s="91">
        <v>1449362.24</v>
      </c>
      <c r="D954" s="91"/>
      <c r="E954" s="91"/>
      <c r="F954" s="91"/>
      <c r="G954" s="91">
        <f t="shared" si="14"/>
        <v>1449362.24</v>
      </c>
      <c r="H954" s="120">
        <v>42818</v>
      </c>
      <c r="I954" s="120">
        <v>42838</v>
      </c>
      <c r="J954" s="120"/>
      <c r="K954" s="120"/>
      <c r="L954" s="162"/>
      <c r="M954" s="162" t="s">
        <v>908</v>
      </c>
      <c r="N954" s="162">
        <v>1</v>
      </c>
      <c r="O954" s="162"/>
      <c r="P954" s="162">
        <v>2017</v>
      </c>
    </row>
    <row r="955" spans="1:16" ht="15.75" customHeight="1" x14ac:dyDescent="0.25">
      <c r="A955" s="104" t="s">
        <v>1854</v>
      </c>
      <c r="B955" s="18" t="s">
        <v>1364</v>
      </c>
      <c r="C955" s="91">
        <v>2568239.02</v>
      </c>
      <c r="D955" s="91"/>
      <c r="E955" s="91"/>
      <c r="F955" s="91"/>
      <c r="G955" s="91">
        <f t="shared" si="14"/>
        <v>2568239.02</v>
      </c>
      <c r="H955" s="120">
        <v>42858</v>
      </c>
      <c r="I955" s="120">
        <v>42880</v>
      </c>
      <c r="J955" s="120"/>
      <c r="K955" s="120"/>
      <c r="L955" s="162"/>
      <c r="M955" s="162" t="s">
        <v>5</v>
      </c>
      <c r="N955" s="162">
        <v>1</v>
      </c>
      <c r="O955" s="162">
        <v>971</v>
      </c>
      <c r="P955" s="162">
        <v>2017</v>
      </c>
    </row>
    <row r="956" spans="1:16" ht="15.75" customHeight="1" x14ac:dyDescent="0.25">
      <c r="A956" s="104" t="s">
        <v>1835</v>
      </c>
      <c r="B956" s="18" t="s">
        <v>782</v>
      </c>
      <c r="C956" s="91">
        <v>2811640.94</v>
      </c>
      <c r="D956" s="91"/>
      <c r="E956" s="91"/>
      <c r="F956" s="91"/>
      <c r="G956" s="91">
        <f t="shared" si="14"/>
        <v>2811640.94</v>
      </c>
      <c r="H956" s="120">
        <v>42853</v>
      </c>
      <c r="I956" s="120">
        <v>42853</v>
      </c>
      <c r="J956" s="120"/>
      <c r="K956" s="120"/>
      <c r="L956" s="162"/>
      <c r="M956" s="162" t="s">
        <v>5</v>
      </c>
      <c r="N956" s="162">
        <v>1</v>
      </c>
      <c r="O956" s="162"/>
      <c r="P956" s="162">
        <v>2017</v>
      </c>
    </row>
    <row r="957" spans="1:16" ht="15.75" customHeight="1" x14ac:dyDescent="0.25">
      <c r="A957" s="104" t="s">
        <v>1925</v>
      </c>
      <c r="B957" s="18" t="s">
        <v>782</v>
      </c>
      <c r="C957" s="91">
        <v>4230491.2</v>
      </c>
      <c r="D957" s="91"/>
      <c r="E957" s="91"/>
      <c r="F957" s="91"/>
      <c r="G957" s="91">
        <f t="shared" si="14"/>
        <v>4230491.2</v>
      </c>
      <c r="H957" s="120">
        <v>42842</v>
      </c>
      <c r="I957" s="120">
        <v>42842</v>
      </c>
      <c r="J957" s="120"/>
      <c r="K957" s="120"/>
      <c r="L957" s="162"/>
      <c r="M957" s="162" t="s">
        <v>5</v>
      </c>
      <c r="N957" s="162">
        <v>1</v>
      </c>
      <c r="O957" s="162">
        <v>1705.4</v>
      </c>
      <c r="P957" s="162">
        <v>2017</v>
      </c>
    </row>
    <row r="958" spans="1:16" ht="15.75" customHeight="1" x14ac:dyDescent="0.25">
      <c r="A958" s="104" t="s">
        <v>1484</v>
      </c>
      <c r="B958" s="18" t="s">
        <v>63</v>
      </c>
      <c r="C958" s="91">
        <v>2190174.58</v>
      </c>
      <c r="D958" s="91"/>
      <c r="E958" s="91"/>
      <c r="F958" s="91"/>
      <c r="G958" s="91">
        <f t="shared" si="14"/>
        <v>2190174.58</v>
      </c>
      <c r="H958" s="120">
        <v>42821</v>
      </c>
      <c r="I958" s="120">
        <v>42837</v>
      </c>
      <c r="J958" s="120"/>
      <c r="K958" s="120"/>
      <c r="L958" s="162"/>
      <c r="M958" s="162" t="s">
        <v>5</v>
      </c>
      <c r="N958" s="162">
        <v>1</v>
      </c>
      <c r="O958" s="162">
        <v>1026.8499999999999</v>
      </c>
      <c r="P958" s="162">
        <v>2017</v>
      </c>
    </row>
    <row r="959" spans="1:16" ht="15.75" customHeight="1" x14ac:dyDescent="0.25">
      <c r="A959" s="104" t="s">
        <v>1930</v>
      </c>
      <c r="B959" s="18" t="s">
        <v>782</v>
      </c>
      <c r="C959" s="91">
        <v>1521673.87</v>
      </c>
      <c r="D959" s="91"/>
      <c r="E959" s="91"/>
      <c r="F959" s="91"/>
      <c r="G959" s="91">
        <f t="shared" si="14"/>
        <v>1521673.87</v>
      </c>
      <c r="H959" s="120">
        <v>42850</v>
      </c>
      <c r="I959" s="120">
        <v>42850</v>
      </c>
      <c r="J959" s="120"/>
      <c r="K959" s="120"/>
      <c r="L959" s="162"/>
      <c r="M959" s="162" t="s">
        <v>5</v>
      </c>
      <c r="N959" s="162">
        <v>1</v>
      </c>
      <c r="O959" s="162">
        <v>548</v>
      </c>
      <c r="P959" s="162">
        <v>2017</v>
      </c>
    </row>
    <row r="960" spans="1:16" ht="15.75" customHeight="1" x14ac:dyDescent="0.25">
      <c r="A960" s="104" t="s">
        <v>1391</v>
      </c>
      <c r="B960" s="104" t="s">
        <v>1</v>
      </c>
      <c r="C960" s="91">
        <v>1874762.95</v>
      </c>
      <c r="D960" s="91"/>
      <c r="E960" s="91"/>
      <c r="F960" s="91"/>
      <c r="G960" s="91">
        <f t="shared" si="14"/>
        <v>1874762.95</v>
      </c>
      <c r="H960" s="120">
        <v>42755</v>
      </c>
      <c r="I960" s="120">
        <v>42755</v>
      </c>
      <c r="J960" s="120"/>
      <c r="K960" s="120"/>
      <c r="L960" s="162"/>
      <c r="M960" s="162" t="s">
        <v>5</v>
      </c>
      <c r="N960" s="162">
        <v>1</v>
      </c>
      <c r="O960" s="162"/>
      <c r="P960" s="162">
        <v>2017</v>
      </c>
    </row>
    <row r="961" spans="1:16" ht="15.75" customHeight="1" x14ac:dyDescent="0.25">
      <c r="A961" s="104" t="s">
        <v>1411</v>
      </c>
      <c r="B961" s="18" t="s">
        <v>1336</v>
      </c>
      <c r="C961" s="91">
        <v>1935644.86</v>
      </c>
      <c r="D961" s="91"/>
      <c r="E961" s="91"/>
      <c r="F961" s="91"/>
      <c r="G961" s="91">
        <f t="shared" si="14"/>
        <v>1935644.86</v>
      </c>
      <c r="H961" s="120">
        <v>42755</v>
      </c>
      <c r="I961" s="120">
        <v>42755</v>
      </c>
      <c r="J961" s="120"/>
      <c r="K961" s="120"/>
      <c r="L961" s="162"/>
      <c r="M961" s="162" t="s">
        <v>5</v>
      </c>
      <c r="N961" s="162">
        <v>1</v>
      </c>
      <c r="O961" s="162">
        <v>760.3</v>
      </c>
      <c r="P961" s="162">
        <v>2017</v>
      </c>
    </row>
    <row r="962" spans="1:16" ht="15.75" customHeight="1" x14ac:dyDescent="0.25">
      <c r="A962" s="104" t="s">
        <v>1926</v>
      </c>
      <c r="B962" s="18" t="s">
        <v>782</v>
      </c>
      <c r="C962" s="91">
        <v>3500074.4</v>
      </c>
      <c r="D962" s="91"/>
      <c r="E962" s="91"/>
      <c r="F962" s="91"/>
      <c r="G962" s="91">
        <f t="shared" si="14"/>
        <v>3500074.4</v>
      </c>
      <c r="H962" s="120">
        <v>42842</v>
      </c>
      <c r="I962" s="120">
        <v>42842</v>
      </c>
      <c r="J962" s="120"/>
      <c r="K962" s="120"/>
      <c r="L962" s="162"/>
      <c r="M962" s="162" t="s">
        <v>5</v>
      </c>
      <c r="N962" s="162">
        <v>1</v>
      </c>
      <c r="O962" s="162">
        <v>1362</v>
      </c>
      <c r="P962" s="162">
        <v>2017</v>
      </c>
    </row>
    <row r="963" spans="1:16" ht="15.75" customHeight="1" x14ac:dyDescent="0.25">
      <c r="A963" s="104" t="s">
        <v>1452</v>
      </c>
      <c r="B963" s="18" t="s">
        <v>1278</v>
      </c>
      <c r="C963" s="91">
        <v>2572589.5499999998</v>
      </c>
      <c r="D963" s="91"/>
      <c r="E963" s="91"/>
      <c r="F963" s="91"/>
      <c r="G963" s="91">
        <f t="shared" si="14"/>
        <v>2572589.5499999998</v>
      </c>
      <c r="H963" s="120">
        <v>42901</v>
      </c>
      <c r="I963" s="120">
        <v>42901</v>
      </c>
      <c r="J963" s="120"/>
      <c r="K963" s="120"/>
      <c r="L963" s="162"/>
      <c r="M963" s="162" t="s">
        <v>5</v>
      </c>
      <c r="N963" s="162">
        <v>1</v>
      </c>
      <c r="O963" s="162">
        <v>911.9</v>
      </c>
      <c r="P963" s="162">
        <v>2017</v>
      </c>
    </row>
    <row r="964" spans="1:16" ht="15.75" customHeight="1" x14ac:dyDescent="0.25">
      <c r="A964" s="104" t="s">
        <v>1927</v>
      </c>
      <c r="B964" s="18" t="s">
        <v>782</v>
      </c>
      <c r="C964" s="91">
        <v>2747149.7</v>
      </c>
      <c r="D964" s="91"/>
      <c r="E964" s="91"/>
      <c r="F964" s="91"/>
      <c r="G964" s="91">
        <f t="shared" si="14"/>
        <v>2747149.7</v>
      </c>
      <c r="H964" s="120">
        <v>42843</v>
      </c>
      <c r="I964" s="120">
        <v>42843</v>
      </c>
      <c r="J964" s="120"/>
      <c r="K964" s="120"/>
      <c r="L964" s="162"/>
      <c r="M964" s="162" t="s">
        <v>5</v>
      </c>
      <c r="N964" s="162">
        <v>1</v>
      </c>
      <c r="O964" s="162">
        <v>860.8</v>
      </c>
      <c r="P964" s="162">
        <v>2017</v>
      </c>
    </row>
    <row r="965" spans="1:16" ht="15.75" customHeight="1" x14ac:dyDescent="0.25">
      <c r="A965" s="104" t="s">
        <v>1634</v>
      </c>
      <c r="B965" s="18" t="s">
        <v>1660</v>
      </c>
      <c r="C965" s="91">
        <v>4961699.09</v>
      </c>
      <c r="D965" s="91"/>
      <c r="E965" s="91"/>
      <c r="F965" s="91"/>
      <c r="G965" s="91">
        <f t="shared" si="14"/>
        <v>4961699.09</v>
      </c>
      <c r="H965" s="120">
        <v>42901</v>
      </c>
      <c r="I965" s="120">
        <v>42901</v>
      </c>
      <c r="J965" s="120"/>
      <c r="K965" s="120"/>
      <c r="L965" s="162"/>
      <c r="M965" s="162" t="s">
        <v>5</v>
      </c>
      <c r="N965" s="162">
        <v>1</v>
      </c>
      <c r="O965" s="162"/>
      <c r="P965" s="162">
        <v>2017</v>
      </c>
    </row>
    <row r="966" spans="1:16" ht="15.75" customHeight="1" x14ac:dyDescent="0.25">
      <c r="A966" s="104" t="s">
        <v>1508</v>
      </c>
      <c r="B966" s="18" t="s">
        <v>582</v>
      </c>
      <c r="C966" s="91">
        <v>1848523.1</v>
      </c>
      <c r="D966" s="91"/>
      <c r="E966" s="91"/>
      <c r="F966" s="91"/>
      <c r="G966" s="91">
        <f t="shared" si="14"/>
        <v>1848523.1</v>
      </c>
      <c r="H966" s="120">
        <v>42909</v>
      </c>
      <c r="I966" s="120">
        <v>42909</v>
      </c>
      <c r="J966" s="120"/>
      <c r="K966" s="120"/>
      <c r="L966" s="162"/>
      <c r="M966" s="162" t="s">
        <v>5</v>
      </c>
      <c r="N966" s="162">
        <v>1</v>
      </c>
      <c r="O966" s="162">
        <v>1287</v>
      </c>
      <c r="P966" s="162">
        <v>2017</v>
      </c>
    </row>
    <row r="967" spans="1:16" ht="15.75" customHeight="1" x14ac:dyDescent="0.25">
      <c r="A967" s="104" t="s">
        <v>1858</v>
      </c>
      <c r="B967" s="18" t="s">
        <v>1364</v>
      </c>
      <c r="C967" s="91">
        <v>4381516.55</v>
      </c>
      <c r="D967" s="91"/>
      <c r="E967" s="91"/>
      <c r="F967" s="91"/>
      <c r="G967" s="91">
        <f t="shared" si="14"/>
        <v>4381516.55</v>
      </c>
      <c r="H967" s="120">
        <v>42865</v>
      </c>
      <c r="I967" s="120">
        <v>42906</v>
      </c>
      <c r="J967" s="120"/>
      <c r="K967" s="120"/>
      <c r="L967" s="162"/>
      <c r="M967" s="162" t="s">
        <v>5</v>
      </c>
      <c r="N967" s="162">
        <v>1</v>
      </c>
      <c r="O967" s="162">
        <v>4829</v>
      </c>
      <c r="P967" s="162">
        <v>2017</v>
      </c>
    </row>
    <row r="968" spans="1:16" ht="15.75" customHeight="1" x14ac:dyDescent="0.25">
      <c r="A968" s="104" t="s">
        <v>1921</v>
      </c>
      <c r="B968" s="18" t="s">
        <v>782</v>
      </c>
      <c r="C968" s="91">
        <v>2928652.61</v>
      </c>
      <c r="D968" s="91"/>
      <c r="E968" s="91"/>
      <c r="F968" s="91"/>
      <c r="G968" s="91">
        <f t="shared" si="14"/>
        <v>2928652.61</v>
      </c>
      <c r="H968" s="120">
        <v>42829</v>
      </c>
      <c r="I968" s="120">
        <v>42829</v>
      </c>
      <c r="J968" s="120"/>
      <c r="K968" s="120"/>
      <c r="L968" s="162"/>
      <c r="M968" s="162" t="s">
        <v>5</v>
      </c>
      <c r="N968" s="162">
        <v>1</v>
      </c>
      <c r="O968" s="162">
        <v>1081.5</v>
      </c>
      <c r="P968" s="162">
        <v>2017</v>
      </c>
    </row>
    <row r="969" spans="1:16" ht="15.75" customHeight="1" x14ac:dyDescent="0.25">
      <c r="A969" s="104" t="s">
        <v>1088</v>
      </c>
      <c r="B969" s="18" t="s">
        <v>798</v>
      </c>
      <c r="C969" s="91">
        <v>823923.48</v>
      </c>
      <c r="D969" s="91"/>
      <c r="E969" s="91"/>
      <c r="F969" s="91"/>
      <c r="G969" s="91">
        <f t="shared" si="14"/>
        <v>823923.48</v>
      </c>
      <c r="H969" s="120">
        <v>42719</v>
      </c>
      <c r="I969" s="120">
        <v>42719</v>
      </c>
      <c r="J969" s="120"/>
      <c r="K969" s="120"/>
      <c r="L969" s="162"/>
      <c r="M969" s="162" t="s">
        <v>3556</v>
      </c>
      <c r="N969" s="162">
        <v>3</v>
      </c>
      <c r="O969" s="162"/>
      <c r="P969" s="162">
        <v>2017</v>
      </c>
    </row>
    <row r="970" spans="1:16" ht="15.75" customHeight="1" x14ac:dyDescent="0.25">
      <c r="A970" s="104" t="s">
        <v>1178</v>
      </c>
      <c r="B970" s="104" t="s">
        <v>1</v>
      </c>
      <c r="C970" s="91">
        <v>2560804.17</v>
      </c>
      <c r="D970" s="91"/>
      <c r="E970" s="91"/>
      <c r="F970" s="91"/>
      <c r="G970" s="91">
        <f t="shared" si="14"/>
        <v>2560804.17</v>
      </c>
      <c r="H970" s="120">
        <v>42865</v>
      </c>
      <c r="I970" s="120">
        <v>42865</v>
      </c>
      <c r="J970" s="120"/>
      <c r="K970" s="120"/>
      <c r="L970" s="162"/>
      <c r="M970" s="162" t="s">
        <v>5</v>
      </c>
      <c r="N970" s="162">
        <v>1</v>
      </c>
      <c r="O970" s="162">
        <v>1028.8</v>
      </c>
      <c r="P970" s="162">
        <v>2017</v>
      </c>
    </row>
    <row r="971" spans="1:16" ht="15.75" customHeight="1" x14ac:dyDescent="0.25">
      <c r="A971" s="104" t="s">
        <v>1419</v>
      </c>
      <c r="B971" s="18" t="s">
        <v>69</v>
      </c>
      <c r="C971" s="91">
        <v>3291537.88</v>
      </c>
      <c r="D971" s="91"/>
      <c r="E971" s="91"/>
      <c r="F971" s="91"/>
      <c r="G971" s="91">
        <f t="shared" si="14"/>
        <v>3291537.88</v>
      </c>
      <c r="H971" s="120">
        <v>42892</v>
      </c>
      <c r="I971" s="120">
        <v>42892</v>
      </c>
      <c r="J971" s="120"/>
      <c r="K971" s="120"/>
      <c r="L971" s="162"/>
      <c r="M971" s="162" t="s">
        <v>5</v>
      </c>
      <c r="N971" s="162">
        <v>1</v>
      </c>
      <c r="O971" s="162">
        <v>1124</v>
      </c>
      <c r="P971" s="162">
        <v>2017</v>
      </c>
    </row>
    <row r="972" spans="1:16" ht="15.75" customHeight="1" x14ac:dyDescent="0.25">
      <c r="A972" s="104" t="s">
        <v>1471</v>
      </c>
      <c r="B972" s="18" t="s">
        <v>757</v>
      </c>
      <c r="C972" s="91">
        <v>717367.9</v>
      </c>
      <c r="D972" s="91"/>
      <c r="E972" s="91"/>
      <c r="F972" s="91"/>
      <c r="G972" s="91">
        <f t="shared" si="14"/>
        <v>717367.9</v>
      </c>
      <c r="H972" s="120">
        <v>42867</v>
      </c>
      <c r="I972" s="120">
        <v>42870</v>
      </c>
      <c r="J972" s="120"/>
      <c r="K972" s="120"/>
      <c r="L972" s="162"/>
      <c r="M972" s="162" t="s">
        <v>3555</v>
      </c>
      <c r="N972" s="162">
        <v>3</v>
      </c>
      <c r="O972" s="162"/>
      <c r="P972" s="162">
        <v>2017</v>
      </c>
    </row>
    <row r="973" spans="1:16" ht="15.75" customHeight="1" x14ac:dyDescent="0.25">
      <c r="A973" s="104" t="s">
        <v>1342</v>
      </c>
      <c r="B973" s="18" t="s">
        <v>782</v>
      </c>
      <c r="C973" s="91">
        <v>2649895.84</v>
      </c>
      <c r="D973" s="91"/>
      <c r="E973" s="91"/>
      <c r="F973" s="91"/>
      <c r="G973" s="91">
        <f t="shared" si="14"/>
        <v>2649895.84</v>
      </c>
      <c r="H973" s="120">
        <v>42885</v>
      </c>
      <c r="I973" s="120" t="s">
        <v>2050</v>
      </c>
      <c r="J973" s="120"/>
      <c r="K973" s="120"/>
      <c r="L973" s="162"/>
      <c r="M973" s="162" t="s">
        <v>6</v>
      </c>
      <c r="N973" s="162">
        <v>1</v>
      </c>
      <c r="O973" s="162">
        <v>970</v>
      </c>
      <c r="P973" s="162">
        <v>2017</v>
      </c>
    </row>
    <row r="974" spans="1:16" ht="15.75" customHeight="1" x14ac:dyDescent="0.25">
      <c r="A974" s="104" t="s">
        <v>873</v>
      </c>
      <c r="B974" s="18" t="s">
        <v>2081</v>
      </c>
      <c r="C974" s="91">
        <v>1433062.5</v>
      </c>
      <c r="D974" s="91"/>
      <c r="E974" s="91"/>
      <c r="F974" s="91"/>
      <c r="G974" s="91">
        <f t="shared" si="14"/>
        <v>1433062.5</v>
      </c>
      <c r="H974" s="120">
        <v>42797</v>
      </c>
      <c r="I974" s="120">
        <v>42891</v>
      </c>
      <c r="J974" s="120"/>
      <c r="K974" s="120"/>
      <c r="L974" s="162"/>
      <c r="M974" s="162" t="s">
        <v>5</v>
      </c>
      <c r="N974" s="162">
        <v>1</v>
      </c>
      <c r="O974" s="162">
        <v>595.66</v>
      </c>
      <c r="P974" s="162">
        <v>2017</v>
      </c>
    </row>
    <row r="975" spans="1:16" ht="15.75" customHeight="1" x14ac:dyDescent="0.25">
      <c r="A975" s="104" t="s">
        <v>1294</v>
      </c>
      <c r="B975" s="18" t="s">
        <v>782</v>
      </c>
      <c r="C975" s="91">
        <v>4888105.16</v>
      </c>
      <c r="D975" s="91"/>
      <c r="E975" s="91"/>
      <c r="F975" s="91"/>
      <c r="G975" s="91">
        <f t="shared" si="14"/>
        <v>4888105.16</v>
      </c>
      <c r="H975" s="120">
        <v>42914</v>
      </c>
      <c r="I975" s="120">
        <v>42914</v>
      </c>
      <c r="J975" s="120"/>
      <c r="K975" s="120"/>
      <c r="L975" s="162"/>
      <c r="M975" s="162" t="s">
        <v>6</v>
      </c>
      <c r="N975" s="162">
        <v>1</v>
      </c>
      <c r="O975" s="162"/>
      <c r="P975" s="162">
        <v>2017</v>
      </c>
    </row>
    <row r="976" spans="1:16" ht="15.75" customHeight="1" x14ac:dyDescent="0.25">
      <c r="A976" s="104" t="s">
        <v>1472</v>
      </c>
      <c r="B976" s="18" t="s">
        <v>757</v>
      </c>
      <c r="C976" s="91">
        <v>514950.72</v>
      </c>
      <c r="D976" s="91"/>
      <c r="E976" s="91"/>
      <c r="F976" s="91"/>
      <c r="G976" s="91">
        <f t="shared" ref="G976:G1039" si="15">C976-D976+F976</f>
        <v>514950.72</v>
      </c>
      <c r="H976" s="120">
        <v>42734</v>
      </c>
      <c r="I976" s="120">
        <v>42858</v>
      </c>
      <c r="J976" s="120"/>
      <c r="K976" s="120"/>
      <c r="L976" s="162"/>
      <c r="M976" s="162" t="s">
        <v>3578</v>
      </c>
      <c r="N976" s="162">
        <v>3</v>
      </c>
      <c r="O976" s="162" t="s">
        <v>1474</v>
      </c>
      <c r="P976" s="162">
        <v>2017</v>
      </c>
    </row>
    <row r="977" spans="1:16" ht="15.75" customHeight="1" x14ac:dyDescent="0.25">
      <c r="A977" s="104" t="s">
        <v>1830</v>
      </c>
      <c r="B977" s="18" t="s">
        <v>755</v>
      </c>
      <c r="C977" s="91">
        <v>2310947.4</v>
      </c>
      <c r="D977" s="91"/>
      <c r="E977" s="91"/>
      <c r="F977" s="91"/>
      <c r="G977" s="91">
        <f t="shared" si="15"/>
        <v>2310947.4</v>
      </c>
      <c r="H977" s="120">
        <v>42900</v>
      </c>
      <c r="I977" s="120">
        <v>42900</v>
      </c>
      <c r="J977" s="120"/>
      <c r="K977" s="120"/>
      <c r="L977" s="162"/>
      <c r="M977" s="162" t="s">
        <v>5</v>
      </c>
      <c r="N977" s="162">
        <v>1</v>
      </c>
      <c r="O977" s="162">
        <v>989.8</v>
      </c>
      <c r="P977" s="162">
        <v>2017</v>
      </c>
    </row>
    <row r="978" spans="1:16" ht="15.75" customHeight="1" x14ac:dyDescent="0.25">
      <c r="A978" s="104" t="s">
        <v>1500</v>
      </c>
      <c r="B978" s="18" t="s">
        <v>1515</v>
      </c>
      <c r="C978" s="91">
        <v>1776273.63</v>
      </c>
      <c r="D978" s="91"/>
      <c r="E978" s="91"/>
      <c r="F978" s="91"/>
      <c r="G978" s="91">
        <f t="shared" si="15"/>
        <v>1776273.63</v>
      </c>
      <c r="H978" s="120">
        <v>42824</v>
      </c>
      <c r="I978" s="120">
        <v>42908</v>
      </c>
      <c r="J978" s="120"/>
      <c r="K978" s="120"/>
      <c r="L978" s="162"/>
      <c r="M978" s="162" t="s">
        <v>5</v>
      </c>
      <c r="N978" s="162">
        <v>1</v>
      </c>
      <c r="O978" s="162">
        <v>605.4</v>
      </c>
      <c r="P978" s="162">
        <v>2017</v>
      </c>
    </row>
    <row r="979" spans="1:16" ht="15.75" customHeight="1" x14ac:dyDescent="0.25">
      <c r="A979" s="104" t="s">
        <v>1839</v>
      </c>
      <c r="B979" s="18" t="s">
        <v>782</v>
      </c>
      <c r="C979" s="91">
        <v>4316492.3099999996</v>
      </c>
      <c r="D979" s="91"/>
      <c r="E979" s="91"/>
      <c r="F979" s="91"/>
      <c r="G979" s="91">
        <f t="shared" si="15"/>
        <v>4316492.3099999996</v>
      </c>
      <c r="H979" s="120">
        <v>42871</v>
      </c>
      <c r="I979" s="120">
        <v>42928</v>
      </c>
      <c r="J979" s="120"/>
      <c r="K979" s="120"/>
      <c r="L979" s="162"/>
      <c r="M979" s="162" t="s">
        <v>5</v>
      </c>
      <c r="N979" s="162">
        <v>1</v>
      </c>
      <c r="O979" s="162">
        <v>1448.5</v>
      </c>
      <c r="P979" s="162">
        <v>2017</v>
      </c>
    </row>
    <row r="980" spans="1:16" ht="15.75" customHeight="1" x14ac:dyDescent="0.25">
      <c r="A980" s="104" t="s">
        <v>1542</v>
      </c>
      <c r="B980" s="18" t="s">
        <v>63</v>
      </c>
      <c r="C980" s="91">
        <v>2035560.64</v>
      </c>
      <c r="D980" s="91"/>
      <c r="E980" s="91"/>
      <c r="F980" s="91"/>
      <c r="G980" s="91">
        <f t="shared" si="15"/>
        <v>2035560.64</v>
      </c>
      <c r="H980" s="120">
        <v>42836</v>
      </c>
      <c r="I980" s="120">
        <v>42905</v>
      </c>
      <c r="J980" s="120"/>
      <c r="K980" s="120"/>
      <c r="L980" s="162"/>
      <c r="M980" s="162" t="s">
        <v>5</v>
      </c>
      <c r="N980" s="162">
        <v>1</v>
      </c>
      <c r="O980" s="162"/>
      <c r="P980" s="162">
        <v>2017</v>
      </c>
    </row>
    <row r="981" spans="1:16" ht="15.75" customHeight="1" x14ac:dyDescent="0.25">
      <c r="A981" s="104" t="s">
        <v>726</v>
      </c>
      <c r="B981" s="18" t="s">
        <v>63</v>
      </c>
      <c r="C981" s="91">
        <v>918147.38</v>
      </c>
      <c r="D981" s="91"/>
      <c r="E981" s="91"/>
      <c r="F981" s="91"/>
      <c r="G981" s="91">
        <f t="shared" si="15"/>
        <v>918147.38</v>
      </c>
      <c r="H981" s="120">
        <v>42514</v>
      </c>
      <c r="I981" s="120">
        <v>42903</v>
      </c>
      <c r="J981" s="120"/>
      <c r="K981" s="120"/>
      <c r="L981" s="162"/>
      <c r="M981" s="162" t="s">
        <v>5</v>
      </c>
      <c r="N981" s="162">
        <v>1</v>
      </c>
      <c r="O981" s="162">
        <v>594</v>
      </c>
      <c r="P981" s="162">
        <v>2017</v>
      </c>
    </row>
    <row r="982" spans="1:16" ht="15.75" customHeight="1" x14ac:dyDescent="0.25">
      <c r="A982" s="104" t="s">
        <v>1503</v>
      </c>
      <c r="B982" s="18" t="s">
        <v>1515</v>
      </c>
      <c r="C982" s="91">
        <v>1858640.34</v>
      </c>
      <c r="D982" s="91"/>
      <c r="E982" s="91"/>
      <c r="F982" s="91"/>
      <c r="G982" s="91">
        <f t="shared" si="15"/>
        <v>1858640.34</v>
      </c>
      <c r="H982" s="120">
        <v>42859</v>
      </c>
      <c r="I982" s="120">
        <v>42888</v>
      </c>
      <c r="J982" s="120"/>
      <c r="K982" s="120"/>
      <c r="L982" s="162"/>
      <c r="M982" s="162" t="s">
        <v>5</v>
      </c>
      <c r="N982" s="162">
        <v>1</v>
      </c>
      <c r="O982" s="162"/>
      <c r="P982" s="162">
        <v>2017</v>
      </c>
    </row>
    <row r="983" spans="1:16" ht="15.75" customHeight="1" x14ac:dyDescent="0.25">
      <c r="A983" s="104" t="s">
        <v>1822</v>
      </c>
      <c r="B983" s="18" t="s">
        <v>755</v>
      </c>
      <c r="C983" s="91">
        <v>1586035.64</v>
      </c>
      <c r="D983" s="91"/>
      <c r="E983" s="91"/>
      <c r="F983" s="91"/>
      <c r="G983" s="91">
        <f t="shared" si="15"/>
        <v>1586035.64</v>
      </c>
      <c r="H983" s="120">
        <v>42916</v>
      </c>
      <c r="I983" s="120">
        <v>42943</v>
      </c>
      <c r="J983" s="120"/>
      <c r="K983" s="120"/>
      <c r="L983" s="162"/>
      <c r="M983" s="162" t="s">
        <v>5</v>
      </c>
      <c r="N983" s="162">
        <v>1</v>
      </c>
      <c r="O983" s="162">
        <v>644</v>
      </c>
      <c r="P983" s="162">
        <v>2017</v>
      </c>
    </row>
    <row r="984" spans="1:16" ht="15.75" customHeight="1" x14ac:dyDescent="0.25">
      <c r="A984" s="104" t="s">
        <v>1409</v>
      </c>
      <c r="B984" s="18" t="s">
        <v>1336</v>
      </c>
      <c r="C984" s="91">
        <v>2557919.04</v>
      </c>
      <c r="D984" s="91"/>
      <c r="E984" s="91"/>
      <c r="F984" s="91"/>
      <c r="G984" s="91">
        <f t="shared" si="15"/>
        <v>2557919.04</v>
      </c>
      <c r="H984" s="120">
        <v>42769</v>
      </c>
      <c r="I984" s="120">
        <v>42769</v>
      </c>
      <c r="J984" s="120"/>
      <c r="K984" s="120"/>
      <c r="L984" s="162"/>
      <c r="M984" s="162" t="s">
        <v>5</v>
      </c>
      <c r="N984" s="162">
        <v>1</v>
      </c>
      <c r="O984" s="162">
        <v>1025.4000000000001</v>
      </c>
      <c r="P984" s="162">
        <v>2017</v>
      </c>
    </row>
    <row r="985" spans="1:16" ht="15.75" customHeight="1" x14ac:dyDescent="0.25">
      <c r="A985" s="104" t="s">
        <v>1556</v>
      </c>
      <c r="B985" s="18" t="s">
        <v>1557</v>
      </c>
      <c r="C985" s="91">
        <v>3143512.92</v>
      </c>
      <c r="D985" s="91"/>
      <c r="E985" s="91"/>
      <c r="F985" s="91"/>
      <c r="G985" s="91">
        <f t="shared" si="15"/>
        <v>3143512.92</v>
      </c>
      <c r="H985" s="120">
        <v>42872</v>
      </c>
      <c r="I985" s="120">
        <v>42872</v>
      </c>
      <c r="J985" s="120"/>
      <c r="K985" s="120"/>
      <c r="L985" s="162"/>
      <c r="M985" s="162" t="s">
        <v>5</v>
      </c>
      <c r="N985" s="162">
        <v>1</v>
      </c>
      <c r="O985" s="162"/>
      <c r="P985" s="162">
        <v>2017</v>
      </c>
    </row>
    <row r="986" spans="1:16" ht="15.75" customHeight="1" x14ac:dyDescent="0.25">
      <c r="A986" s="104" t="s">
        <v>1512</v>
      </c>
      <c r="B986" s="18" t="s">
        <v>582</v>
      </c>
      <c r="C986" s="91">
        <v>1376894.8</v>
      </c>
      <c r="D986" s="91"/>
      <c r="E986" s="91" t="s">
        <v>582</v>
      </c>
      <c r="F986" s="91">
        <v>208313.66</v>
      </c>
      <c r="G986" s="91">
        <f t="shared" si="15"/>
        <v>1585208.46</v>
      </c>
      <c r="H986" s="120" t="s">
        <v>2101</v>
      </c>
      <c r="I986" s="120">
        <v>42916</v>
      </c>
      <c r="J986" s="120">
        <v>43362</v>
      </c>
      <c r="K986" s="120">
        <v>43374</v>
      </c>
      <c r="L986" s="162">
        <v>2018</v>
      </c>
      <c r="M986" s="162" t="s">
        <v>5</v>
      </c>
      <c r="N986" s="162">
        <v>1</v>
      </c>
      <c r="O986" s="162">
        <v>1030</v>
      </c>
      <c r="P986" s="162" t="s">
        <v>3597</v>
      </c>
    </row>
    <row r="987" spans="1:16" ht="15.75" customHeight="1" x14ac:dyDescent="0.25">
      <c r="A987" s="104" t="s">
        <v>1457</v>
      </c>
      <c r="B987" s="18" t="s">
        <v>1278</v>
      </c>
      <c r="C987" s="91">
        <v>1332734.07</v>
      </c>
      <c r="D987" s="91"/>
      <c r="E987" s="91"/>
      <c r="F987" s="91"/>
      <c r="G987" s="91">
        <f t="shared" si="15"/>
        <v>1332734.07</v>
      </c>
      <c r="H987" s="120">
        <v>42923</v>
      </c>
      <c r="I987" s="120">
        <v>42923</v>
      </c>
      <c r="J987" s="120"/>
      <c r="K987" s="120"/>
      <c r="L987" s="162"/>
      <c r="M987" s="162" t="s">
        <v>5</v>
      </c>
      <c r="N987" s="162">
        <v>1</v>
      </c>
      <c r="O987" s="162">
        <v>492.8</v>
      </c>
      <c r="P987" s="162">
        <v>2017</v>
      </c>
    </row>
    <row r="988" spans="1:16" ht="15.75" customHeight="1" x14ac:dyDescent="0.25">
      <c r="A988" s="104" t="s">
        <v>1443</v>
      </c>
      <c r="B988" s="18" t="s">
        <v>1278</v>
      </c>
      <c r="C988" s="91">
        <v>2639125.64</v>
      </c>
      <c r="D988" s="91"/>
      <c r="E988" s="91"/>
      <c r="F988" s="91"/>
      <c r="G988" s="91">
        <f t="shared" si="15"/>
        <v>2639125.64</v>
      </c>
      <c r="H988" s="120">
        <v>42922</v>
      </c>
      <c r="I988" s="120">
        <v>42923</v>
      </c>
      <c r="J988" s="120"/>
      <c r="K988" s="120"/>
      <c r="L988" s="162"/>
      <c r="M988" s="162" t="s">
        <v>5</v>
      </c>
      <c r="N988" s="162">
        <v>1</v>
      </c>
      <c r="O988" s="162"/>
      <c r="P988" s="162">
        <v>2017</v>
      </c>
    </row>
    <row r="989" spans="1:16" ht="15.75" customHeight="1" x14ac:dyDescent="0.25">
      <c r="A989" s="104" t="s">
        <v>1761</v>
      </c>
      <c r="B989" s="18" t="s">
        <v>2330</v>
      </c>
      <c r="C989" s="91">
        <v>2368859.91</v>
      </c>
      <c r="D989" s="91"/>
      <c r="E989" s="91"/>
      <c r="F989" s="91"/>
      <c r="G989" s="91">
        <f t="shared" si="15"/>
        <v>2368859.91</v>
      </c>
      <c r="H989" s="120">
        <v>42839</v>
      </c>
      <c r="I989" s="120">
        <v>42839</v>
      </c>
      <c r="J989" s="120"/>
      <c r="K989" s="120"/>
      <c r="L989" s="162"/>
      <c r="M989" s="162" t="s">
        <v>5</v>
      </c>
      <c r="N989" s="162">
        <v>1</v>
      </c>
      <c r="O989" s="162">
        <v>794.92</v>
      </c>
      <c r="P989" s="162">
        <v>2017</v>
      </c>
    </row>
    <row r="990" spans="1:16" ht="15.75" customHeight="1" x14ac:dyDescent="0.25">
      <c r="A990" s="104" t="s">
        <v>1631</v>
      </c>
      <c r="B990" s="18" t="s">
        <v>1660</v>
      </c>
      <c r="C990" s="91">
        <v>2912238.7</v>
      </c>
      <c r="D990" s="91"/>
      <c r="E990" s="91"/>
      <c r="F990" s="91"/>
      <c r="G990" s="91">
        <f t="shared" si="15"/>
        <v>2912238.7</v>
      </c>
      <c r="H990" s="120">
        <v>42860</v>
      </c>
      <c r="I990" s="120">
        <v>42860</v>
      </c>
      <c r="J990" s="120"/>
      <c r="K990" s="120"/>
      <c r="L990" s="162"/>
      <c r="M990" s="162" t="s">
        <v>5</v>
      </c>
      <c r="N990" s="162">
        <v>1</v>
      </c>
      <c r="O990" s="162"/>
      <c r="P990" s="162">
        <v>2017</v>
      </c>
    </row>
    <row r="991" spans="1:16" ht="15.75" customHeight="1" x14ac:dyDescent="0.25">
      <c r="A991" s="104" t="s">
        <v>360</v>
      </c>
      <c r="B991" s="18" t="s">
        <v>3</v>
      </c>
      <c r="C991" s="91">
        <v>2761100.88</v>
      </c>
      <c r="D991" s="91"/>
      <c r="E991" s="91"/>
      <c r="F991" s="91"/>
      <c r="G991" s="91">
        <f t="shared" si="15"/>
        <v>2761100.88</v>
      </c>
      <c r="H991" s="120">
        <v>42913</v>
      </c>
      <c r="I991" s="120">
        <v>42913</v>
      </c>
      <c r="J991" s="120"/>
      <c r="K991" s="120"/>
      <c r="L991" s="162"/>
      <c r="M991" s="162" t="s">
        <v>5</v>
      </c>
      <c r="N991" s="162">
        <v>1</v>
      </c>
      <c r="O991" s="162">
        <v>1028.5999999999999</v>
      </c>
      <c r="P991" s="162">
        <v>2017</v>
      </c>
    </row>
    <row r="992" spans="1:16" ht="15.75" customHeight="1" x14ac:dyDescent="0.25">
      <c r="A992" s="104" t="s">
        <v>1831</v>
      </c>
      <c r="B992" s="18" t="s">
        <v>755</v>
      </c>
      <c r="C992" s="91">
        <v>3994433.34</v>
      </c>
      <c r="D992" s="91"/>
      <c r="E992" s="91"/>
      <c r="F992" s="91"/>
      <c r="G992" s="91">
        <f t="shared" si="15"/>
        <v>3994433.34</v>
      </c>
      <c r="H992" s="120">
        <v>42929</v>
      </c>
      <c r="I992" s="120">
        <v>42929</v>
      </c>
      <c r="J992" s="120"/>
      <c r="K992" s="120"/>
      <c r="L992" s="162"/>
      <c r="M992" s="162" t="s">
        <v>5</v>
      </c>
      <c r="N992" s="162">
        <v>1</v>
      </c>
      <c r="O992" s="162">
        <v>1455</v>
      </c>
      <c r="P992" s="162">
        <v>2017</v>
      </c>
    </row>
    <row r="993" spans="1:16" ht="15.75" customHeight="1" x14ac:dyDescent="0.25">
      <c r="A993" s="104" t="s">
        <v>1754</v>
      </c>
      <c r="B993" s="18" t="s">
        <v>2330</v>
      </c>
      <c r="C993" s="91">
        <v>2031791.36</v>
      </c>
      <c r="D993" s="91"/>
      <c r="E993" s="91"/>
      <c r="F993" s="91"/>
      <c r="G993" s="91">
        <f t="shared" si="15"/>
        <v>2031791.36</v>
      </c>
      <c r="H993" s="120">
        <v>42810</v>
      </c>
      <c r="I993" s="120">
        <v>42810</v>
      </c>
      <c r="J993" s="120"/>
      <c r="K993" s="120"/>
      <c r="L993" s="162"/>
      <c r="M993" s="162" t="s">
        <v>5</v>
      </c>
      <c r="N993" s="162">
        <v>1</v>
      </c>
      <c r="O993" s="162">
        <v>1007</v>
      </c>
      <c r="P993" s="162">
        <v>2017</v>
      </c>
    </row>
    <row r="994" spans="1:16" ht="15.75" customHeight="1" x14ac:dyDescent="0.25">
      <c r="A994" s="104" t="s">
        <v>1936</v>
      </c>
      <c r="B994" s="18" t="s">
        <v>782</v>
      </c>
      <c r="C994" s="91">
        <v>1920639.46</v>
      </c>
      <c r="D994" s="91"/>
      <c r="E994" s="91"/>
      <c r="F994" s="91"/>
      <c r="G994" s="91">
        <f t="shared" si="15"/>
        <v>1920639.46</v>
      </c>
      <c r="H994" s="120">
        <v>42830</v>
      </c>
      <c r="I994" s="120">
        <v>42936</v>
      </c>
      <c r="J994" s="120"/>
      <c r="K994" s="120"/>
      <c r="L994" s="162"/>
      <c r="M994" s="162" t="s">
        <v>5</v>
      </c>
      <c r="N994" s="162">
        <v>1</v>
      </c>
      <c r="O994" s="162">
        <v>801</v>
      </c>
      <c r="P994" s="162">
        <v>2017</v>
      </c>
    </row>
    <row r="995" spans="1:16" ht="15.75" customHeight="1" x14ac:dyDescent="0.25">
      <c r="A995" s="104" t="s">
        <v>1353</v>
      </c>
      <c r="B995" s="18" t="s">
        <v>63</v>
      </c>
      <c r="C995" s="91">
        <v>30040.44</v>
      </c>
      <c r="D995" s="91"/>
      <c r="E995" s="91"/>
      <c r="F995" s="91"/>
      <c r="G995" s="91">
        <f t="shared" si="15"/>
        <v>30040.44</v>
      </c>
      <c r="H995" s="120">
        <v>42755</v>
      </c>
      <c r="I995" s="120">
        <v>42905</v>
      </c>
      <c r="J995" s="120"/>
      <c r="K995" s="120"/>
      <c r="L995" s="162"/>
      <c r="M995" s="162" t="s">
        <v>1354</v>
      </c>
      <c r="N995" s="162">
        <v>1</v>
      </c>
      <c r="O995" s="162">
        <v>314.2</v>
      </c>
      <c r="P995" s="162">
        <v>2017</v>
      </c>
    </row>
    <row r="996" spans="1:16" ht="15.75" customHeight="1" x14ac:dyDescent="0.25">
      <c r="A996" s="104" t="s">
        <v>1497</v>
      </c>
      <c r="B996" s="18" t="s">
        <v>245</v>
      </c>
      <c r="C996" s="91">
        <v>535448.6</v>
      </c>
      <c r="D996" s="91"/>
      <c r="E996" s="91"/>
      <c r="F996" s="91"/>
      <c r="G996" s="91">
        <f t="shared" si="15"/>
        <v>535448.6</v>
      </c>
      <c r="H996" s="120">
        <v>42888</v>
      </c>
      <c r="I996" s="120">
        <v>42888</v>
      </c>
      <c r="J996" s="120"/>
      <c r="K996" s="120"/>
      <c r="L996" s="162"/>
      <c r="M996" s="162" t="s">
        <v>3554</v>
      </c>
      <c r="N996" s="162">
        <v>3</v>
      </c>
      <c r="O996" s="162">
        <v>616.4</v>
      </c>
      <c r="P996" s="162">
        <v>2017</v>
      </c>
    </row>
    <row r="997" spans="1:16" ht="15.75" customHeight="1" x14ac:dyDescent="0.25">
      <c r="A997" s="104" t="s">
        <v>1386</v>
      </c>
      <c r="B997" s="18" t="s">
        <v>447</v>
      </c>
      <c r="C997" s="91">
        <v>3817400.3</v>
      </c>
      <c r="D997" s="91"/>
      <c r="E997" s="91"/>
      <c r="F997" s="91"/>
      <c r="G997" s="91">
        <f t="shared" si="15"/>
        <v>3817400.3</v>
      </c>
      <c r="H997" s="120">
        <v>42916</v>
      </c>
      <c r="I997" s="120">
        <v>42957</v>
      </c>
      <c r="J997" s="120"/>
      <c r="K997" s="120"/>
      <c r="L997" s="162"/>
      <c r="M997" s="162" t="s">
        <v>5</v>
      </c>
      <c r="N997" s="162">
        <v>1</v>
      </c>
      <c r="O997" s="162">
        <v>1572.82</v>
      </c>
      <c r="P997" s="162">
        <v>2017</v>
      </c>
    </row>
    <row r="998" spans="1:16" ht="15.75" customHeight="1" x14ac:dyDescent="0.25">
      <c r="A998" s="104" t="s">
        <v>1700</v>
      </c>
      <c r="B998" s="18" t="s">
        <v>782</v>
      </c>
      <c r="C998" s="91">
        <v>1112636.6200000001</v>
      </c>
      <c r="D998" s="91"/>
      <c r="E998" s="91"/>
      <c r="F998" s="91"/>
      <c r="G998" s="91">
        <f t="shared" si="15"/>
        <v>1112636.6200000001</v>
      </c>
      <c r="H998" s="120">
        <v>42916</v>
      </c>
      <c r="I998" s="120">
        <v>42916</v>
      </c>
      <c r="J998" s="120"/>
      <c r="K998" s="120"/>
      <c r="L998" s="162"/>
      <c r="M998" s="162" t="s">
        <v>1753</v>
      </c>
      <c r="N998" s="162">
        <v>1</v>
      </c>
      <c r="O998" s="162">
        <v>673.48</v>
      </c>
      <c r="P998" s="162">
        <v>2017</v>
      </c>
    </row>
    <row r="999" spans="1:16" ht="15.75" customHeight="1" x14ac:dyDescent="0.25">
      <c r="A999" s="104" t="s">
        <v>1483</v>
      </c>
      <c r="B999" s="18" t="s">
        <v>63</v>
      </c>
      <c r="C999" s="91">
        <v>1705523.06</v>
      </c>
      <c r="D999" s="91"/>
      <c r="E999" s="91"/>
      <c r="F999" s="91"/>
      <c r="G999" s="91">
        <f t="shared" si="15"/>
        <v>1705523.06</v>
      </c>
      <c r="H999" s="120">
        <v>42901</v>
      </c>
      <c r="I999" s="120">
        <v>42948</v>
      </c>
      <c r="J999" s="120"/>
      <c r="K999" s="120"/>
      <c r="L999" s="162"/>
      <c r="M999" s="162" t="s">
        <v>5</v>
      </c>
      <c r="N999" s="162">
        <v>1</v>
      </c>
      <c r="O999" s="162">
        <v>1056</v>
      </c>
      <c r="P999" s="162">
        <v>2017</v>
      </c>
    </row>
    <row r="1000" spans="1:16" ht="15.75" customHeight="1" x14ac:dyDescent="0.25">
      <c r="A1000" s="104" t="s">
        <v>1824</v>
      </c>
      <c r="B1000" s="18" t="s">
        <v>755</v>
      </c>
      <c r="C1000" s="91">
        <v>2987312.78</v>
      </c>
      <c r="D1000" s="91"/>
      <c r="E1000" s="91"/>
      <c r="F1000" s="91"/>
      <c r="G1000" s="91">
        <f t="shared" si="15"/>
        <v>2987312.78</v>
      </c>
      <c r="H1000" s="120">
        <v>42901</v>
      </c>
      <c r="I1000" s="120">
        <v>42901</v>
      </c>
      <c r="J1000" s="120"/>
      <c r="K1000" s="120"/>
      <c r="L1000" s="162"/>
      <c r="M1000" s="162" t="s">
        <v>5</v>
      </c>
      <c r="N1000" s="162">
        <v>1</v>
      </c>
      <c r="O1000" s="162">
        <v>1417</v>
      </c>
      <c r="P1000" s="162">
        <v>2017</v>
      </c>
    </row>
    <row r="1001" spans="1:16" ht="15.75" customHeight="1" x14ac:dyDescent="0.25">
      <c r="A1001" s="104" t="s">
        <v>1834</v>
      </c>
      <c r="B1001" s="18" t="s">
        <v>755</v>
      </c>
      <c r="C1001" s="91">
        <v>2602388.52</v>
      </c>
      <c r="D1001" s="91"/>
      <c r="E1001" s="91"/>
      <c r="F1001" s="91"/>
      <c r="G1001" s="91">
        <f t="shared" si="15"/>
        <v>2602388.52</v>
      </c>
      <c r="H1001" s="120">
        <v>42902</v>
      </c>
      <c r="I1001" s="120">
        <v>42902</v>
      </c>
      <c r="J1001" s="120"/>
      <c r="K1001" s="120"/>
      <c r="L1001" s="162"/>
      <c r="M1001" s="162" t="s">
        <v>5</v>
      </c>
      <c r="N1001" s="162">
        <v>1</v>
      </c>
      <c r="O1001" s="162">
        <v>1039</v>
      </c>
      <c r="P1001" s="162">
        <v>2017</v>
      </c>
    </row>
    <row r="1002" spans="1:16" ht="15.75" customHeight="1" x14ac:dyDescent="0.25">
      <c r="A1002" s="104" t="s">
        <v>1937</v>
      </c>
      <c r="B1002" s="18" t="s">
        <v>782</v>
      </c>
      <c r="C1002" s="91">
        <v>2430458.7200000002</v>
      </c>
      <c r="D1002" s="91"/>
      <c r="E1002" s="91"/>
      <c r="F1002" s="91"/>
      <c r="G1002" s="91">
        <f t="shared" si="15"/>
        <v>2430458.7200000002</v>
      </c>
      <c r="H1002" s="120">
        <v>42837</v>
      </c>
      <c r="I1002" s="120">
        <v>42837</v>
      </c>
      <c r="J1002" s="120"/>
      <c r="K1002" s="120"/>
      <c r="L1002" s="162"/>
      <c r="M1002" s="162" t="s">
        <v>5</v>
      </c>
      <c r="N1002" s="162">
        <v>1</v>
      </c>
      <c r="O1002" s="162">
        <v>1057</v>
      </c>
      <c r="P1002" s="162">
        <v>2017</v>
      </c>
    </row>
    <row r="1003" spans="1:16" ht="15.75" customHeight="1" x14ac:dyDescent="0.25">
      <c r="A1003" s="104" t="s">
        <v>1494</v>
      </c>
      <c r="B1003" s="18" t="s">
        <v>1515</v>
      </c>
      <c r="C1003" s="91">
        <v>3354612.95</v>
      </c>
      <c r="D1003" s="91"/>
      <c r="E1003" s="91"/>
      <c r="F1003" s="91"/>
      <c r="G1003" s="91">
        <f t="shared" si="15"/>
        <v>3354612.95</v>
      </c>
      <c r="H1003" s="120">
        <v>42815</v>
      </c>
      <c r="I1003" s="120">
        <v>42944</v>
      </c>
      <c r="J1003" s="120"/>
      <c r="K1003" s="120"/>
      <c r="L1003" s="162"/>
      <c r="M1003" s="162" t="s">
        <v>5</v>
      </c>
      <c r="N1003" s="162">
        <v>1</v>
      </c>
      <c r="O1003" s="162">
        <v>1019.34</v>
      </c>
      <c r="P1003" s="162">
        <v>2017</v>
      </c>
    </row>
    <row r="1004" spans="1:16" ht="15.75" customHeight="1" x14ac:dyDescent="0.25">
      <c r="A1004" s="104" t="s">
        <v>1498</v>
      </c>
      <c r="B1004" s="18" t="s">
        <v>1515</v>
      </c>
      <c r="C1004" s="91">
        <v>3242906.7</v>
      </c>
      <c r="D1004" s="91"/>
      <c r="E1004" s="91"/>
      <c r="F1004" s="91"/>
      <c r="G1004" s="91">
        <f t="shared" si="15"/>
        <v>3242906.7</v>
      </c>
      <c r="H1004" s="120">
        <v>42845</v>
      </c>
      <c r="I1004" s="120">
        <v>42930</v>
      </c>
      <c r="J1004" s="120"/>
      <c r="K1004" s="120"/>
      <c r="L1004" s="162"/>
      <c r="M1004" s="162" t="s">
        <v>5</v>
      </c>
      <c r="N1004" s="162">
        <v>1</v>
      </c>
      <c r="O1004" s="162">
        <v>1104</v>
      </c>
      <c r="P1004" s="162">
        <v>2017</v>
      </c>
    </row>
    <row r="1005" spans="1:16" ht="15.75" customHeight="1" x14ac:dyDescent="0.25">
      <c r="A1005" s="104" t="s">
        <v>1418</v>
      </c>
      <c r="B1005" s="18" t="s">
        <v>69</v>
      </c>
      <c r="C1005" s="91">
        <v>1036719.02</v>
      </c>
      <c r="D1005" s="91"/>
      <c r="E1005" s="91"/>
      <c r="F1005" s="91"/>
      <c r="G1005" s="91">
        <f t="shared" si="15"/>
        <v>1036719.02</v>
      </c>
      <c r="H1005" s="120">
        <v>42916</v>
      </c>
      <c r="I1005" s="120">
        <v>42916</v>
      </c>
      <c r="J1005" s="120"/>
      <c r="K1005" s="120"/>
      <c r="L1005" s="162"/>
      <c r="M1005" s="162" t="s">
        <v>5</v>
      </c>
      <c r="N1005" s="162">
        <v>1</v>
      </c>
      <c r="O1005" s="162">
        <v>2718.5</v>
      </c>
      <c r="P1005" s="162">
        <v>2017</v>
      </c>
    </row>
    <row r="1006" spans="1:16" ht="15.75" customHeight="1" x14ac:dyDescent="0.25">
      <c r="A1006" s="104" t="s">
        <v>1360</v>
      </c>
      <c r="B1006" s="18" t="s">
        <v>782</v>
      </c>
      <c r="C1006" s="91">
        <v>1078757.29</v>
      </c>
      <c r="D1006" s="91"/>
      <c r="E1006" s="91"/>
      <c r="F1006" s="91"/>
      <c r="G1006" s="91">
        <f t="shared" si="15"/>
        <v>1078757.29</v>
      </c>
      <c r="H1006" s="120">
        <v>42872</v>
      </c>
      <c r="I1006" s="120">
        <v>42872</v>
      </c>
      <c r="J1006" s="120"/>
      <c r="K1006" s="120"/>
      <c r="L1006" s="162"/>
      <c r="M1006" s="162" t="s">
        <v>6</v>
      </c>
      <c r="N1006" s="162">
        <v>1</v>
      </c>
      <c r="O1006" s="162">
        <v>506.56</v>
      </c>
      <c r="P1006" s="162">
        <v>2017</v>
      </c>
    </row>
    <row r="1007" spans="1:16" ht="15.75" customHeight="1" x14ac:dyDescent="0.25">
      <c r="A1007" s="104" t="s">
        <v>1513</v>
      </c>
      <c r="B1007" s="18" t="s">
        <v>582</v>
      </c>
      <c r="C1007" s="91">
        <v>1776573.78</v>
      </c>
      <c r="D1007" s="91"/>
      <c r="E1007" s="91" t="s">
        <v>582</v>
      </c>
      <c r="F1007" s="91">
        <v>247178.72</v>
      </c>
      <c r="G1007" s="91">
        <f t="shared" si="15"/>
        <v>2023752.5</v>
      </c>
      <c r="H1007" s="120">
        <v>42962</v>
      </c>
      <c r="I1007" s="120">
        <v>42962</v>
      </c>
      <c r="J1007" s="120">
        <v>43215</v>
      </c>
      <c r="K1007" s="120">
        <v>43213</v>
      </c>
      <c r="L1007" s="162">
        <v>2018</v>
      </c>
      <c r="M1007" s="162" t="s">
        <v>5</v>
      </c>
      <c r="N1007" s="162">
        <v>1</v>
      </c>
      <c r="O1007" s="162">
        <v>1208</v>
      </c>
      <c r="P1007" s="162" t="s">
        <v>3597</v>
      </c>
    </row>
    <row r="1008" spans="1:16" ht="15.75" customHeight="1" x14ac:dyDescent="0.25">
      <c r="A1008" s="104" t="s">
        <v>1772</v>
      </c>
      <c r="B1008" s="18" t="s">
        <v>782</v>
      </c>
      <c r="C1008" s="91">
        <v>1699026.85</v>
      </c>
      <c r="D1008" s="91"/>
      <c r="E1008" s="91"/>
      <c r="F1008" s="91"/>
      <c r="G1008" s="91">
        <f t="shared" si="15"/>
        <v>1699026.85</v>
      </c>
      <c r="H1008" s="120">
        <v>42838</v>
      </c>
      <c r="I1008" s="120">
        <v>42838</v>
      </c>
      <c r="J1008" s="120"/>
      <c r="K1008" s="120"/>
      <c r="L1008" s="162"/>
      <c r="M1008" s="162" t="s">
        <v>5</v>
      </c>
      <c r="N1008" s="162">
        <v>1</v>
      </c>
      <c r="O1008" s="162">
        <v>608</v>
      </c>
      <c r="P1008" s="162">
        <v>2017</v>
      </c>
    </row>
    <row r="1009" spans="1:16" ht="15.75" customHeight="1" x14ac:dyDescent="0.25">
      <c r="A1009" s="104" t="s">
        <v>331</v>
      </c>
      <c r="B1009" s="18" t="s">
        <v>782</v>
      </c>
      <c r="C1009" s="91">
        <v>2931631.65</v>
      </c>
      <c r="D1009" s="91"/>
      <c r="E1009" s="91"/>
      <c r="F1009" s="91"/>
      <c r="G1009" s="91">
        <f t="shared" si="15"/>
        <v>2931631.65</v>
      </c>
      <c r="H1009" s="120">
        <v>42944</v>
      </c>
      <c r="I1009" s="120">
        <v>42944</v>
      </c>
      <c r="J1009" s="120"/>
      <c r="K1009" s="120"/>
      <c r="L1009" s="162"/>
      <c r="M1009" s="162" t="s">
        <v>1753</v>
      </c>
      <c r="N1009" s="162">
        <v>1</v>
      </c>
      <c r="O1009" s="162">
        <v>1180</v>
      </c>
      <c r="P1009" s="162">
        <v>2017</v>
      </c>
    </row>
    <row r="1010" spans="1:16" ht="15.75" customHeight="1" x14ac:dyDescent="0.25">
      <c r="A1010" s="104" t="s">
        <v>1628</v>
      </c>
      <c r="B1010" s="18" t="s">
        <v>1660</v>
      </c>
      <c r="C1010" s="91">
        <v>5029786.43</v>
      </c>
      <c r="D1010" s="91"/>
      <c r="E1010" s="91"/>
      <c r="F1010" s="91"/>
      <c r="G1010" s="91">
        <f t="shared" si="15"/>
        <v>5029786.43</v>
      </c>
      <c r="H1010" s="120">
        <v>42891</v>
      </c>
      <c r="I1010" s="120">
        <v>42891</v>
      </c>
      <c r="J1010" s="120"/>
      <c r="K1010" s="120"/>
      <c r="L1010" s="162"/>
      <c r="M1010" s="162" t="s">
        <v>5</v>
      </c>
      <c r="N1010" s="162">
        <v>1</v>
      </c>
      <c r="O1010" s="162">
        <v>1795</v>
      </c>
      <c r="P1010" s="162">
        <v>2017</v>
      </c>
    </row>
    <row r="1011" spans="1:16" ht="15.75" customHeight="1" x14ac:dyDescent="0.25">
      <c r="A1011" s="104" t="s">
        <v>1701</v>
      </c>
      <c r="B1011" s="18" t="s">
        <v>782</v>
      </c>
      <c r="C1011" s="91">
        <v>2651713.56</v>
      </c>
      <c r="D1011" s="91"/>
      <c r="E1011" s="91"/>
      <c r="F1011" s="91"/>
      <c r="G1011" s="91">
        <f t="shared" si="15"/>
        <v>2651713.56</v>
      </c>
      <c r="H1011" s="120">
        <v>42943</v>
      </c>
      <c r="I1011" s="120">
        <v>42943</v>
      </c>
      <c r="J1011" s="120"/>
      <c r="K1011" s="120"/>
      <c r="L1011" s="162"/>
      <c r="M1011" s="162" t="s">
        <v>1753</v>
      </c>
      <c r="N1011" s="162">
        <v>1</v>
      </c>
      <c r="O1011" s="162">
        <v>970</v>
      </c>
      <c r="P1011" s="162">
        <v>2017</v>
      </c>
    </row>
    <row r="1012" spans="1:16" ht="15.75" customHeight="1" x14ac:dyDescent="0.25">
      <c r="A1012" s="104" t="s">
        <v>1775</v>
      </c>
      <c r="B1012" s="18" t="s">
        <v>782</v>
      </c>
      <c r="C1012" s="91">
        <v>1887460.09</v>
      </c>
      <c r="D1012" s="91"/>
      <c r="E1012" s="91"/>
      <c r="F1012" s="91"/>
      <c r="G1012" s="91">
        <f t="shared" si="15"/>
        <v>1887460.09</v>
      </c>
      <c r="H1012" s="120">
        <v>42884</v>
      </c>
      <c r="I1012" s="120">
        <v>42884</v>
      </c>
      <c r="J1012" s="120"/>
      <c r="K1012" s="120"/>
      <c r="L1012" s="162"/>
      <c r="M1012" s="162" t="s">
        <v>6</v>
      </c>
      <c r="N1012" s="162">
        <v>1</v>
      </c>
      <c r="O1012" s="162">
        <v>958.5</v>
      </c>
      <c r="P1012" s="162">
        <v>2017</v>
      </c>
    </row>
    <row r="1013" spans="1:16" ht="15.75" customHeight="1" x14ac:dyDescent="0.25">
      <c r="A1013" s="104" t="s">
        <v>1451</v>
      </c>
      <c r="B1013" s="18" t="s">
        <v>1278</v>
      </c>
      <c r="C1013" s="91">
        <v>3679641.04</v>
      </c>
      <c r="D1013" s="91"/>
      <c r="E1013" s="91"/>
      <c r="F1013" s="91"/>
      <c r="G1013" s="91">
        <f t="shared" si="15"/>
        <v>3679641.04</v>
      </c>
      <c r="H1013" s="120">
        <v>42961</v>
      </c>
      <c r="I1013" s="120">
        <v>42961</v>
      </c>
      <c r="J1013" s="120"/>
      <c r="K1013" s="120"/>
      <c r="L1013" s="162"/>
      <c r="M1013" s="162" t="s">
        <v>5</v>
      </c>
      <c r="N1013" s="162">
        <v>1</v>
      </c>
      <c r="O1013" s="162">
        <v>1358.6</v>
      </c>
      <c r="P1013" s="162">
        <v>2017</v>
      </c>
    </row>
    <row r="1014" spans="1:16" ht="15.75" customHeight="1" x14ac:dyDescent="0.25">
      <c r="A1014" s="104" t="s">
        <v>1632</v>
      </c>
      <c r="B1014" s="18" t="s">
        <v>1660</v>
      </c>
      <c r="C1014" s="91">
        <v>3933966.08</v>
      </c>
      <c r="D1014" s="91"/>
      <c r="E1014" s="91"/>
      <c r="F1014" s="91"/>
      <c r="G1014" s="91">
        <f t="shared" si="15"/>
        <v>3933966.08</v>
      </c>
      <c r="H1014" s="120">
        <v>42860</v>
      </c>
      <c r="I1014" s="120">
        <v>42860</v>
      </c>
      <c r="J1014" s="120"/>
      <c r="K1014" s="120"/>
      <c r="L1014" s="162"/>
      <c r="M1014" s="162" t="s">
        <v>5</v>
      </c>
      <c r="N1014" s="162">
        <v>1</v>
      </c>
      <c r="O1014" s="162">
        <v>1407</v>
      </c>
      <c r="P1014" s="162">
        <v>2017</v>
      </c>
    </row>
    <row r="1015" spans="1:16" ht="15.75" customHeight="1" x14ac:dyDescent="0.25">
      <c r="A1015" s="104" t="s">
        <v>2170</v>
      </c>
      <c r="B1015" s="18" t="s">
        <v>755</v>
      </c>
      <c r="C1015" s="91">
        <v>3423192.98</v>
      </c>
      <c r="D1015" s="91"/>
      <c r="E1015" s="91"/>
      <c r="F1015" s="91"/>
      <c r="G1015" s="91">
        <f t="shared" si="15"/>
        <v>3423192.98</v>
      </c>
      <c r="H1015" s="120">
        <v>42940</v>
      </c>
      <c r="I1015" s="120">
        <v>42940</v>
      </c>
      <c r="J1015" s="120"/>
      <c r="K1015" s="120"/>
      <c r="L1015" s="162"/>
      <c r="M1015" s="162" t="s">
        <v>5</v>
      </c>
      <c r="N1015" s="162">
        <v>1</v>
      </c>
      <c r="O1015" s="162">
        <v>1407</v>
      </c>
      <c r="P1015" s="162">
        <v>2017</v>
      </c>
    </row>
    <row r="1016" spans="1:16" ht="15.75" customHeight="1" x14ac:dyDescent="0.25">
      <c r="A1016" s="104" t="s">
        <v>1771</v>
      </c>
      <c r="B1016" s="18" t="s">
        <v>782</v>
      </c>
      <c r="C1016" s="91">
        <v>1476089.92</v>
      </c>
      <c r="D1016" s="91"/>
      <c r="E1016" s="91"/>
      <c r="F1016" s="91"/>
      <c r="G1016" s="91">
        <f t="shared" si="15"/>
        <v>1476089.92</v>
      </c>
      <c r="H1016" s="120">
        <v>42880</v>
      </c>
      <c r="I1016" s="120">
        <v>42880</v>
      </c>
      <c r="J1016" s="120"/>
      <c r="K1016" s="120"/>
      <c r="L1016" s="162"/>
      <c r="M1016" s="162" t="s">
        <v>5</v>
      </c>
      <c r="N1016" s="162">
        <v>1</v>
      </c>
      <c r="O1016" s="162">
        <v>875.6</v>
      </c>
      <c r="P1016" s="162">
        <v>2017</v>
      </c>
    </row>
    <row r="1017" spans="1:16" ht="15.75" customHeight="1" x14ac:dyDescent="0.25">
      <c r="A1017" s="104" t="s">
        <v>1668</v>
      </c>
      <c r="B1017" s="18" t="s">
        <v>2330</v>
      </c>
      <c r="C1017" s="91">
        <v>3028440.24</v>
      </c>
      <c r="D1017" s="91"/>
      <c r="E1017" s="91"/>
      <c r="F1017" s="91"/>
      <c r="G1017" s="91">
        <f t="shared" si="15"/>
        <v>3028440.24</v>
      </c>
      <c r="H1017" s="120">
        <v>42829</v>
      </c>
      <c r="I1017" s="120">
        <v>42829</v>
      </c>
      <c r="J1017" s="120"/>
      <c r="K1017" s="120"/>
      <c r="L1017" s="162"/>
      <c r="M1017" s="162" t="s">
        <v>5</v>
      </c>
      <c r="N1017" s="162">
        <v>1</v>
      </c>
      <c r="O1017" s="162">
        <v>3385.72</v>
      </c>
      <c r="P1017" s="162">
        <v>2017</v>
      </c>
    </row>
    <row r="1018" spans="1:16" ht="15.75" customHeight="1" x14ac:dyDescent="0.25">
      <c r="A1018" s="104" t="s">
        <v>1766</v>
      </c>
      <c r="B1018" s="18" t="s">
        <v>1146</v>
      </c>
      <c r="C1018" s="91">
        <v>3309958.28</v>
      </c>
      <c r="D1018" s="91"/>
      <c r="E1018" s="91"/>
      <c r="F1018" s="91"/>
      <c r="G1018" s="91">
        <f t="shared" si="15"/>
        <v>3309958.28</v>
      </c>
      <c r="H1018" s="120">
        <v>42907</v>
      </c>
      <c r="I1018" s="120">
        <v>42907</v>
      </c>
      <c r="J1018" s="120"/>
      <c r="K1018" s="120"/>
      <c r="L1018" s="162"/>
      <c r="M1018" s="162" t="s">
        <v>5</v>
      </c>
      <c r="N1018" s="162">
        <v>1</v>
      </c>
      <c r="O1018" s="162">
        <v>1587.6</v>
      </c>
      <c r="P1018" s="162">
        <v>2017</v>
      </c>
    </row>
    <row r="1019" spans="1:16" ht="15.75" customHeight="1" x14ac:dyDescent="0.25">
      <c r="A1019" s="104" t="s">
        <v>1633</v>
      </c>
      <c r="B1019" s="18" t="s">
        <v>1660</v>
      </c>
      <c r="C1019" s="91">
        <v>3048438.82</v>
      </c>
      <c r="D1019" s="91"/>
      <c r="E1019" s="91"/>
      <c r="F1019" s="91"/>
      <c r="G1019" s="91">
        <f t="shared" si="15"/>
        <v>3048438.82</v>
      </c>
      <c r="H1019" s="120">
        <v>42860</v>
      </c>
      <c r="I1019" s="120">
        <v>42860</v>
      </c>
      <c r="J1019" s="120"/>
      <c r="K1019" s="120"/>
      <c r="L1019" s="162"/>
      <c r="M1019" s="162" t="s">
        <v>5</v>
      </c>
      <c r="N1019" s="162">
        <v>1</v>
      </c>
      <c r="O1019" s="162">
        <v>1023</v>
      </c>
      <c r="P1019" s="162">
        <v>2017</v>
      </c>
    </row>
    <row r="1020" spans="1:16" ht="15.75" customHeight="1" x14ac:dyDescent="0.25">
      <c r="A1020" s="104" t="s">
        <v>1544</v>
      </c>
      <c r="B1020" s="18" t="s">
        <v>63</v>
      </c>
      <c r="C1020" s="91">
        <v>1999014.51</v>
      </c>
      <c r="D1020" s="91"/>
      <c r="E1020" s="91"/>
      <c r="F1020" s="91"/>
      <c r="G1020" s="91">
        <f t="shared" si="15"/>
        <v>1999014.51</v>
      </c>
      <c r="H1020" s="120">
        <v>42955</v>
      </c>
      <c r="I1020" s="120">
        <v>42955</v>
      </c>
      <c r="J1020" s="120"/>
      <c r="K1020" s="120"/>
      <c r="L1020" s="162"/>
      <c r="M1020" s="162" t="s">
        <v>5</v>
      </c>
      <c r="N1020" s="162">
        <v>1</v>
      </c>
      <c r="O1020" s="162">
        <v>2860.9</v>
      </c>
      <c r="P1020" s="162">
        <v>2017</v>
      </c>
    </row>
    <row r="1021" spans="1:16" ht="15.75" customHeight="1" x14ac:dyDescent="0.25">
      <c r="A1021" s="104" t="s">
        <v>1618</v>
      </c>
      <c r="B1021" s="18" t="s">
        <v>1660</v>
      </c>
      <c r="C1021" s="91">
        <v>2129945.86</v>
      </c>
      <c r="D1021" s="91"/>
      <c r="E1021" s="91"/>
      <c r="F1021" s="91"/>
      <c r="G1021" s="91">
        <f t="shared" si="15"/>
        <v>2129945.86</v>
      </c>
      <c r="H1021" s="120">
        <v>42955</v>
      </c>
      <c r="I1021" s="120">
        <v>42955</v>
      </c>
      <c r="J1021" s="120"/>
      <c r="K1021" s="120"/>
      <c r="L1021" s="162"/>
      <c r="M1021" s="162" t="s">
        <v>5</v>
      </c>
      <c r="N1021" s="162">
        <v>1</v>
      </c>
      <c r="O1021" s="162">
        <v>832.09999999999991</v>
      </c>
      <c r="P1021" s="162">
        <v>2017</v>
      </c>
    </row>
    <row r="1022" spans="1:16" ht="15.75" customHeight="1" x14ac:dyDescent="0.25">
      <c r="A1022" s="104" t="s">
        <v>1533</v>
      </c>
      <c r="B1022" s="18" t="s">
        <v>63</v>
      </c>
      <c r="C1022" s="91">
        <v>1621807.1</v>
      </c>
      <c r="D1022" s="91"/>
      <c r="E1022" s="91"/>
      <c r="F1022" s="91"/>
      <c r="G1022" s="91">
        <f t="shared" si="15"/>
        <v>1621807.1</v>
      </c>
      <c r="H1022" s="120">
        <v>42825</v>
      </c>
      <c r="I1022" s="120">
        <v>42977</v>
      </c>
      <c r="J1022" s="120"/>
      <c r="K1022" s="120"/>
      <c r="L1022" s="162"/>
      <c r="M1022" s="162" t="s">
        <v>5</v>
      </c>
      <c r="N1022" s="162">
        <v>1</v>
      </c>
      <c r="O1022" s="162">
        <v>5295</v>
      </c>
      <c r="P1022" s="162">
        <v>2017</v>
      </c>
    </row>
    <row r="1023" spans="1:16" ht="15.75" customHeight="1" x14ac:dyDescent="0.25">
      <c r="A1023" s="104" t="s">
        <v>1321</v>
      </c>
      <c r="B1023" s="18" t="s">
        <v>63</v>
      </c>
      <c r="C1023" s="91">
        <v>1435976.88</v>
      </c>
      <c r="D1023" s="91"/>
      <c r="E1023" s="91"/>
      <c r="F1023" s="91"/>
      <c r="G1023" s="91">
        <f t="shared" si="15"/>
        <v>1435976.88</v>
      </c>
      <c r="H1023" s="120">
        <v>42919</v>
      </c>
      <c r="I1023" s="120">
        <v>42968</v>
      </c>
      <c r="J1023" s="120"/>
      <c r="K1023" s="120"/>
      <c r="L1023" s="162"/>
      <c r="M1023" s="162" t="s">
        <v>5</v>
      </c>
      <c r="N1023" s="162">
        <v>1</v>
      </c>
      <c r="O1023" s="162">
        <v>898.4</v>
      </c>
      <c r="P1023" s="162">
        <v>2017</v>
      </c>
    </row>
    <row r="1024" spans="1:16" ht="15.75" customHeight="1" x14ac:dyDescent="0.25">
      <c r="A1024" s="104" t="s">
        <v>1320</v>
      </c>
      <c r="B1024" s="18" t="s">
        <v>63</v>
      </c>
      <c r="C1024" s="91">
        <v>1714419.15</v>
      </c>
      <c r="D1024" s="91"/>
      <c r="E1024" s="91"/>
      <c r="F1024" s="91"/>
      <c r="G1024" s="91">
        <f t="shared" si="15"/>
        <v>1714419.15</v>
      </c>
      <c r="H1024" s="120">
        <v>42915</v>
      </c>
      <c r="I1024" s="120">
        <v>42971</v>
      </c>
      <c r="J1024" s="120"/>
      <c r="K1024" s="120"/>
      <c r="L1024" s="162"/>
      <c r="M1024" s="162" t="s">
        <v>5</v>
      </c>
      <c r="N1024" s="162">
        <v>1</v>
      </c>
      <c r="O1024" s="162">
        <v>1015</v>
      </c>
      <c r="P1024" s="162">
        <v>2017</v>
      </c>
    </row>
    <row r="1025" spans="1:16" ht="15.75" customHeight="1" x14ac:dyDescent="0.25">
      <c r="A1025" s="104" t="s">
        <v>1699</v>
      </c>
      <c r="B1025" s="18" t="s">
        <v>782</v>
      </c>
      <c r="C1025" s="91">
        <v>7241092.9299999997</v>
      </c>
      <c r="D1025" s="91"/>
      <c r="E1025" s="91"/>
      <c r="F1025" s="91"/>
      <c r="G1025" s="91">
        <f t="shared" si="15"/>
        <v>7241092.9299999997</v>
      </c>
      <c r="H1025" s="120">
        <v>42977</v>
      </c>
      <c r="I1025" s="120">
        <v>42977</v>
      </c>
      <c r="J1025" s="120"/>
      <c r="K1025" s="120"/>
      <c r="L1025" s="162"/>
      <c r="M1025" s="162" t="s">
        <v>1753</v>
      </c>
      <c r="N1025" s="162">
        <v>1</v>
      </c>
      <c r="O1025" s="162">
        <v>2463.4</v>
      </c>
      <c r="P1025" s="162">
        <v>2017</v>
      </c>
    </row>
    <row r="1026" spans="1:16" ht="15.75" customHeight="1" x14ac:dyDescent="0.25">
      <c r="A1026" s="104" t="s">
        <v>1763</v>
      </c>
      <c r="B1026" s="18" t="s">
        <v>2330</v>
      </c>
      <c r="C1026" s="91">
        <v>660810.46</v>
      </c>
      <c r="D1026" s="91"/>
      <c r="E1026" s="91"/>
      <c r="F1026" s="91"/>
      <c r="G1026" s="91">
        <f t="shared" si="15"/>
        <v>660810.46</v>
      </c>
      <c r="H1026" s="120">
        <v>42829</v>
      </c>
      <c r="I1026" s="120">
        <v>42829</v>
      </c>
      <c r="J1026" s="120"/>
      <c r="K1026" s="120"/>
      <c r="L1026" s="162"/>
      <c r="M1026" s="162" t="s">
        <v>5</v>
      </c>
      <c r="N1026" s="162">
        <v>1</v>
      </c>
      <c r="O1026" s="162">
        <v>403.2</v>
      </c>
      <c r="P1026" s="162">
        <v>2017</v>
      </c>
    </row>
    <row r="1027" spans="1:16" ht="15.75" customHeight="1" x14ac:dyDescent="0.25">
      <c r="A1027" s="104" t="s">
        <v>1270</v>
      </c>
      <c r="B1027" s="18" t="s">
        <v>63</v>
      </c>
      <c r="C1027" s="91">
        <v>1117346.72</v>
      </c>
      <c r="D1027" s="91"/>
      <c r="E1027" s="91"/>
      <c r="F1027" s="91"/>
      <c r="G1027" s="91">
        <f t="shared" si="15"/>
        <v>1117346.72</v>
      </c>
      <c r="H1027" s="120">
        <v>42934</v>
      </c>
      <c r="I1027" s="120">
        <v>42986</v>
      </c>
      <c r="J1027" s="120"/>
      <c r="K1027" s="120"/>
      <c r="L1027" s="162"/>
      <c r="M1027" s="162" t="s">
        <v>6</v>
      </c>
      <c r="N1027" s="162">
        <v>1</v>
      </c>
      <c r="O1027" s="162">
        <v>964.84</v>
      </c>
      <c r="P1027" s="162">
        <v>2017</v>
      </c>
    </row>
    <row r="1028" spans="1:16" ht="15.75" customHeight="1" x14ac:dyDescent="0.25">
      <c r="A1028" s="104" t="s">
        <v>870</v>
      </c>
      <c r="B1028" s="18" t="s">
        <v>2115</v>
      </c>
      <c r="C1028" s="91">
        <v>1551356.62</v>
      </c>
      <c r="D1028" s="91"/>
      <c r="E1028" s="91" t="s">
        <v>2115</v>
      </c>
      <c r="F1028" s="91">
        <v>548583.77</v>
      </c>
      <c r="G1028" s="91">
        <f t="shared" si="15"/>
        <v>2099940.39</v>
      </c>
      <c r="H1028" s="120">
        <v>42912</v>
      </c>
      <c r="I1028" s="120">
        <v>42912</v>
      </c>
      <c r="J1028" s="120">
        <v>42912</v>
      </c>
      <c r="K1028" s="120">
        <v>42912</v>
      </c>
      <c r="L1028" s="162"/>
      <c r="M1028" s="162" t="s">
        <v>6</v>
      </c>
      <c r="N1028" s="162">
        <v>1</v>
      </c>
      <c r="O1028" s="162">
        <v>1088.4000000000001</v>
      </c>
      <c r="P1028" s="162">
        <v>2017</v>
      </c>
    </row>
    <row r="1029" spans="1:16" ht="15.75" customHeight="1" x14ac:dyDescent="0.25">
      <c r="A1029" s="104" t="s">
        <v>1659</v>
      </c>
      <c r="B1029" s="18" t="s">
        <v>1660</v>
      </c>
      <c r="C1029" s="91">
        <v>3427857.74</v>
      </c>
      <c r="D1029" s="91"/>
      <c r="E1029" s="91"/>
      <c r="F1029" s="91"/>
      <c r="G1029" s="91">
        <f t="shared" si="15"/>
        <v>3427857.74</v>
      </c>
      <c r="H1029" s="120">
        <v>42878</v>
      </c>
      <c r="I1029" s="120">
        <v>42878</v>
      </c>
      <c r="J1029" s="120"/>
      <c r="K1029" s="120"/>
      <c r="L1029" s="162"/>
      <c r="M1029" s="162" t="s">
        <v>5</v>
      </c>
      <c r="N1029" s="162">
        <v>1</v>
      </c>
      <c r="O1029" s="162">
        <v>1390.15</v>
      </c>
      <c r="P1029" s="162">
        <v>2017</v>
      </c>
    </row>
    <row r="1030" spans="1:16" ht="15.75" customHeight="1" x14ac:dyDescent="0.25">
      <c r="A1030" s="104" t="s">
        <v>1044</v>
      </c>
      <c r="B1030" s="18" t="s">
        <v>2017</v>
      </c>
      <c r="C1030" s="91">
        <v>1504101.16</v>
      </c>
      <c r="D1030" s="91"/>
      <c r="E1030" s="91"/>
      <c r="F1030" s="91"/>
      <c r="G1030" s="91">
        <f t="shared" si="15"/>
        <v>1504101.16</v>
      </c>
      <c r="H1030" s="120">
        <v>42978</v>
      </c>
      <c r="I1030" s="120">
        <v>42978</v>
      </c>
      <c r="J1030" s="120"/>
      <c r="K1030" s="120"/>
      <c r="L1030" s="162"/>
      <c r="M1030" s="162" t="s">
        <v>5</v>
      </c>
      <c r="N1030" s="162">
        <v>1</v>
      </c>
      <c r="O1030" s="162">
        <v>1400.36</v>
      </c>
      <c r="P1030" s="162">
        <v>2017</v>
      </c>
    </row>
    <row r="1031" spans="1:16" ht="15.75" customHeight="1" x14ac:dyDescent="0.25">
      <c r="A1031" s="104" t="s">
        <v>1393</v>
      </c>
      <c r="B1031" s="18" t="s">
        <v>782</v>
      </c>
      <c r="C1031" s="91">
        <v>6467253.8300000001</v>
      </c>
      <c r="D1031" s="91"/>
      <c r="E1031" s="91"/>
      <c r="F1031" s="91"/>
      <c r="G1031" s="91">
        <f t="shared" si="15"/>
        <v>6467253.8300000001</v>
      </c>
      <c r="H1031" s="120">
        <v>42947</v>
      </c>
      <c r="I1031" s="120">
        <v>42947</v>
      </c>
      <c r="J1031" s="120"/>
      <c r="K1031" s="120"/>
      <c r="L1031" s="162"/>
      <c r="M1031" s="162" t="s">
        <v>6</v>
      </c>
      <c r="N1031" s="162">
        <v>1</v>
      </c>
      <c r="O1031" s="162">
        <v>2105.9</v>
      </c>
      <c r="P1031" s="162">
        <v>2017</v>
      </c>
    </row>
    <row r="1032" spans="1:16" ht="15.75" customHeight="1" x14ac:dyDescent="0.25">
      <c r="A1032" s="104" t="s">
        <v>1833</v>
      </c>
      <c r="B1032" s="18" t="s">
        <v>755</v>
      </c>
      <c r="C1032" s="91">
        <v>2730418.52</v>
      </c>
      <c r="D1032" s="91"/>
      <c r="E1032" s="91"/>
      <c r="F1032" s="91"/>
      <c r="G1032" s="91">
        <f t="shared" si="15"/>
        <v>2730418.52</v>
      </c>
      <c r="H1032" s="120">
        <v>42993</v>
      </c>
      <c r="I1032" s="120">
        <v>42986</v>
      </c>
      <c r="J1032" s="120"/>
      <c r="K1032" s="120"/>
      <c r="L1032" s="162"/>
      <c r="M1032" s="162" t="s">
        <v>5</v>
      </c>
      <c r="N1032" s="162">
        <v>1</v>
      </c>
      <c r="O1032" s="162">
        <v>3086.2</v>
      </c>
      <c r="P1032" s="162">
        <v>2017</v>
      </c>
    </row>
    <row r="1033" spans="1:16" ht="15.75" customHeight="1" x14ac:dyDescent="0.25">
      <c r="A1033" s="104" t="s">
        <v>1453</v>
      </c>
      <c r="B1033" s="18" t="s">
        <v>1278</v>
      </c>
      <c r="C1033" s="91">
        <v>1706561.25</v>
      </c>
      <c r="D1033" s="91"/>
      <c r="E1033" s="91"/>
      <c r="F1033" s="91"/>
      <c r="G1033" s="91">
        <f t="shared" si="15"/>
        <v>1706561.25</v>
      </c>
      <c r="H1033" s="120">
        <v>42940</v>
      </c>
      <c r="I1033" s="120">
        <v>42971</v>
      </c>
      <c r="J1033" s="120"/>
      <c r="K1033" s="120"/>
      <c r="L1033" s="162"/>
      <c r="M1033" s="162" t="s">
        <v>5</v>
      </c>
      <c r="N1033" s="162">
        <v>1</v>
      </c>
      <c r="O1033" s="162">
        <v>1399.5</v>
      </c>
      <c r="P1033" s="162">
        <v>2017</v>
      </c>
    </row>
    <row r="1034" spans="1:16" ht="15.75" customHeight="1" x14ac:dyDescent="0.25">
      <c r="A1034" s="104" t="s">
        <v>1420</v>
      </c>
      <c r="B1034" s="18" t="s">
        <v>9</v>
      </c>
      <c r="C1034" s="91">
        <v>3799128.97</v>
      </c>
      <c r="D1034" s="91"/>
      <c r="E1034" s="91"/>
      <c r="F1034" s="91"/>
      <c r="G1034" s="91">
        <f t="shared" si="15"/>
        <v>3799128.97</v>
      </c>
      <c r="H1034" s="120">
        <v>42916</v>
      </c>
      <c r="I1034" s="120">
        <v>42926</v>
      </c>
      <c r="J1034" s="120"/>
      <c r="K1034" s="120"/>
      <c r="L1034" s="162"/>
      <c r="M1034" s="162" t="s">
        <v>5</v>
      </c>
      <c r="N1034" s="162">
        <v>1</v>
      </c>
      <c r="O1034" s="162">
        <v>4691.82</v>
      </c>
      <c r="P1034" s="162">
        <v>2017</v>
      </c>
    </row>
    <row r="1035" spans="1:16" ht="15.75" customHeight="1" x14ac:dyDescent="0.25">
      <c r="A1035" s="104" t="s">
        <v>1501</v>
      </c>
      <c r="B1035" s="18" t="s">
        <v>1515</v>
      </c>
      <c r="C1035" s="91">
        <v>2806250.11</v>
      </c>
      <c r="D1035" s="91"/>
      <c r="E1035" s="91"/>
      <c r="F1035" s="91"/>
      <c r="G1035" s="91">
        <f t="shared" si="15"/>
        <v>2806250.11</v>
      </c>
      <c r="H1035" s="120">
        <v>42832</v>
      </c>
      <c r="I1035" s="120">
        <v>42985</v>
      </c>
      <c r="J1035" s="120"/>
      <c r="K1035" s="120"/>
      <c r="L1035" s="162"/>
      <c r="M1035" s="162" t="s">
        <v>5</v>
      </c>
      <c r="N1035" s="162">
        <v>1</v>
      </c>
      <c r="O1035" s="162">
        <v>1086.5999999999999</v>
      </c>
      <c r="P1035" s="162">
        <v>2017</v>
      </c>
    </row>
    <row r="1036" spans="1:16" ht="15.75" customHeight="1" x14ac:dyDescent="0.25">
      <c r="A1036" s="104" t="s">
        <v>557</v>
      </c>
      <c r="B1036" s="18" t="s">
        <v>63</v>
      </c>
      <c r="C1036" s="91">
        <v>782357.64</v>
      </c>
      <c r="D1036" s="91"/>
      <c r="E1036" s="91"/>
      <c r="F1036" s="91"/>
      <c r="G1036" s="91">
        <f t="shared" si="15"/>
        <v>782357.64</v>
      </c>
      <c r="H1036" s="120">
        <v>42753</v>
      </c>
      <c r="I1036" s="120">
        <v>42997</v>
      </c>
      <c r="J1036" s="120"/>
      <c r="K1036" s="120"/>
      <c r="L1036" s="162"/>
      <c r="M1036" s="162" t="s">
        <v>5</v>
      </c>
      <c r="N1036" s="162">
        <v>1</v>
      </c>
      <c r="O1036" s="162">
        <v>5466</v>
      </c>
      <c r="P1036" s="162">
        <v>2017</v>
      </c>
    </row>
    <row r="1037" spans="1:16" ht="15.75" customHeight="1" x14ac:dyDescent="0.25">
      <c r="A1037" s="104" t="s">
        <v>710</v>
      </c>
      <c r="B1037" s="18" t="s">
        <v>63</v>
      </c>
      <c r="C1037" s="91">
        <v>879141.96</v>
      </c>
      <c r="D1037" s="91"/>
      <c r="E1037" s="91" t="s">
        <v>782</v>
      </c>
      <c r="F1037" s="91">
        <v>1405937.56</v>
      </c>
      <c r="G1037" s="91">
        <f t="shared" si="15"/>
        <v>2285079.52</v>
      </c>
      <c r="H1037" s="120">
        <v>42568</v>
      </c>
      <c r="I1037" s="120">
        <v>42569</v>
      </c>
      <c r="J1037" s="120">
        <v>42977</v>
      </c>
      <c r="K1037" s="120">
        <v>42978</v>
      </c>
      <c r="L1037" s="162">
        <v>2017</v>
      </c>
      <c r="M1037" s="162" t="s">
        <v>2335</v>
      </c>
      <c r="N1037" s="162">
        <v>2</v>
      </c>
      <c r="O1037" s="162">
        <v>1017.9</v>
      </c>
      <c r="P1037" s="162">
        <v>2017</v>
      </c>
    </row>
    <row r="1038" spans="1:16" ht="15.75" customHeight="1" x14ac:dyDescent="0.25">
      <c r="A1038" s="104" t="s">
        <v>1929</v>
      </c>
      <c r="B1038" s="18" t="s">
        <v>782</v>
      </c>
      <c r="C1038" s="91">
        <v>4099999.85</v>
      </c>
      <c r="D1038" s="91"/>
      <c r="E1038" s="91"/>
      <c r="F1038" s="91"/>
      <c r="G1038" s="91">
        <f t="shared" si="15"/>
        <v>4099999.85</v>
      </c>
      <c r="H1038" s="120">
        <v>42873</v>
      </c>
      <c r="I1038" s="120">
        <v>42873</v>
      </c>
      <c r="J1038" s="120"/>
      <c r="K1038" s="120"/>
      <c r="L1038" s="162"/>
      <c r="M1038" s="162" t="s">
        <v>5</v>
      </c>
      <c r="N1038" s="162">
        <v>1</v>
      </c>
      <c r="O1038" s="162">
        <v>1632.7</v>
      </c>
      <c r="P1038" s="162">
        <v>2017</v>
      </c>
    </row>
    <row r="1039" spans="1:16" ht="15.75" customHeight="1" x14ac:dyDescent="0.25">
      <c r="A1039" s="104" t="s">
        <v>1511</v>
      </c>
      <c r="B1039" s="18" t="s">
        <v>582</v>
      </c>
      <c r="C1039" s="91">
        <v>1216686.2</v>
      </c>
      <c r="D1039" s="91"/>
      <c r="E1039" s="91"/>
      <c r="F1039" s="91"/>
      <c r="G1039" s="91">
        <f t="shared" si="15"/>
        <v>1216686.2</v>
      </c>
      <c r="H1039" s="120">
        <v>43005</v>
      </c>
      <c r="I1039" s="120">
        <v>43005</v>
      </c>
      <c r="J1039" s="120"/>
      <c r="K1039" s="120"/>
      <c r="L1039" s="162"/>
      <c r="M1039" s="162" t="s">
        <v>5</v>
      </c>
      <c r="N1039" s="162">
        <v>1</v>
      </c>
      <c r="O1039" s="162">
        <v>945</v>
      </c>
      <c r="P1039" s="162">
        <v>2017</v>
      </c>
    </row>
    <row r="1040" spans="1:16" ht="15.75" customHeight="1" x14ac:dyDescent="0.25">
      <c r="A1040" s="104" t="s">
        <v>1762</v>
      </c>
      <c r="B1040" s="18" t="s">
        <v>2330</v>
      </c>
      <c r="C1040" s="91">
        <v>1759124.67</v>
      </c>
      <c r="D1040" s="91"/>
      <c r="E1040" s="91"/>
      <c r="F1040" s="91"/>
      <c r="G1040" s="91">
        <f t="shared" ref="G1040:G1103" si="16">C1040-D1040+F1040</f>
        <v>1759124.67</v>
      </c>
      <c r="H1040" s="120">
        <v>42829</v>
      </c>
      <c r="I1040" s="120">
        <v>42829</v>
      </c>
      <c r="J1040" s="120"/>
      <c r="K1040" s="120"/>
      <c r="L1040" s="162"/>
      <c r="M1040" s="162" t="s">
        <v>5</v>
      </c>
      <c r="N1040" s="162">
        <v>1</v>
      </c>
      <c r="O1040" s="162">
        <v>761.08</v>
      </c>
      <c r="P1040" s="162">
        <v>2017</v>
      </c>
    </row>
    <row r="1041" spans="1:16" ht="15.75" customHeight="1" x14ac:dyDescent="0.25">
      <c r="A1041" s="104" t="s">
        <v>541</v>
      </c>
      <c r="B1041" s="18" t="s">
        <v>63</v>
      </c>
      <c r="C1041" s="91">
        <v>654510.6</v>
      </c>
      <c r="D1041" s="91"/>
      <c r="E1041" s="91"/>
      <c r="F1041" s="91"/>
      <c r="G1041" s="91">
        <f t="shared" si="16"/>
        <v>654510.6</v>
      </c>
      <c r="H1041" s="120">
        <v>42930</v>
      </c>
      <c r="I1041" s="120">
        <v>43003</v>
      </c>
      <c r="J1041" s="120"/>
      <c r="K1041" s="120"/>
      <c r="L1041" s="162"/>
      <c r="M1041" s="162" t="s">
        <v>6</v>
      </c>
      <c r="N1041" s="162">
        <v>1</v>
      </c>
      <c r="O1041" s="162"/>
      <c r="P1041" s="162">
        <v>2017</v>
      </c>
    </row>
    <row r="1042" spans="1:16" ht="15.75" customHeight="1" x14ac:dyDescent="0.25">
      <c r="A1042" s="104" t="s">
        <v>1931</v>
      </c>
      <c r="B1042" s="18" t="s">
        <v>782</v>
      </c>
      <c r="C1042" s="91">
        <v>2607551.35</v>
      </c>
      <c r="D1042" s="91"/>
      <c r="E1042" s="91"/>
      <c r="F1042" s="91"/>
      <c r="G1042" s="91">
        <f t="shared" si="16"/>
        <v>2607551.35</v>
      </c>
      <c r="H1042" s="120">
        <v>42865</v>
      </c>
      <c r="I1042" s="120">
        <v>42865</v>
      </c>
      <c r="J1042" s="120"/>
      <c r="K1042" s="120"/>
      <c r="L1042" s="162"/>
      <c r="M1042" s="162" t="s">
        <v>5</v>
      </c>
      <c r="N1042" s="162">
        <v>1</v>
      </c>
      <c r="O1042" s="162">
        <v>975</v>
      </c>
      <c r="P1042" s="162">
        <v>2017</v>
      </c>
    </row>
    <row r="1043" spans="1:16" ht="15.75" customHeight="1" x14ac:dyDescent="0.25">
      <c r="A1043" s="104" t="s">
        <v>2175</v>
      </c>
      <c r="B1043" s="18" t="s">
        <v>755</v>
      </c>
      <c r="C1043" s="91">
        <v>3694974.12</v>
      </c>
      <c r="D1043" s="91"/>
      <c r="E1043" s="91"/>
      <c r="F1043" s="91"/>
      <c r="G1043" s="91">
        <f t="shared" si="16"/>
        <v>3694974.12</v>
      </c>
      <c r="H1043" s="120">
        <v>43031</v>
      </c>
      <c r="I1043" s="120">
        <v>43013</v>
      </c>
      <c r="J1043" s="120"/>
      <c r="K1043" s="120"/>
      <c r="L1043" s="162"/>
      <c r="M1043" s="162" t="s">
        <v>5</v>
      </c>
      <c r="N1043" s="162">
        <v>1</v>
      </c>
      <c r="O1043" s="162">
        <v>1725</v>
      </c>
      <c r="P1043" s="162">
        <v>2017</v>
      </c>
    </row>
    <row r="1044" spans="1:16" ht="15.75" customHeight="1" x14ac:dyDescent="0.25">
      <c r="A1044" s="104" t="s">
        <v>1322</v>
      </c>
      <c r="B1044" s="18" t="s">
        <v>63</v>
      </c>
      <c r="C1044" s="91">
        <v>1477085.05</v>
      </c>
      <c r="D1044" s="91"/>
      <c r="E1044" s="91"/>
      <c r="F1044" s="91"/>
      <c r="G1044" s="91">
        <f t="shared" si="16"/>
        <v>1477085.05</v>
      </c>
      <c r="H1044" s="120">
        <v>42919</v>
      </c>
      <c r="I1044" s="120">
        <v>43011</v>
      </c>
      <c r="J1044" s="120"/>
      <c r="K1044" s="120"/>
      <c r="L1044" s="162"/>
      <c r="M1044" s="162" t="s">
        <v>5</v>
      </c>
      <c r="N1044" s="162">
        <v>1</v>
      </c>
      <c r="O1044" s="162">
        <v>910.62</v>
      </c>
      <c r="P1044" s="162">
        <v>2017</v>
      </c>
    </row>
    <row r="1045" spans="1:16" ht="15.75" customHeight="1" x14ac:dyDescent="0.25">
      <c r="A1045" s="104" t="s">
        <v>1157</v>
      </c>
      <c r="B1045" s="18" t="s">
        <v>1057</v>
      </c>
      <c r="C1045" s="91">
        <v>2372599.2200000002</v>
      </c>
      <c r="D1045" s="91"/>
      <c r="E1045" s="91"/>
      <c r="F1045" s="91"/>
      <c r="G1045" s="91">
        <f t="shared" si="16"/>
        <v>2372599.2200000002</v>
      </c>
      <c r="H1045" s="120">
        <v>43026</v>
      </c>
      <c r="I1045" s="120">
        <v>43026</v>
      </c>
      <c r="J1045" s="120"/>
      <c r="K1045" s="120"/>
      <c r="L1045" s="162"/>
      <c r="M1045" s="162" t="s">
        <v>1161</v>
      </c>
      <c r="N1045" s="162">
        <v>1</v>
      </c>
      <c r="O1045" s="162">
        <v>1565.7</v>
      </c>
      <c r="P1045" s="162">
        <v>2017</v>
      </c>
    </row>
    <row r="1046" spans="1:16" ht="15.75" customHeight="1" x14ac:dyDescent="0.25">
      <c r="A1046" s="104" t="s">
        <v>1518</v>
      </c>
      <c r="B1046" s="155" t="s">
        <v>13</v>
      </c>
      <c r="C1046" s="91">
        <v>784979.64</v>
      </c>
      <c r="D1046" s="91"/>
      <c r="E1046" s="91"/>
      <c r="F1046" s="91"/>
      <c r="G1046" s="91">
        <f t="shared" si="16"/>
        <v>784979.64</v>
      </c>
      <c r="H1046" s="120">
        <v>43018</v>
      </c>
      <c r="I1046" s="120">
        <v>43018</v>
      </c>
      <c r="J1046" s="120"/>
      <c r="K1046" s="120"/>
      <c r="L1046" s="162"/>
      <c r="M1046" s="162" t="s">
        <v>2078</v>
      </c>
      <c r="N1046" s="162">
        <v>1</v>
      </c>
      <c r="O1046" s="162">
        <v>1030.5</v>
      </c>
      <c r="P1046" s="162">
        <v>2017</v>
      </c>
    </row>
    <row r="1047" spans="1:16" ht="15.75" customHeight="1" x14ac:dyDescent="0.25">
      <c r="A1047" s="104" t="s">
        <v>1020</v>
      </c>
      <c r="B1047" s="18" t="s">
        <v>782</v>
      </c>
      <c r="C1047" s="91">
        <v>2655509.38</v>
      </c>
      <c r="D1047" s="91"/>
      <c r="E1047" s="91"/>
      <c r="F1047" s="91"/>
      <c r="G1047" s="91">
        <f t="shared" si="16"/>
        <v>2655509.38</v>
      </c>
      <c r="H1047" s="120">
        <v>43018</v>
      </c>
      <c r="I1047" s="120">
        <v>42955</v>
      </c>
      <c r="J1047" s="120"/>
      <c r="K1047" s="120"/>
      <c r="L1047" s="162"/>
      <c r="M1047" s="162" t="s">
        <v>3553</v>
      </c>
      <c r="N1047" s="162">
        <v>4</v>
      </c>
      <c r="O1047" s="162">
        <v>2897.5</v>
      </c>
      <c r="P1047" s="162">
        <v>2017</v>
      </c>
    </row>
    <row r="1048" spans="1:16" ht="15.75" customHeight="1" x14ac:dyDescent="0.25">
      <c r="A1048" s="104" t="s">
        <v>1151</v>
      </c>
      <c r="B1048" s="18" t="s">
        <v>757</v>
      </c>
      <c r="C1048" s="91">
        <v>1845790.28</v>
      </c>
      <c r="D1048" s="91"/>
      <c r="E1048" s="91"/>
      <c r="F1048" s="91"/>
      <c r="G1048" s="91">
        <f t="shared" si="16"/>
        <v>1845790.28</v>
      </c>
      <c r="H1048" s="120">
        <v>43021</v>
      </c>
      <c r="I1048" s="120">
        <v>43021</v>
      </c>
      <c r="J1048" s="120"/>
      <c r="K1048" s="120"/>
      <c r="L1048" s="162"/>
      <c r="M1048" s="162" t="s">
        <v>2096</v>
      </c>
      <c r="N1048" s="162">
        <v>4</v>
      </c>
      <c r="O1048" s="162"/>
      <c r="P1048" s="162">
        <v>2017</v>
      </c>
    </row>
    <row r="1049" spans="1:16" ht="15.75" customHeight="1" x14ac:dyDescent="0.25">
      <c r="A1049" s="104" t="s">
        <v>1825</v>
      </c>
      <c r="B1049" s="18" t="s">
        <v>755</v>
      </c>
      <c r="C1049" s="91">
        <v>3635694.46</v>
      </c>
      <c r="D1049" s="91"/>
      <c r="E1049" s="91"/>
      <c r="F1049" s="91"/>
      <c r="G1049" s="91">
        <f t="shared" si="16"/>
        <v>3635694.46</v>
      </c>
      <c r="H1049" s="120">
        <v>42999</v>
      </c>
      <c r="I1049" s="120">
        <v>43031</v>
      </c>
      <c r="J1049" s="120"/>
      <c r="K1049" s="120"/>
      <c r="L1049" s="162"/>
      <c r="M1049" s="162" t="s">
        <v>5</v>
      </c>
      <c r="N1049" s="162">
        <v>1</v>
      </c>
      <c r="O1049" s="162">
        <v>1695</v>
      </c>
      <c r="P1049" s="162">
        <v>2017</v>
      </c>
    </row>
    <row r="1050" spans="1:16" ht="15.75" customHeight="1" x14ac:dyDescent="0.25">
      <c r="A1050" s="104" t="s">
        <v>1454</v>
      </c>
      <c r="B1050" s="18" t="s">
        <v>1278</v>
      </c>
      <c r="C1050" s="91">
        <v>2192570.91</v>
      </c>
      <c r="D1050" s="91"/>
      <c r="E1050" s="91"/>
      <c r="F1050" s="91"/>
      <c r="G1050" s="91">
        <f t="shared" si="16"/>
        <v>2192570.91</v>
      </c>
      <c r="H1050" s="120">
        <v>42969</v>
      </c>
      <c r="I1050" s="120">
        <v>42969</v>
      </c>
      <c r="J1050" s="120"/>
      <c r="K1050" s="120"/>
      <c r="L1050" s="162"/>
      <c r="M1050" s="162" t="s">
        <v>5</v>
      </c>
      <c r="N1050" s="162">
        <v>1</v>
      </c>
      <c r="O1050" s="162">
        <v>1047</v>
      </c>
      <c r="P1050" s="162">
        <v>2017</v>
      </c>
    </row>
    <row r="1051" spans="1:16" ht="15.75" customHeight="1" x14ac:dyDescent="0.25">
      <c r="A1051" s="104" t="s">
        <v>1655</v>
      </c>
      <c r="B1051" s="18" t="s">
        <v>1660</v>
      </c>
      <c r="C1051" s="91">
        <v>3266876.88</v>
      </c>
      <c r="D1051" s="91"/>
      <c r="E1051" s="91"/>
      <c r="F1051" s="91"/>
      <c r="G1051" s="91">
        <f t="shared" si="16"/>
        <v>3266876.88</v>
      </c>
      <c r="H1051" s="120">
        <v>43035</v>
      </c>
      <c r="I1051" s="120">
        <v>43035</v>
      </c>
      <c r="J1051" s="120"/>
      <c r="K1051" s="120"/>
      <c r="L1051" s="162"/>
      <c r="M1051" s="162" t="s">
        <v>5</v>
      </c>
      <c r="N1051" s="162">
        <v>1</v>
      </c>
      <c r="O1051" s="162">
        <v>1164.53</v>
      </c>
      <c r="P1051" s="162">
        <v>2017</v>
      </c>
    </row>
    <row r="1052" spans="1:16" ht="15.75" customHeight="1" x14ac:dyDescent="0.25">
      <c r="A1052" s="18" t="s">
        <v>1155</v>
      </c>
      <c r="B1052" s="18" t="s">
        <v>757</v>
      </c>
      <c r="C1052" s="91">
        <v>1595653.84</v>
      </c>
      <c r="D1052" s="91"/>
      <c r="E1052" s="91"/>
      <c r="F1052" s="91"/>
      <c r="G1052" s="91">
        <f t="shared" si="16"/>
        <v>1595653.84</v>
      </c>
      <c r="H1052" s="120">
        <v>43048</v>
      </c>
      <c r="I1052" s="120">
        <v>43048</v>
      </c>
      <c r="J1052" s="120"/>
      <c r="K1052" s="120"/>
      <c r="L1052" s="162"/>
      <c r="M1052" s="162" t="s">
        <v>2096</v>
      </c>
      <c r="N1052" s="162">
        <v>4</v>
      </c>
      <c r="O1052" s="162">
        <v>705.6</v>
      </c>
      <c r="P1052" s="162">
        <v>2017</v>
      </c>
    </row>
    <row r="1053" spans="1:16" ht="15.75" customHeight="1" x14ac:dyDescent="0.25">
      <c r="A1053" s="18" t="s">
        <v>2173</v>
      </c>
      <c r="B1053" s="18" t="s">
        <v>755</v>
      </c>
      <c r="C1053" s="91">
        <v>1632165.38</v>
      </c>
      <c r="D1053" s="91"/>
      <c r="E1053" s="91"/>
      <c r="F1053" s="91"/>
      <c r="G1053" s="91">
        <f t="shared" si="16"/>
        <v>1632165.38</v>
      </c>
      <c r="H1053" s="120">
        <v>43025</v>
      </c>
      <c r="I1053" s="120">
        <v>43038</v>
      </c>
      <c r="J1053" s="120"/>
      <c r="K1053" s="120"/>
      <c r="L1053" s="162"/>
      <c r="M1053" s="162" t="s">
        <v>5</v>
      </c>
      <c r="N1053" s="162">
        <v>1</v>
      </c>
      <c r="O1053" s="162">
        <v>573.29999999999995</v>
      </c>
      <c r="P1053" s="162">
        <v>2017</v>
      </c>
    </row>
    <row r="1054" spans="1:16" ht="15.75" customHeight="1" x14ac:dyDescent="0.25">
      <c r="A1054" s="18" t="s">
        <v>1444</v>
      </c>
      <c r="B1054" s="18" t="s">
        <v>1278</v>
      </c>
      <c r="C1054" s="91">
        <v>4090877.36</v>
      </c>
      <c r="D1054" s="91"/>
      <c r="E1054" s="91"/>
      <c r="F1054" s="91"/>
      <c r="G1054" s="91">
        <f t="shared" si="16"/>
        <v>4090877.36</v>
      </c>
      <c r="H1054" s="120">
        <v>43020</v>
      </c>
      <c r="I1054" s="120">
        <v>43038</v>
      </c>
      <c r="J1054" s="120"/>
      <c r="K1054" s="120"/>
      <c r="L1054" s="162"/>
      <c r="M1054" s="162" t="s">
        <v>5</v>
      </c>
      <c r="N1054" s="162">
        <v>1</v>
      </c>
      <c r="O1054" s="162">
        <v>1614.82</v>
      </c>
      <c r="P1054" s="162">
        <v>2017</v>
      </c>
    </row>
    <row r="1055" spans="1:16" ht="15.75" customHeight="1" x14ac:dyDescent="0.25">
      <c r="A1055" s="18" t="s">
        <v>1814</v>
      </c>
      <c r="B1055" s="18" t="s">
        <v>2098</v>
      </c>
      <c r="C1055" s="91">
        <v>861845.82</v>
      </c>
      <c r="D1055" s="91"/>
      <c r="E1055" s="91"/>
      <c r="F1055" s="91"/>
      <c r="G1055" s="91">
        <f t="shared" si="16"/>
        <v>861845.82</v>
      </c>
      <c r="H1055" s="120">
        <v>43062</v>
      </c>
      <c r="I1055" s="120">
        <v>43062</v>
      </c>
      <c r="J1055" s="120"/>
      <c r="K1055" s="120"/>
      <c r="L1055" s="162"/>
      <c r="M1055" s="162" t="s">
        <v>5</v>
      </c>
      <c r="N1055" s="162">
        <v>1</v>
      </c>
      <c r="O1055" s="162">
        <v>355</v>
      </c>
      <c r="P1055" s="162">
        <v>2017</v>
      </c>
    </row>
    <row r="1056" spans="1:16" ht="15.75" customHeight="1" x14ac:dyDescent="0.25">
      <c r="A1056" s="18" t="s">
        <v>997</v>
      </c>
      <c r="B1056" s="18" t="s">
        <v>245</v>
      </c>
      <c r="C1056" s="91">
        <v>1156836.6000000001</v>
      </c>
      <c r="D1056" s="91"/>
      <c r="E1056" s="91"/>
      <c r="F1056" s="91"/>
      <c r="G1056" s="91">
        <f t="shared" si="16"/>
        <v>1156836.6000000001</v>
      </c>
      <c r="H1056" s="120">
        <v>43026</v>
      </c>
      <c r="I1056" s="120">
        <v>43026</v>
      </c>
      <c r="J1056" s="120"/>
      <c r="K1056" s="120"/>
      <c r="L1056" s="162"/>
      <c r="M1056" s="162" t="s">
        <v>2096</v>
      </c>
      <c r="N1056" s="162">
        <v>4</v>
      </c>
      <c r="O1056" s="162">
        <v>1002.1</v>
      </c>
      <c r="P1056" s="162">
        <v>2017</v>
      </c>
    </row>
    <row r="1057" spans="1:16" ht="15.75" customHeight="1" x14ac:dyDescent="0.25">
      <c r="A1057" s="18" t="s">
        <v>1153</v>
      </c>
      <c r="B1057" s="18" t="s">
        <v>757</v>
      </c>
      <c r="C1057" s="91">
        <v>3573710.33</v>
      </c>
      <c r="D1057" s="91"/>
      <c r="E1057" s="91"/>
      <c r="F1057" s="91"/>
      <c r="G1057" s="91">
        <f t="shared" si="16"/>
        <v>3573710.33</v>
      </c>
      <c r="H1057" s="120">
        <v>43060</v>
      </c>
      <c r="I1057" s="120">
        <v>43060</v>
      </c>
      <c r="J1057" s="120"/>
      <c r="K1057" s="120"/>
      <c r="L1057" s="162"/>
      <c r="M1057" s="162" t="s">
        <v>2096</v>
      </c>
      <c r="N1057" s="162">
        <v>4</v>
      </c>
      <c r="O1057" s="162">
        <v>1209.7</v>
      </c>
      <c r="P1057" s="162">
        <v>2017</v>
      </c>
    </row>
    <row r="1058" spans="1:16" ht="15.75" customHeight="1" x14ac:dyDescent="0.25">
      <c r="A1058" s="18" t="s">
        <v>1828</v>
      </c>
      <c r="B1058" s="18" t="s">
        <v>755</v>
      </c>
      <c r="C1058" s="91">
        <v>2927465.54</v>
      </c>
      <c r="D1058" s="91"/>
      <c r="E1058" s="91"/>
      <c r="F1058" s="91"/>
      <c r="G1058" s="91">
        <f t="shared" si="16"/>
        <v>2927465.54</v>
      </c>
      <c r="H1058" s="120">
        <v>43025</v>
      </c>
      <c r="I1058" s="120">
        <v>43036</v>
      </c>
      <c r="J1058" s="120"/>
      <c r="K1058" s="120"/>
      <c r="L1058" s="162"/>
      <c r="M1058" s="162" t="s">
        <v>5</v>
      </c>
      <c r="N1058" s="162">
        <v>1</v>
      </c>
      <c r="O1058" s="162">
        <v>1130</v>
      </c>
      <c r="P1058" s="162">
        <v>2017</v>
      </c>
    </row>
    <row r="1059" spans="1:16" ht="15.75" customHeight="1" x14ac:dyDescent="0.25">
      <c r="A1059" s="18" t="s">
        <v>1122</v>
      </c>
      <c r="B1059" s="18" t="s">
        <v>682</v>
      </c>
      <c r="C1059" s="91">
        <v>1965181.44</v>
      </c>
      <c r="D1059" s="91"/>
      <c r="E1059" s="91"/>
      <c r="F1059" s="91"/>
      <c r="G1059" s="91">
        <f t="shared" si="16"/>
        <v>1965181.44</v>
      </c>
      <c r="H1059" s="120">
        <v>42878</v>
      </c>
      <c r="I1059" s="120">
        <v>42878</v>
      </c>
      <c r="J1059" s="120"/>
      <c r="K1059" s="120"/>
      <c r="L1059" s="162"/>
      <c r="M1059" s="162" t="s">
        <v>5</v>
      </c>
      <c r="N1059" s="162">
        <v>1</v>
      </c>
      <c r="O1059" s="162">
        <v>4551.9799999999996</v>
      </c>
      <c r="P1059" s="162">
        <v>2017</v>
      </c>
    </row>
    <row r="1060" spans="1:16" ht="15.75" customHeight="1" x14ac:dyDescent="0.25">
      <c r="A1060" s="18" t="s">
        <v>1045</v>
      </c>
      <c r="B1060" s="18" t="s">
        <v>2082</v>
      </c>
      <c r="C1060" s="91">
        <v>216759.3</v>
      </c>
      <c r="D1060" s="91"/>
      <c r="E1060" s="91"/>
      <c r="F1060" s="91"/>
      <c r="G1060" s="91">
        <f t="shared" si="16"/>
        <v>216759.3</v>
      </c>
      <c r="H1060" s="120">
        <v>42997</v>
      </c>
      <c r="I1060" s="120">
        <v>42997</v>
      </c>
      <c r="J1060" s="120"/>
      <c r="K1060" s="120"/>
      <c r="L1060" s="162"/>
      <c r="M1060" s="162" t="s">
        <v>1046</v>
      </c>
      <c r="N1060" s="162">
        <v>1</v>
      </c>
      <c r="O1060" s="162">
        <v>50.6</v>
      </c>
      <c r="P1060" s="162">
        <v>2017</v>
      </c>
    </row>
    <row r="1061" spans="1:16" ht="15.75" customHeight="1" x14ac:dyDescent="0.25">
      <c r="A1061" s="18" t="s">
        <v>1236</v>
      </c>
      <c r="B1061" s="18" t="s">
        <v>782</v>
      </c>
      <c r="C1061" s="91">
        <v>1344870.67</v>
      </c>
      <c r="D1061" s="91"/>
      <c r="E1061" s="91"/>
      <c r="F1061" s="91"/>
      <c r="G1061" s="91">
        <f t="shared" si="16"/>
        <v>1344870.67</v>
      </c>
      <c r="H1061" s="120">
        <v>42800</v>
      </c>
      <c r="I1061" s="120">
        <v>43063</v>
      </c>
      <c r="J1061" s="120"/>
      <c r="K1061" s="120"/>
      <c r="L1061" s="162"/>
      <c r="M1061" s="162" t="s">
        <v>3548</v>
      </c>
      <c r="N1061" s="162">
        <v>4</v>
      </c>
      <c r="O1061" s="162">
        <v>1092.0999999999999</v>
      </c>
      <c r="P1061" s="162">
        <v>2017</v>
      </c>
    </row>
    <row r="1062" spans="1:16" ht="15.75" customHeight="1" x14ac:dyDescent="0.25">
      <c r="A1062" s="18" t="s">
        <v>2176</v>
      </c>
      <c r="B1062" s="18" t="s">
        <v>757</v>
      </c>
      <c r="C1062" s="91">
        <v>257745.1</v>
      </c>
      <c r="D1062" s="91"/>
      <c r="E1062" s="91"/>
      <c r="F1062" s="91"/>
      <c r="G1062" s="91">
        <f t="shared" si="16"/>
        <v>257745.1</v>
      </c>
      <c r="H1062" s="120">
        <v>43069</v>
      </c>
      <c r="I1062" s="120">
        <v>43069</v>
      </c>
      <c r="J1062" s="120"/>
      <c r="K1062" s="120"/>
      <c r="L1062" s="162"/>
      <c r="M1062" s="162" t="s">
        <v>724</v>
      </c>
      <c r="N1062" s="162">
        <v>1</v>
      </c>
      <c r="O1062" s="162"/>
      <c r="P1062" s="162">
        <v>2017</v>
      </c>
    </row>
    <row r="1063" spans="1:16" ht="15.75" customHeight="1" x14ac:dyDescent="0.25">
      <c r="A1063" s="18" t="s">
        <v>1043</v>
      </c>
      <c r="B1063" s="18" t="s">
        <v>291</v>
      </c>
      <c r="C1063" s="91">
        <v>2043055.52</v>
      </c>
      <c r="D1063" s="91"/>
      <c r="E1063" s="91"/>
      <c r="F1063" s="91"/>
      <c r="G1063" s="91">
        <f t="shared" si="16"/>
        <v>2043055.52</v>
      </c>
      <c r="H1063" s="120">
        <v>43047</v>
      </c>
      <c r="I1063" s="120">
        <v>43047</v>
      </c>
      <c r="J1063" s="120"/>
      <c r="K1063" s="120"/>
      <c r="L1063" s="162"/>
      <c r="M1063" s="162" t="s">
        <v>5</v>
      </c>
      <c r="N1063" s="162">
        <v>1</v>
      </c>
      <c r="O1063" s="162">
        <v>971</v>
      </c>
      <c r="P1063" s="162">
        <v>2017</v>
      </c>
    </row>
    <row r="1064" spans="1:16" ht="15.75" customHeight="1" x14ac:dyDescent="0.25">
      <c r="A1064" s="18" t="s">
        <v>1623</v>
      </c>
      <c r="B1064" s="18" t="s">
        <v>1660</v>
      </c>
      <c r="C1064" s="91">
        <v>5536311.0199999996</v>
      </c>
      <c r="D1064" s="91"/>
      <c r="E1064" s="91"/>
      <c r="F1064" s="91"/>
      <c r="G1064" s="91">
        <f t="shared" si="16"/>
        <v>5536311.0199999996</v>
      </c>
      <c r="H1064" s="120">
        <v>43062</v>
      </c>
      <c r="I1064" s="120">
        <v>43062</v>
      </c>
      <c r="J1064" s="120"/>
      <c r="K1064" s="120"/>
      <c r="L1064" s="162"/>
      <c r="M1064" s="162" t="s">
        <v>5</v>
      </c>
      <c r="N1064" s="162">
        <v>1</v>
      </c>
      <c r="O1064" s="162">
        <v>1782.89</v>
      </c>
      <c r="P1064" s="162">
        <v>2017</v>
      </c>
    </row>
    <row r="1065" spans="1:16" ht="15.75" customHeight="1" x14ac:dyDescent="0.25">
      <c r="A1065" s="18" t="s">
        <v>1654</v>
      </c>
      <c r="B1065" s="18" t="s">
        <v>1660</v>
      </c>
      <c r="C1065" s="91">
        <v>2973164.04</v>
      </c>
      <c r="D1065" s="91"/>
      <c r="E1065" s="91"/>
      <c r="F1065" s="91"/>
      <c r="G1065" s="91">
        <f t="shared" si="16"/>
        <v>2973164.04</v>
      </c>
      <c r="H1065" s="120">
        <v>42997</v>
      </c>
      <c r="I1065" s="120">
        <v>42997</v>
      </c>
      <c r="J1065" s="120"/>
      <c r="K1065" s="120"/>
      <c r="L1065" s="162"/>
      <c r="M1065" s="162" t="s">
        <v>5</v>
      </c>
      <c r="N1065" s="162">
        <v>1</v>
      </c>
      <c r="O1065" s="162">
        <v>1456</v>
      </c>
      <c r="P1065" s="162">
        <v>2017</v>
      </c>
    </row>
    <row r="1066" spans="1:16" ht="15.75" customHeight="1" x14ac:dyDescent="0.25">
      <c r="A1066" s="18" t="s">
        <v>1625</v>
      </c>
      <c r="B1066" s="18" t="s">
        <v>1660</v>
      </c>
      <c r="C1066" s="91">
        <v>3309947.5</v>
      </c>
      <c r="D1066" s="91"/>
      <c r="E1066" s="91"/>
      <c r="F1066" s="91"/>
      <c r="G1066" s="91">
        <f t="shared" si="16"/>
        <v>3309947.5</v>
      </c>
      <c r="H1066" s="120">
        <v>43003</v>
      </c>
      <c r="I1066" s="120">
        <v>43003</v>
      </c>
      <c r="J1066" s="120"/>
      <c r="K1066" s="120"/>
      <c r="L1066" s="162"/>
      <c r="M1066" s="162" t="s">
        <v>5</v>
      </c>
      <c r="N1066" s="162">
        <v>1</v>
      </c>
      <c r="O1066" s="162">
        <v>1619</v>
      </c>
      <c r="P1066" s="162">
        <v>2017</v>
      </c>
    </row>
    <row r="1067" spans="1:16" ht="15.75" customHeight="1" x14ac:dyDescent="0.25">
      <c r="A1067" s="18" t="s">
        <v>1625</v>
      </c>
      <c r="B1067" s="18" t="s">
        <v>3925</v>
      </c>
      <c r="C1067" s="91">
        <v>297244.51</v>
      </c>
      <c r="D1067" s="91"/>
      <c r="E1067" s="91"/>
      <c r="F1067" s="91"/>
      <c r="G1067" s="91">
        <f t="shared" si="16"/>
        <v>297244.51</v>
      </c>
      <c r="H1067" s="120">
        <v>44055</v>
      </c>
      <c r="I1067" s="120">
        <v>44124</v>
      </c>
      <c r="J1067" s="120">
        <v>44055</v>
      </c>
      <c r="K1067" s="120">
        <v>44124</v>
      </c>
      <c r="L1067" s="162">
        <v>2020</v>
      </c>
      <c r="M1067" s="162" t="s">
        <v>3926</v>
      </c>
      <c r="N1067" s="162">
        <v>1</v>
      </c>
      <c r="O1067" s="162">
        <v>1619</v>
      </c>
      <c r="P1067" s="162">
        <v>2020</v>
      </c>
    </row>
    <row r="1068" spans="1:16" ht="15.75" customHeight="1" x14ac:dyDescent="0.25">
      <c r="A1068" s="18" t="s">
        <v>825</v>
      </c>
      <c r="B1068" s="18" t="s">
        <v>782</v>
      </c>
      <c r="C1068" s="91">
        <v>3773469.73</v>
      </c>
      <c r="D1068" s="91"/>
      <c r="E1068" s="91" t="s">
        <v>782</v>
      </c>
      <c r="F1068" s="91">
        <v>550284.88</v>
      </c>
      <c r="G1068" s="91">
        <f t="shared" si="16"/>
        <v>4323754.6100000003</v>
      </c>
      <c r="H1068" s="120">
        <v>42916</v>
      </c>
      <c r="I1068" s="120">
        <v>42940</v>
      </c>
      <c r="J1068" s="120">
        <v>42916</v>
      </c>
      <c r="K1068" s="120">
        <v>42940</v>
      </c>
      <c r="L1068" s="162"/>
      <c r="M1068" s="162" t="s">
        <v>6</v>
      </c>
      <c r="N1068" s="162">
        <v>1</v>
      </c>
      <c r="O1068" s="162">
        <v>1835</v>
      </c>
      <c r="P1068" s="162">
        <v>2017</v>
      </c>
    </row>
    <row r="1069" spans="1:16" ht="15.75" customHeight="1" x14ac:dyDescent="0.25">
      <c r="A1069" s="18" t="s">
        <v>1375</v>
      </c>
      <c r="B1069" s="18" t="s">
        <v>63</v>
      </c>
      <c r="C1069" s="91">
        <v>993900.3</v>
      </c>
      <c r="D1069" s="91"/>
      <c r="E1069" s="91"/>
      <c r="F1069" s="91"/>
      <c r="G1069" s="91">
        <f t="shared" si="16"/>
        <v>993900.3</v>
      </c>
      <c r="H1069" s="120">
        <v>43062</v>
      </c>
      <c r="I1069" s="120">
        <v>43062</v>
      </c>
      <c r="J1069" s="120"/>
      <c r="K1069" s="120"/>
      <c r="L1069" s="162"/>
      <c r="M1069" s="162" t="s">
        <v>6</v>
      </c>
      <c r="N1069" s="162">
        <v>1</v>
      </c>
      <c r="O1069" s="162">
        <v>530</v>
      </c>
      <c r="P1069" s="162">
        <v>2017</v>
      </c>
    </row>
    <row r="1070" spans="1:16" ht="15.75" customHeight="1" x14ac:dyDescent="0.25">
      <c r="A1070" s="18" t="s">
        <v>1645</v>
      </c>
      <c r="B1070" s="18" t="s">
        <v>1660</v>
      </c>
      <c r="C1070" s="91">
        <v>3629089.88</v>
      </c>
      <c r="D1070" s="91"/>
      <c r="E1070" s="91"/>
      <c r="F1070" s="91"/>
      <c r="G1070" s="91">
        <f t="shared" si="16"/>
        <v>3629089.88</v>
      </c>
      <c r="H1070" s="120">
        <v>43014</v>
      </c>
      <c r="I1070" s="120">
        <v>43014</v>
      </c>
      <c r="J1070" s="120"/>
      <c r="K1070" s="120"/>
      <c r="L1070" s="162"/>
      <c r="M1070" s="162" t="s">
        <v>5</v>
      </c>
      <c r="N1070" s="162">
        <v>1</v>
      </c>
      <c r="O1070" s="162">
        <v>1230</v>
      </c>
      <c r="P1070" s="162">
        <v>2017</v>
      </c>
    </row>
    <row r="1071" spans="1:16" ht="15.75" customHeight="1" x14ac:dyDescent="0.25">
      <c r="A1071" s="18" t="s">
        <v>1804</v>
      </c>
      <c r="B1071" s="18" t="s">
        <v>2113</v>
      </c>
      <c r="C1071" s="91">
        <v>1617989.68</v>
      </c>
      <c r="D1071" s="91"/>
      <c r="E1071" s="91"/>
      <c r="F1071" s="91"/>
      <c r="G1071" s="91">
        <f t="shared" si="16"/>
        <v>1617989.68</v>
      </c>
      <c r="H1071" s="120">
        <v>43075</v>
      </c>
      <c r="I1071" s="120">
        <v>43075</v>
      </c>
      <c r="J1071" s="120"/>
      <c r="K1071" s="120"/>
      <c r="L1071" s="162"/>
      <c r="M1071" s="162" t="s">
        <v>5</v>
      </c>
      <c r="N1071" s="162">
        <v>1</v>
      </c>
      <c r="O1071" s="162">
        <v>569.67999999999995</v>
      </c>
      <c r="P1071" s="162">
        <v>2017</v>
      </c>
    </row>
    <row r="1072" spans="1:16" ht="15.75" customHeight="1" x14ac:dyDescent="0.25">
      <c r="A1072" s="18" t="s">
        <v>1661</v>
      </c>
      <c r="B1072" s="18" t="s">
        <v>798</v>
      </c>
      <c r="C1072" s="91">
        <v>1934657.15</v>
      </c>
      <c r="D1072" s="91"/>
      <c r="E1072" s="91" t="s">
        <v>682</v>
      </c>
      <c r="F1072" s="91">
        <v>99111.21</v>
      </c>
      <c r="G1072" s="91">
        <f t="shared" si="16"/>
        <v>2033768.3599999999</v>
      </c>
      <c r="H1072" s="120">
        <v>43069</v>
      </c>
      <c r="I1072" s="120">
        <v>43069</v>
      </c>
      <c r="J1072" s="120">
        <v>43066</v>
      </c>
      <c r="K1072" s="120">
        <v>43066</v>
      </c>
      <c r="L1072" s="162">
        <v>2017</v>
      </c>
      <c r="M1072" s="162" t="s">
        <v>5</v>
      </c>
      <c r="N1072" s="162">
        <v>1</v>
      </c>
      <c r="O1072" s="162">
        <v>1261</v>
      </c>
      <c r="P1072" s="162">
        <v>2017</v>
      </c>
    </row>
    <row r="1073" spans="1:16" ht="15.75" customHeight="1" x14ac:dyDescent="0.25">
      <c r="A1073" s="18" t="s">
        <v>546</v>
      </c>
      <c r="B1073" s="18" t="s">
        <v>798</v>
      </c>
      <c r="C1073" s="91">
        <v>431473.49</v>
      </c>
      <c r="D1073" s="91"/>
      <c r="E1073" s="91"/>
      <c r="F1073" s="91"/>
      <c r="G1073" s="91">
        <f t="shared" si="16"/>
        <v>431473.49</v>
      </c>
      <c r="H1073" s="120">
        <v>43003</v>
      </c>
      <c r="I1073" s="120">
        <v>43003</v>
      </c>
      <c r="J1073" s="120"/>
      <c r="K1073" s="120"/>
      <c r="L1073" s="162"/>
      <c r="M1073" s="162" t="s">
        <v>1053</v>
      </c>
      <c r="N1073" s="162">
        <v>4</v>
      </c>
      <c r="O1073" s="162">
        <v>984</v>
      </c>
      <c r="P1073" s="162">
        <v>2018</v>
      </c>
    </row>
    <row r="1074" spans="1:16" ht="15.75" customHeight="1" x14ac:dyDescent="0.25">
      <c r="A1074" s="18" t="s">
        <v>1811</v>
      </c>
      <c r="B1074" s="18" t="s">
        <v>782</v>
      </c>
      <c r="C1074" s="91">
        <v>3189473.96</v>
      </c>
      <c r="D1074" s="91"/>
      <c r="E1074" s="91"/>
      <c r="F1074" s="91"/>
      <c r="G1074" s="91">
        <f t="shared" si="16"/>
        <v>3189473.96</v>
      </c>
      <c r="H1074" s="120">
        <v>43088</v>
      </c>
      <c r="I1074" s="120">
        <v>43088</v>
      </c>
      <c r="J1074" s="120"/>
      <c r="K1074" s="120"/>
      <c r="L1074" s="162"/>
      <c r="M1074" s="162" t="s">
        <v>5</v>
      </c>
      <c r="N1074" s="162">
        <v>1</v>
      </c>
      <c r="O1074" s="162">
        <v>4720.6000000000004</v>
      </c>
      <c r="P1074" s="162">
        <v>2018</v>
      </c>
    </row>
    <row r="1075" spans="1:16" ht="15.75" customHeight="1" x14ac:dyDescent="0.25">
      <c r="A1075" s="18" t="s">
        <v>995</v>
      </c>
      <c r="B1075" s="18" t="s">
        <v>245</v>
      </c>
      <c r="C1075" s="91">
        <v>1345791.18</v>
      </c>
      <c r="D1075" s="91"/>
      <c r="E1075" s="91"/>
      <c r="F1075" s="91"/>
      <c r="G1075" s="91">
        <f t="shared" si="16"/>
        <v>1345791.18</v>
      </c>
      <c r="H1075" s="120">
        <v>43074</v>
      </c>
      <c r="I1075" s="120">
        <v>43074</v>
      </c>
      <c r="J1075" s="120"/>
      <c r="K1075" s="120"/>
      <c r="L1075" s="162"/>
      <c r="M1075" s="162" t="s">
        <v>2095</v>
      </c>
      <c r="N1075" s="162">
        <v>4</v>
      </c>
      <c r="O1075" s="162">
        <v>735.3</v>
      </c>
      <c r="P1075" s="162">
        <v>2018</v>
      </c>
    </row>
    <row r="1076" spans="1:16" ht="15.75" customHeight="1" x14ac:dyDescent="0.25">
      <c r="A1076" s="18" t="s">
        <v>1802</v>
      </c>
      <c r="B1076" s="18" t="s">
        <v>2111</v>
      </c>
      <c r="C1076" s="91">
        <v>946604.66</v>
      </c>
      <c r="D1076" s="91"/>
      <c r="E1076" s="91"/>
      <c r="F1076" s="91"/>
      <c r="G1076" s="91">
        <f t="shared" si="16"/>
        <v>946604.66</v>
      </c>
      <c r="H1076" s="120">
        <v>43091</v>
      </c>
      <c r="I1076" s="120">
        <v>43091</v>
      </c>
      <c r="J1076" s="120"/>
      <c r="K1076" s="120"/>
      <c r="L1076" s="162"/>
      <c r="M1076" s="162" t="s">
        <v>5</v>
      </c>
      <c r="N1076" s="162">
        <v>1</v>
      </c>
      <c r="O1076" s="162">
        <v>434.2</v>
      </c>
      <c r="P1076" s="162">
        <v>2018</v>
      </c>
    </row>
    <row r="1077" spans="1:16" ht="15.75" customHeight="1" x14ac:dyDescent="0.25">
      <c r="A1077" s="18" t="s">
        <v>1796</v>
      </c>
      <c r="B1077" s="18" t="s">
        <v>2111</v>
      </c>
      <c r="C1077" s="91">
        <v>2574644.62</v>
      </c>
      <c r="D1077" s="91"/>
      <c r="E1077" s="91"/>
      <c r="F1077" s="91"/>
      <c r="G1077" s="91">
        <f t="shared" si="16"/>
        <v>2574644.62</v>
      </c>
      <c r="H1077" s="120">
        <v>43088</v>
      </c>
      <c r="I1077" s="120">
        <v>43091</v>
      </c>
      <c r="J1077" s="120"/>
      <c r="K1077" s="120"/>
      <c r="L1077" s="162"/>
      <c r="M1077" s="162" t="s">
        <v>5</v>
      </c>
      <c r="N1077" s="162">
        <v>1</v>
      </c>
      <c r="O1077" s="162">
        <v>2503.4</v>
      </c>
      <c r="P1077" s="162">
        <v>2018</v>
      </c>
    </row>
    <row r="1078" spans="1:16" ht="15.75" customHeight="1" x14ac:dyDescent="0.25">
      <c r="A1078" s="18" t="s">
        <v>1806</v>
      </c>
      <c r="B1078" s="18" t="s">
        <v>2113</v>
      </c>
      <c r="C1078" s="91">
        <v>1511755.2</v>
      </c>
      <c r="D1078" s="91"/>
      <c r="E1078" s="91"/>
      <c r="F1078" s="91"/>
      <c r="G1078" s="91">
        <f t="shared" si="16"/>
        <v>1511755.2</v>
      </c>
      <c r="H1078" s="120">
        <v>43091</v>
      </c>
      <c r="I1078" s="120">
        <v>43091</v>
      </c>
      <c r="J1078" s="120"/>
      <c r="K1078" s="120"/>
      <c r="L1078" s="162"/>
      <c r="M1078" s="162" t="s">
        <v>5</v>
      </c>
      <c r="N1078" s="162">
        <v>1</v>
      </c>
      <c r="O1078" s="162">
        <v>970.8</v>
      </c>
      <c r="P1078" s="162">
        <v>2018</v>
      </c>
    </row>
    <row r="1079" spans="1:16" ht="15.75" customHeight="1" x14ac:dyDescent="0.25">
      <c r="A1079" s="18" t="s">
        <v>992</v>
      </c>
      <c r="B1079" s="18" t="s">
        <v>245</v>
      </c>
      <c r="C1079" s="91">
        <v>1585949.5</v>
      </c>
      <c r="D1079" s="91"/>
      <c r="E1079" s="91"/>
      <c r="F1079" s="91"/>
      <c r="G1079" s="91">
        <f t="shared" si="16"/>
        <v>1585949.5</v>
      </c>
      <c r="H1079" s="120">
        <v>43074</v>
      </c>
      <c r="I1079" s="120">
        <v>43074</v>
      </c>
      <c r="J1079" s="120"/>
      <c r="K1079" s="120"/>
      <c r="L1079" s="162"/>
      <c r="M1079" s="162" t="s">
        <v>2095</v>
      </c>
      <c r="N1079" s="162">
        <v>4</v>
      </c>
      <c r="O1079" s="162">
        <v>578.29999999999995</v>
      </c>
      <c r="P1079" s="162">
        <v>2018</v>
      </c>
    </row>
    <row r="1080" spans="1:16" ht="15.75" customHeight="1" x14ac:dyDescent="0.25">
      <c r="A1080" s="18" t="s">
        <v>1902</v>
      </c>
      <c r="B1080" s="18" t="s">
        <v>1336</v>
      </c>
      <c r="C1080" s="91">
        <v>1434514.2</v>
      </c>
      <c r="D1080" s="91"/>
      <c r="E1080" s="91"/>
      <c r="F1080" s="91"/>
      <c r="G1080" s="91">
        <f t="shared" si="16"/>
        <v>1434514.2</v>
      </c>
      <c r="H1080" s="120">
        <v>43088</v>
      </c>
      <c r="I1080" s="120">
        <v>43088</v>
      </c>
      <c r="J1080" s="120"/>
      <c r="K1080" s="120"/>
      <c r="L1080" s="162"/>
      <c r="M1080" s="162" t="s">
        <v>5</v>
      </c>
      <c r="N1080" s="162">
        <v>1</v>
      </c>
      <c r="O1080" s="162">
        <v>1390.9</v>
      </c>
      <c r="P1080" s="162">
        <v>2018</v>
      </c>
    </row>
    <row r="1081" spans="1:16" ht="15.75" customHeight="1" x14ac:dyDescent="0.25">
      <c r="A1081" s="18" t="s">
        <v>1907</v>
      </c>
      <c r="B1081" s="18" t="s">
        <v>782</v>
      </c>
      <c r="C1081" s="91">
        <v>2957547.34</v>
      </c>
      <c r="D1081" s="91"/>
      <c r="E1081" s="91"/>
      <c r="F1081" s="91"/>
      <c r="G1081" s="91">
        <f t="shared" si="16"/>
        <v>2957547.34</v>
      </c>
      <c r="H1081" s="120">
        <v>43097</v>
      </c>
      <c r="I1081" s="120">
        <v>43097</v>
      </c>
      <c r="J1081" s="120"/>
      <c r="K1081" s="120"/>
      <c r="L1081" s="162"/>
      <c r="M1081" s="162" t="s">
        <v>5</v>
      </c>
      <c r="N1081" s="162">
        <v>1</v>
      </c>
      <c r="O1081" s="162">
        <v>3007.9</v>
      </c>
      <c r="P1081" s="162">
        <v>2018</v>
      </c>
    </row>
    <row r="1082" spans="1:16" ht="15.75" customHeight="1" x14ac:dyDescent="0.25">
      <c r="A1082" s="18" t="s">
        <v>1676</v>
      </c>
      <c r="B1082" s="18" t="s">
        <v>2109</v>
      </c>
      <c r="C1082" s="91">
        <v>797880</v>
      </c>
      <c r="D1082" s="91"/>
      <c r="E1082" s="91"/>
      <c r="F1082" s="91"/>
      <c r="G1082" s="91">
        <f t="shared" si="16"/>
        <v>797880</v>
      </c>
      <c r="H1082" s="120">
        <v>43084</v>
      </c>
      <c r="I1082" s="120">
        <v>43084</v>
      </c>
      <c r="J1082" s="120"/>
      <c r="K1082" s="120"/>
      <c r="L1082" s="162"/>
      <c r="M1082" s="162" t="s">
        <v>2110</v>
      </c>
      <c r="N1082" s="162">
        <v>3</v>
      </c>
      <c r="O1082" s="162">
        <v>959.9</v>
      </c>
      <c r="P1082" s="162">
        <v>2018</v>
      </c>
    </row>
    <row r="1083" spans="1:16" ht="15.75" customHeight="1" x14ac:dyDescent="0.25">
      <c r="A1083" s="18" t="s">
        <v>1671</v>
      </c>
      <c r="B1083" s="18" t="s">
        <v>291</v>
      </c>
      <c r="C1083" s="91">
        <v>174575.86</v>
      </c>
      <c r="D1083" s="91"/>
      <c r="E1083" s="91"/>
      <c r="F1083" s="91"/>
      <c r="G1083" s="91">
        <f t="shared" si="16"/>
        <v>174575.86</v>
      </c>
      <c r="H1083" s="120">
        <v>43082</v>
      </c>
      <c r="I1083" s="120">
        <v>43082</v>
      </c>
      <c r="J1083" s="120"/>
      <c r="K1083" s="120"/>
      <c r="L1083" s="162"/>
      <c r="M1083" s="162" t="s">
        <v>3309</v>
      </c>
      <c r="N1083" s="162">
        <v>2</v>
      </c>
      <c r="O1083" s="162">
        <v>596.70000000000005</v>
      </c>
      <c r="P1083" s="162">
        <v>2018</v>
      </c>
    </row>
    <row r="1084" spans="1:16" ht="15.75" customHeight="1" x14ac:dyDescent="0.25">
      <c r="A1084" s="18" t="s">
        <v>1815</v>
      </c>
      <c r="B1084" s="18" t="s">
        <v>757</v>
      </c>
      <c r="C1084" s="91">
        <v>972587.75</v>
      </c>
      <c r="D1084" s="91"/>
      <c r="E1084" s="91"/>
      <c r="F1084" s="91"/>
      <c r="G1084" s="91">
        <f t="shared" si="16"/>
        <v>972587.75</v>
      </c>
      <c r="H1084" s="120">
        <v>43091</v>
      </c>
      <c r="I1084" s="120">
        <v>43091</v>
      </c>
      <c r="J1084" s="120"/>
      <c r="K1084" s="120"/>
      <c r="L1084" s="162"/>
      <c r="M1084" s="162" t="s">
        <v>5</v>
      </c>
      <c r="N1084" s="162">
        <v>1</v>
      </c>
      <c r="O1084" s="162">
        <v>425.7</v>
      </c>
      <c r="P1084" s="162">
        <v>2018</v>
      </c>
    </row>
    <row r="1085" spans="1:16" ht="15.75" customHeight="1" x14ac:dyDescent="0.25">
      <c r="A1085" s="18" t="s">
        <v>1879</v>
      </c>
      <c r="B1085" s="18" t="s">
        <v>2112</v>
      </c>
      <c r="C1085" s="91">
        <v>1908866.83</v>
      </c>
      <c r="D1085" s="91"/>
      <c r="E1085" s="91"/>
      <c r="F1085" s="91"/>
      <c r="G1085" s="91">
        <f t="shared" si="16"/>
        <v>1908866.83</v>
      </c>
      <c r="H1085" s="120">
        <v>43097</v>
      </c>
      <c r="I1085" s="120">
        <v>43097</v>
      </c>
      <c r="J1085" s="120"/>
      <c r="K1085" s="120"/>
      <c r="L1085" s="162"/>
      <c r="M1085" s="162" t="s">
        <v>5</v>
      </c>
      <c r="N1085" s="162">
        <v>1</v>
      </c>
      <c r="O1085" s="162">
        <v>818.9</v>
      </c>
      <c r="P1085" s="162">
        <v>2018</v>
      </c>
    </row>
    <row r="1086" spans="1:16" ht="15.75" customHeight="1" x14ac:dyDescent="0.25">
      <c r="A1086" s="18" t="s">
        <v>1882</v>
      </c>
      <c r="B1086" s="18" t="s">
        <v>2112</v>
      </c>
      <c r="C1086" s="91">
        <v>2155331.5699999998</v>
      </c>
      <c r="D1086" s="91"/>
      <c r="E1086" s="91"/>
      <c r="F1086" s="91"/>
      <c r="G1086" s="91">
        <f t="shared" si="16"/>
        <v>2155331.5699999998</v>
      </c>
      <c r="H1086" s="120">
        <v>43110</v>
      </c>
      <c r="I1086" s="120">
        <v>43110</v>
      </c>
      <c r="J1086" s="120"/>
      <c r="K1086" s="120"/>
      <c r="L1086" s="162"/>
      <c r="M1086" s="162" t="s">
        <v>5</v>
      </c>
      <c r="N1086" s="162">
        <v>1</v>
      </c>
      <c r="O1086" s="162">
        <v>2269.6</v>
      </c>
      <c r="P1086" s="162">
        <v>2018</v>
      </c>
    </row>
    <row r="1087" spans="1:16" ht="15.75" customHeight="1" x14ac:dyDescent="0.25">
      <c r="A1087" s="18" t="s">
        <v>1908</v>
      </c>
      <c r="B1087" s="18" t="s">
        <v>2081</v>
      </c>
      <c r="C1087" s="91">
        <v>3169502.29</v>
      </c>
      <c r="D1087" s="91"/>
      <c r="E1087" s="91"/>
      <c r="F1087" s="91"/>
      <c r="G1087" s="91">
        <f t="shared" si="16"/>
        <v>3169502.29</v>
      </c>
      <c r="H1087" s="120">
        <v>43112</v>
      </c>
      <c r="I1087" s="120">
        <v>43112</v>
      </c>
      <c r="J1087" s="120"/>
      <c r="K1087" s="120"/>
      <c r="L1087" s="162"/>
      <c r="M1087" s="162" t="s">
        <v>5</v>
      </c>
      <c r="N1087" s="162">
        <v>1</v>
      </c>
      <c r="O1087" s="162">
        <v>4630.1000000000004</v>
      </c>
      <c r="P1087" s="162">
        <v>2018</v>
      </c>
    </row>
    <row r="1088" spans="1:16" ht="15.75" customHeight="1" x14ac:dyDescent="0.25">
      <c r="A1088" s="18" t="s">
        <v>1885</v>
      </c>
      <c r="B1088" s="18" t="s">
        <v>2112</v>
      </c>
      <c r="C1088" s="91">
        <v>1476309.86</v>
      </c>
      <c r="D1088" s="91"/>
      <c r="E1088" s="91"/>
      <c r="F1088" s="91"/>
      <c r="G1088" s="91">
        <f t="shared" si="16"/>
        <v>1476309.86</v>
      </c>
      <c r="H1088" s="120">
        <v>43095</v>
      </c>
      <c r="I1088" s="120">
        <v>43095</v>
      </c>
      <c r="J1088" s="120"/>
      <c r="K1088" s="120"/>
      <c r="L1088" s="162"/>
      <c r="M1088" s="162" t="s">
        <v>5</v>
      </c>
      <c r="N1088" s="162">
        <v>1</v>
      </c>
      <c r="O1088" s="162">
        <v>998.4</v>
      </c>
      <c r="P1088" s="162">
        <v>2018</v>
      </c>
    </row>
    <row r="1089" spans="1:16" ht="15.75" customHeight="1" x14ac:dyDescent="0.25">
      <c r="A1089" s="18" t="s">
        <v>1810</v>
      </c>
      <c r="B1089" s="18" t="s">
        <v>2112</v>
      </c>
      <c r="C1089" s="91">
        <v>3222966.3</v>
      </c>
      <c r="D1089" s="91"/>
      <c r="E1089" s="91"/>
      <c r="F1089" s="91"/>
      <c r="G1089" s="91">
        <f t="shared" si="16"/>
        <v>3222966.3</v>
      </c>
      <c r="H1089" s="120">
        <v>43115</v>
      </c>
      <c r="I1089" s="120">
        <v>43115</v>
      </c>
      <c r="J1089" s="120"/>
      <c r="K1089" s="120"/>
      <c r="L1089" s="162"/>
      <c r="M1089" s="162" t="s">
        <v>5</v>
      </c>
      <c r="N1089" s="162">
        <v>1</v>
      </c>
      <c r="O1089" s="162">
        <v>3183.4</v>
      </c>
      <c r="P1089" s="162">
        <v>2018</v>
      </c>
    </row>
    <row r="1090" spans="1:16" ht="15.75" customHeight="1" x14ac:dyDescent="0.25">
      <c r="A1090" s="18" t="s">
        <v>1792</v>
      </c>
      <c r="B1090" s="18" t="s">
        <v>2081</v>
      </c>
      <c r="C1090" s="91">
        <v>3086797.73</v>
      </c>
      <c r="D1090" s="91"/>
      <c r="E1090" s="91"/>
      <c r="F1090" s="91"/>
      <c r="G1090" s="91">
        <f t="shared" si="16"/>
        <v>3086797.73</v>
      </c>
      <c r="H1090" s="120">
        <v>43098</v>
      </c>
      <c r="I1090" s="120">
        <v>43098</v>
      </c>
      <c r="J1090" s="120"/>
      <c r="K1090" s="120"/>
      <c r="L1090" s="162"/>
      <c r="M1090" s="162" t="s">
        <v>5</v>
      </c>
      <c r="N1090" s="162">
        <v>1</v>
      </c>
      <c r="O1090" s="162">
        <v>3517.7</v>
      </c>
      <c r="P1090" s="162">
        <v>2018</v>
      </c>
    </row>
    <row r="1091" spans="1:16" ht="15.75" customHeight="1" x14ac:dyDescent="0.25">
      <c r="A1091" s="18" t="s">
        <v>1790</v>
      </c>
      <c r="B1091" s="18" t="s">
        <v>2081</v>
      </c>
      <c r="C1091" s="91">
        <v>2371675.38</v>
      </c>
      <c r="D1091" s="91"/>
      <c r="E1091" s="91"/>
      <c r="F1091" s="91"/>
      <c r="G1091" s="91">
        <f t="shared" si="16"/>
        <v>2371675.38</v>
      </c>
      <c r="H1091" s="120">
        <v>43091</v>
      </c>
      <c r="I1091" s="120">
        <v>43091</v>
      </c>
      <c r="J1091" s="120"/>
      <c r="K1091" s="120"/>
      <c r="L1091" s="162"/>
      <c r="M1091" s="162" t="s">
        <v>5</v>
      </c>
      <c r="N1091" s="162">
        <v>1</v>
      </c>
      <c r="O1091" s="162">
        <v>2815.5</v>
      </c>
      <c r="P1091" s="162">
        <v>2018</v>
      </c>
    </row>
    <row r="1092" spans="1:16" ht="15.75" customHeight="1" x14ac:dyDescent="0.25">
      <c r="A1092" s="18" t="s">
        <v>1821</v>
      </c>
      <c r="B1092" s="18" t="s">
        <v>755</v>
      </c>
      <c r="C1092" s="91">
        <v>2168696.04</v>
      </c>
      <c r="D1092" s="91"/>
      <c r="E1092" s="91"/>
      <c r="F1092" s="91"/>
      <c r="G1092" s="91">
        <f t="shared" si="16"/>
        <v>2168696.04</v>
      </c>
      <c r="H1092" s="120">
        <v>43075</v>
      </c>
      <c r="I1092" s="120">
        <v>43049</v>
      </c>
      <c r="J1092" s="120"/>
      <c r="K1092" s="120"/>
      <c r="L1092" s="162"/>
      <c r="M1092" s="162" t="s">
        <v>5</v>
      </c>
      <c r="N1092" s="162">
        <v>1</v>
      </c>
      <c r="O1092" s="162">
        <v>674.9</v>
      </c>
      <c r="P1092" s="162">
        <v>2018</v>
      </c>
    </row>
    <row r="1093" spans="1:16" ht="15.75" customHeight="1" x14ac:dyDescent="0.25">
      <c r="A1093" s="18" t="s">
        <v>1376</v>
      </c>
      <c r="B1093" s="155" t="s">
        <v>344</v>
      </c>
      <c r="C1093" s="91">
        <v>2002647.62</v>
      </c>
      <c r="D1093" s="91"/>
      <c r="E1093" s="91"/>
      <c r="F1093" s="91"/>
      <c r="G1093" s="91">
        <f t="shared" si="16"/>
        <v>2002647.62</v>
      </c>
      <c r="H1093" s="120">
        <v>43063</v>
      </c>
      <c r="I1093" s="120">
        <v>43063</v>
      </c>
      <c r="J1093" s="120"/>
      <c r="K1093" s="120"/>
      <c r="L1093" s="162"/>
      <c r="M1093" s="162" t="s">
        <v>6</v>
      </c>
      <c r="N1093" s="162">
        <v>1</v>
      </c>
      <c r="O1093" s="112">
        <v>1739</v>
      </c>
      <c r="P1093" s="162">
        <v>2018</v>
      </c>
    </row>
    <row r="1094" spans="1:16" ht="15.75" customHeight="1" x14ac:dyDescent="0.25">
      <c r="A1094" s="18" t="s">
        <v>1470</v>
      </c>
      <c r="B1094" s="18" t="s">
        <v>757</v>
      </c>
      <c r="C1094" s="91">
        <v>77123.66</v>
      </c>
      <c r="D1094" s="91"/>
      <c r="E1094" s="91"/>
      <c r="F1094" s="91"/>
      <c r="G1094" s="91">
        <f t="shared" si="16"/>
        <v>77123.66</v>
      </c>
      <c r="H1094" s="120">
        <v>42706</v>
      </c>
      <c r="I1094" s="120">
        <v>42795</v>
      </c>
      <c r="J1094" s="120"/>
      <c r="K1094" s="120"/>
      <c r="L1094" s="162"/>
      <c r="M1094" s="162" t="s">
        <v>724</v>
      </c>
      <c r="N1094" s="162">
        <v>1</v>
      </c>
      <c r="O1094" s="162">
        <v>201.6</v>
      </c>
      <c r="P1094" s="162">
        <v>2018</v>
      </c>
    </row>
    <row r="1095" spans="1:16" ht="15.75" customHeight="1" x14ac:dyDescent="0.25">
      <c r="A1095" s="18" t="s">
        <v>1794</v>
      </c>
      <c r="B1095" s="18" t="s">
        <v>782</v>
      </c>
      <c r="C1095" s="91">
        <v>2949015.35</v>
      </c>
      <c r="D1095" s="91"/>
      <c r="E1095" s="91"/>
      <c r="F1095" s="91"/>
      <c r="G1095" s="91">
        <f t="shared" si="16"/>
        <v>2949015.35</v>
      </c>
      <c r="H1095" s="120">
        <v>43118</v>
      </c>
      <c r="I1095" s="120">
        <v>43118</v>
      </c>
      <c r="J1095" s="120"/>
      <c r="K1095" s="120"/>
      <c r="L1095" s="162"/>
      <c r="M1095" s="162" t="s">
        <v>5</v>
      </c>
      <c r="N1095" s="162">
        <v>1</v>
      </c>
      <c r="O1095" s="162">
        <v>3213.4</v>
      </c>
      <c r="P1095" s="162">
        <v>2018</v>
      </c>
    </row>
    <row r="1096" spans="1:16" ht="15.75" customHeight="1" x14ac:dyDescent="0.25">
      <c r="A1096" s="18" t="s">
        <v>1657</v>
      </c>
      <c r="B1096" s="18" t="s">
        <v>1660</v>
      </c>
      <c r="C1096" s="91">
        <v>2473115.88</v>
      </c>
      <c r="D1096" s="91"/>
      <c r="E1096" s="91"/>
      <c r="F1096" s="91"/>
      <c r="G1096" s="91">
        <f t="shared" si="16"/>
        <v>2473115.88</v>
      </c>
      <c r="H1096" s="120">
        <v>43084</v>
      </c>
      <c r="I1096" s="120">
        <v>43084</v>
      </c>
      <c r="J1096" s="120"/>
      <c r="K1096" s="120"/>
      <c r="L1096" s="162"/>
      <c r="M1096" s="162" t="s">
        <v>5</v>
      </c>
      <c r="N1096" s="162">
        <v>1</v>
      </c>
      <c r="O1096" s="162">
        <v>2600.6999999999998</v>
      </c>
      <c r="P1096" s="162">
        <v>2018</v>
      </c>
    </row>
    <row r="1097" spans="1:16" ht="15.75" customHeight="1" x14ac:dyDescent="0.25">
      <c r="A1097" s="18" t="s">
        <v>2172</v>
      </c>
      <c r="B1097" s="18" t="s">
        <v>63</v>
      </c>
      <c r="C1097" s="91">
        <v>1456082.73</v>
      </c>
      <c r="D1097" s="91"/>
      <c r="E1097" s="91"/>
      <c r="F1097" s="91"/>
      <c r="G1097" s="91">
        <f t="shared" si="16"/>
        <v>1456082.73</v>
      </c>
      <c r="H1097" s="120">
        <v>43118</v>
      </c>
      <c r="I1097" s="120">
        <v>43118</v>
      </c>
      <c r="J1097" s="120"/>
      <c r="K1097" s="120"/>
      <c r="L1097" s="162"/>
      <c r="M1097" s="162" t="s">
        <v>5</v>
      </c>
      <c r="N1097" s="162">
        <v>1</v>
      </c>
      <c r="O1097" s="162">
        <v>1022.7</v>
      </c>
      <c r="P1097" s="162">
        <v>2018</v>
      </c>
    </row>
    <row r="1098" spans="1:16" ht="15.75" customHeight="1" x14ac:dyDescent="0.25">
      <c r="A1098" s="18" t="s">
        <v>2174</v>
      </c>
      <c r="B1098" s="18" t="s">
        <v>755</v>
      </c>
      <c r="C1098" s="91">
        <v>2523750.96</v>
      </c>
      <c r="D1098" s="91"/>
      <c r="E1098" s="91"/>
      <c r="F1098" s="91"/>
      <c r="G1098" s="91">
        <f t="shared" si="16"/>
        <v>2523750.96</v>
      </c>
      <c r="H1098" s="120">
        <v>43041</v>
      </c>
      <c r="I1098" s="120">
        <v>43118</v>
      </c>
      <c r="J1098" s="120"/>
      <c r="K1098" s="120"/>
      <c r="L1098" s="162"/>
      <c r="M1098" s="162" t="s">
        <v>5</v>
      </c>
      <c r="N1098" s="162">
        <v>1</v>
      </c>
      <c r="O1098" s="162">
        <v>3382.1</v>
      </c>
      <c r="P1098" s="162">
        <v>2018</v>
      </c>
    </row>
    <row r="1099" spans="1:16" ht="15.75" customHeight="1" x14ac:dyDescent="0.25">
      <c r="A1099" s="18" t="s">
        <v>1903</v>
      </c>
      <c r="B1099" s="18" t="s">
        <v>2112</v>
      </c>
      <c r="C1099" s="91">
        <v>1647978.34</v>
      </c>
      <c r="D1099" s="91"/>
      <c r="E1099" s="91"/>
      <c r="F1099" s="91"/>
      <c r="G1099" s="91">
        <f t="shared" si="16"/>
        <v>1647978.34</v>
      </c>
      <c r="H1099" s="120">
        <v>43096</v>
      </c>
      <c r="I1099" s="120">
        <v>43096</v>
      </c>
      <c r="J1099" s="120"/>
      <c r="K1099" s="120"/>
      <c r="L1099" s="162"/>
      <c r="M1099" s="162" t="s">
        <v>5</v>
      </c>
      <c r="N1099" s="162">
        <v>1</v>
      </c>
      <c r="O1099" s="112">
        <v>780</v>
      </c>
      <c r="P1099" s="162">
        <v>2018</v>
      </c>
    </row>
    <row r="1100" spans="1:16" ht="15.75" customHeight="1" x14ac:dyDescent="0.25">
      <c r="A1100" s="18" t="s">
        <v>1235</v>
      </c>
      <c r="B1100" s="18" t="s">
        <v>782</v>
      </c>
      <c r="C1100" s="91">
        <v>1579058.09</v>
      </c>
      <c r="D1100" s="91"/>
      <c r="E1100" s="91"/>
      <c r="F1100" s="91"/>
      <c r="G1100" s="91">
        <f t="shared" si="16"/>
        <v>1579058.09</v>
      </c>
      <c r="H1100" s="120">
        <v>42909</v>
      </c>
      <c r="I1100" s="120">
        <v>43131</v>
      </c>
      <c r="J1100" s="120"/>
      <c r="K1100" s="120"/>
      <c r="L1100" s="162"/>
      <c r="M1100" s="162" t="s">
        <v>3548</v>
      </c>
      <c r="N1100" s="162">
        <v>4</v>
      </c>
      <c r="O1100" s="162">
        <v>1610.3</v>
      </c>
      <c r="P1100" s="162">
        <v>2018</v>
      </c>
    </row>
    <row r="1101" spans="1:16" ht="15.75" customHeight="1" x14ac:dyDescent="0.25">
      <c r="A1101" s="18" t="s">
        <v>1366</v>
      </c>
      <c r="B1101" s="18" t="s">
        <v>63</v>
      </c>
      <c r="C1101" s="91">
        <v>2251539.69</v>
      </c>
      <c r="D1101" s="91"/>
      <c r="E1101" s="91"/>
      <c r="F1101" s="91"/>
      <c r="G1101" s="91">
        <f t="shared" si="16"/>
        <v>2251539.69</v>
      </c>
      <c r="H1101" s="120">
        <v>43139</v>
      </c>
      <c r="I1101" s="120">
        <v>43139</v>
      </c>
      <c r="J1101" s="120"/>
      <c r="K1101" s="120"/>
      <c r="L1101" s="162"/>
      <c r="M1101" s="162" t="s">
        <v>3547</v>
      </c>
      <c r="N1101" s="162">
        <v>3</v>
      </c>
      <c r="O1101" s="112">
        <v>1350</v>
      </c>
      <c r="P1101" s="162">
        <v>2018</v>
      </c>
    </row>
    <row r="1102" spans="1:16" s="129" customFormat="1" ht="15.75" customHeight="1" x14ac:dyDescent="0.2">
      <c r="A1102" s="132" t="s">
        <v>1366</v>
      </c>
      <c r="B1102" s="18" t="s">
        <v>3577</v>
      </c>
      <c r="C1102" s="118">
        <v>1475034.28</v>
      </c>
      <c r="D1102" s="120"/>
      <c r="E1102" s="162"/>
      <c r="F1102" s="162"/>
      <c r="G1102" s="91">
        <f t="shared" si="16"/>
        <v>1475034.28</v>
      </c>
      <c r="H1102" s="120">
        <v>44152</v>
      </c>
      <c r="I1102" s="120">
        <v>44306</v>
      </c>
      <c r="J1102" s="70"/>
      <c r="K1102" s="162"/>
      <c r="L1102" s="162"/>
      <c r="M1102" s="84" t="s">
        <v>3305</v>
      </c>
      <c r="N1102" s="162">
        <v>1</v>
      </c>
      <c r="O1102" s="112">
        <v>1350</v>
      </c>
      <c r="P1102" s="162">
        <v>2020</v>
      </c>
    </row>
    <row r="1103" spans="1:16" ht="15.75" customHeight="1" x14ac:dyDescent="0.25">
      <c r="A1103" s="18" t="s">
        <v>1793</v>
      </c>
      <c r="B1103" s="18" t="s">
        <v>782</v>
      </c>
      <c r="C1103" s="91">
        <v>2942497.43</v>
      </c>
      <c r="D1103" s="91"/>
      <c r="E1103" s="91"/>
      <c r="F1103" s="91"/>
      <c r="G1103" s="91">
        <f t="shared" si="16"/>
        <v>2942497.43</v>
      </c>
      <c r="H1103" s="120">
        <v>43130</v>
      </c>
      <c r="I1103" s="120">
        <v>43130</v>
      </c>
      <c r="J1103" s="120"/>
      <c r="K1103" s="120"/>
      <c r="L1103" s="162"/>
      <c r="M1103" s="162" t="s">
        <v>5</v>
      </c>
      <c r="N1103" s="162">
        <v>1</v>
      </c>
      <c r="O1103" s="162">
        <v>2603.8000000000002</v>
      </c>
      <c r="P1103" s="162">
        <v>2018</v>
      </c>
    </row>
    <row r="1104" spans="1:16" ht="15.75" customHeight="1" x14ac:dyDescent="0.25">
      <c r="A1104" s="18" t="s">
        <v>1898</v>
      </c>
      <c r="B1104" s="18" t="s">
        <v>782</v>
      </c>
      <c r="C1104" s="91">
        <v>1413381.13</v>
      </c>
      <c r="D1104" s="91"/>
      <c r="E1104" s="91"/>
      <c r="F1104" s="91"/>
      <c r="G1104" s="91">
        <f t="shared" ref="G1104:G1167" si="17">C1104-D1104+F1104</f>
        <v>1413381.13</v>
      </c>
      <c r="H1104" s="120">
        <v>43066</v>
      </c>
      <c r="I1104" s="120">
        <v>43066</v>
      </c>
      <c r="J1104" s="120"/>
      <c r="K1104" s="120"/>
      <c r="L1104" s="162"/>
      <c r="M1104" s="162" t="s">
        <v>5</v>
      </c>
      <c r="N1104" s="162">
        <v>1</v>
      </c>
      <c r="O1104" s="162">
        <v>963.1</v>
      </c>
      <c r="P1104" s="162">
        <v>2018</v>
      </c>
    </row>
    <row r="1105" spans="1:16" ht="15.75" customHeight="1" x14ac:dyDescent="0.25">
      <c r="A1105" s="18" t="s">
        <v>1900</v>
      </c>
      <c r="B1105" s="18" t="s">
        <v>782</v>
      </c>
      <c r="C1105" s="91">
        <v>1450675.54</v>
      </c>
      <c r="D1105" s="91"/>
      <c r="E1105" s="91"/>
      <c r="F1105" s="91"/>
      <c r="G1105" s="91">
        <f t="shared" si="17"/>
        <v>1450675.54</v>
      </c>
      <c r="H1105" s="120">
        <v>43059</v>
      </c>
      <c r="I1105" s="120">
        <v>43060</v>
      </c>
      <c r="J1105" s="120"/>
      <c r="K1105" s="120"/>
      <c r="L1105" s="162"/>
      <c r="M1105" s="162" t="s">
        <v>5</v>
      </c>
      <c r="N1105" s="162">
        <v>1</v>
      </c>
      <c r="O1105" s="162">
        <v>962.4</v>
      </c>
      <c r="P1105" s="162">
        <v>2018</v>
      </c>
    </row>
    <row r="1106" spans="1:16" ht="15.75" customHeight="1" x14ac:dyDescent="0.25">
      <c r="A1106" s="18" t="s">
        <v>1826</v>
      </c>
      <c r="B1106" s="18" t="s">
        <v>755</v>
      </c>
      <c r="C1106" s="91">
        <v>2772448.94</v>
      </c>
      <c r="D1106" s="91"/>
      <c r="E1106" s="91"/>
      <c r="F1106" s="91"/>
      <c r="G1106" s="91">
        <f t="shared" si="17"/>
        <v>2772448.94</v>
      </c>
      <c r="H1106" s="120">
        <v>43091</v>
      </c>
      <c r="I1106" s="120">
        <v>43133</v>
      </c>
      <c r="J1106" s="120"/>
      <c r="K1106" s="120"/>
      <c r="L1106" s="162"/>
      <c r="M1106" s="162" t="s">
        <v>5</v>
      </c>
      <c r="N1106" s="162">
        <v>1</v>
      </c>
      <c r="O1106" s="162">
        <v>3443.1</v>
      </c>
      <c r="P1106" s="162">
        <v>2018</v>
      </c>
    </row>
    <row r="1107" spans="1:16" ht="15.75" customHeight="1" x14ac:dyDescent="0.25">
      <c r="A1107" s="18" t="s">
        <v>1823</v>
      </c>
      <c r="B1107" s="18" t="s">
        <v>755</v>
      </c>
      <c r="C1107" s="91">
        <v>2452090.7400000002</v>
      </c>
      <c r="D1107" s="91"/>
      <c r="E1107" s="91"/>
      <c r="F1107" s="91"/>
      <c r="G1107" s="91">
        <f t="shared" si="17"/>
        <v>2452090.7400000002</v>
      </c>
      <c r="H1107" s="120">
        <v>43091</v>
      </c>
      <c r="I1107" s="120">
        <v>43133</v>
      </c>
      <c r="J1107" s="120"/>
      <c r="K1107" s="120"/>
      <c r="L1107" s="162"/>
      <c r="M1107" s="162" t="s">
        <v>5</v>
      </c>
      <c r="N1107" s="162">
        <v>1</v>
      </c>
      <c r="O1107" s="162">
        <v>2625.6</v>
      </c>
      <c r="P1107" s="162">
        <v>2018</v>
      </c>
    </row>
    <row r="1108" spans="1:16" ht="15.75" customHeight="1" x14ac:dyDescent="0.25">
      <c r="A1108" s="18" t="s">
        <v>1156</v>
      </c>
      <c r="B1108" s="18" t="s">
        <v>245</v>
      </c>
      <c r="C1108" s="91">
        <v>4956116.82</v>
      </c>
      <c r="D1108" s="91"/>
      <c r="E1108" s="91"/>
      <c r="F1108" s="91"/>
      <c r="G1108" s="91">
        <f t="shared" si="17"/>
        <v>4956116.82</v>
      </c>
      <c r="H1108" s="120">
        <v>43097</v>
      </c>
      <c r="I1108" s="120">
        <v>43097</v>
      </c>
      <c r="J1108" s="120"/>
      <c r="K1108" s="120"/>
      <c r="L1108" s="162"/>
      <c r="M1108" s="162" t="s">
        <v>2096</v>
      </c>
      <c r="N1108" s="162">
        <v>4</v>
      </c>
      <c r="O1108" s="162">
        <v>2372.3000000000002</v>
      </c>
      <c r="P1108" s="162">
        <v>2018</v>
      </c>
    </row>
    <row r="1109" spans="1:16" ht="15.75" customHeight="1" x14ac:dyDescent="0.25">
      <c r="A1109" s="18" t="s">
        <v>1883</v>
      </c>
      <c r="B1109" s="18" t="s">
        <v>782</v>
      </c>
      <c r="C1109" s="91">
        <v>1788824.95</v>
      </c>
      <c r="D1109" s="91"/>
      <c r="E1109" s="91"/>
      <c r="F1109" s="91"/>
      <c r="G1109" s="91">
        <f t="shared" si="17"/>
        <v>1788824.95</v>
      </c>
      <c r="H1109" s="120">
        <v>43119</v>
      </c>
      <c r="I1109" s="120">
        <v>43119</v>
      </c>
      <c r="J1109" s="120"/>
      <c r="K1109" s="120"/>
      <c r="L1109" s="162"/>
      <c r="M1109" s="162" t="s">
        <v>5</v>
      </c>
      <c r="N1109" s="162">
        <v>1</v>
      </c>
      <c r="O1109" s="162">
        <v>796.2</v>
      </c>
      <c r="P1109" s="162">
        <v>2018</v>
      </c>
    </row>
    <row r="1110" spans="1:16" ht="15.75" customHeight="1" x14ac:dyDescent="0.25">
      <c r="A1110" s="18" t="s">
        <v>1888</v>
      </c>
      <c r="B1110" s="18" t="s">
        <v>757</v>
      </c>
      <c r="C1110" s="91">
        <v>592766.15</v>
      </c>
      <c r="D1110" s="91"/>
      <c r="E1110" s="91"/>
      <c r="F1110" s="91"/>
      <c r="G1110" s="91">
        <f t="shared" si="17"/>
        <v>592766.15</v>
      </c>
      <c r="H1110" s="120">
        <v>43140</v>
      </c>
      <c r="I1110" s="120">
        <v>43140</v>
      </c>
      <c r="J1110" s="120"/>
      <c r="K1110" s="120"/>
      <c r="L1110" s="162"/>
      <c r="M1110" s="162" t="s">
        <v>5</v>
      </c>
      <c r="N1110" s="162">
        <v>1</v>
      </c>
      <c r="O1110" s="162">
        <v>266.7</v>
      </c>
      <c r="P1110" s="162">
        <v>2018</v>
      </c>
    </row>
    <row r="1111" spans="1:16" ht="15.75" customHeight="1" x14ac:dyDescent="0.25">
      <c r="A1111" s="18" t="s">
        <v>1801</v>
      </c>
      <c r="B1111" s="18" t="s">
        <v>782</v>
      </c>
      <c r="C1111" s="91">
        <v>2018101.98</v>
      </c>
      <c r="D1111" s="91"/>
      <c r="E1111" s="91"/>
      <c r="F1111" s="91"/>
      <c r="G1111" s="91">
        <f t="shared" si="17"/>
        <v>2018101.98</v>
      </c>
      <c r="H1111" s="120">
        <v>43139</v>
      </c>
      <c r="I1111" s="120">
        <v>43139</v>
      </c>
      <c r="J1111" s="120"/>
      <c r="K1111" s="120"/>
      <c r="L1111" s="162"/>
      <c r="M1111" s="162" t="s">
        <v>5</v>
      </c>
      <c r="N1111" s="162">
        <v>1</v>
      </c>
      <c r="O1111" s="162">
        <v>800.6</v>
      </c>
      <c r="P1111" s="162">
        <v>2018</v>
      </c>
    </row>
    <row r="1112" spans="1:16" ht="15.75" customHeight="1" x14ac:dyDescent="0.25">
      <c r="A1112" s="18" t="s">
        <v>1373</v>
      </c>
      <c r="B1112" s="18" t="s">
        <v>1212</v>
      </c>
      <c r="C1112" s="91">
        <v>976472.16</v>
      </c>
      <c r="D1112" s="91"/>
      <c r="E1112" s="91" t="s">
        <v>1212</v>
      </c>
      <c r="F1112" s="91">
        <v>67894.36</v>
      </c>
      <c r="G1112" s="91">
        <f t="shared" si="17"/>
        <v>1044366.52</v>
      </c>
      <c r="H1112" s="120">
        <v>43117</v>
      </c>
      <c r="I1112" s="120">
        <v>43117</v>
      </c>
      <c r="J1112" s="120">
        <v>43187</v>
      </c>
      <c r="K1112" s="120">
        <v>43187</v>
      </c>
      <c r="L1112" s="162">
        <v>2018</v>
      </c>
      <c r="M1112" s="162" t="s">
        <v>2376</v>
      </c>
      <c r="N1112" s="162">
        <v>2</v>
      </c>
      <c r="O1112" s="162">
        <v>3637.9</v>
      </c>
      <c r="P1112" s="162">
        <v>2018</v>
      </c>
    </row>
    <row r="1113" spans="1:16" ht="15.75" customHeight="1" x14ac:dyDescent="0.25">
      <c r="A1113" s="18" t="s">
        <v>1152</v>
      </c>
      <c r="B1113" s="18" t="s">
        <v>2098</v>
      </c>
      <c r="C1113" s="91">
        <v>1316205.6000000001</v>
      </c>
      <c r="D1113" s="91"/>
      <c r="E1113" s="91"/>
      <c r="F1113" s="91"/>
      <c r="G1113" s="91">
        <f t="shared" si="17"/>
        <v>1316205.6000000001</v>
      </c>
      <c r="H1113" s="120">
        <v>43082</v>
      </c>
      <c r="I1113" s="120">
        <v>43082</v>
      </c>
      <c r="J1113" s="120"/>
      <c r="K1113" s="120"/>
      <c r="L1113" s="162"/>
      <c r="M1113" s="162" t="s">
        <v>2099</v>
      </c>
      <c r="N1113" s="162">
        <v>3</v>
      </c>
      <c r="O1113" s="162">
        <v>686.4</v>
      </c>
      <c r="P1113" s="162">
        <v>2018</v>
      </c>
    </row>
    <row r="1114" spans="1:16" ht="15.75" customHeight="1" x14ac:dyDescent="0.25">
      <c r="A1114" s="18" t="s">
        <v>1894</v>
      </c>
      <c r="B1114" s="18" t="s">
        <v>2113</v>
      </c>
      <c r="C1114" s="91">
        <v>1427797.24</v>
      </c>
      <c r="D1114" s="91"/>
      <c r="E1114" s="91"/>
      <c r="F1114" s="91"/>
      <c r="G1114" s="91">
        <f t="shared" si="17"/>
        <v>1427797.24</v>
      </c>
      <c r="H1114" s="120">
        <v>43127</v>
      </c>
      <c r="I1114" s="120">
        <v>43127</v>
      </c>
      <c r="J1114" s="120"/>
      <c r="K1114" s="120"/>
      <c r="L1114" s="162"/>
      <c r="M1114" s="162" t="s">
        <v>5</v>
      </c>
      <c r="N1114" s="162">
        <v>1</v>
      </c>
      <c r="O1114" s="162">
        <v>602.29999999999995</v>
      </c>
      <c r="P1114" s="162">
        <v>2018</v>
      </c>
    </row>
    <row r="1115" spans="1:16" ht="15.75" customHeight="1" x14ac:dyDescent="0.25">
      <c r="A1115" s="18" t="s">
        <v>1881</v>
      </c>
      <c r="B1115" s="18" t="s">
        <v>682</v>
      </c>
      <c r="C1115" s="91">
        <v>2538680.3199999998</v>
      </c>
      <c r="D1115" s="91"/>
      <c r="E1115" s="91"/>
      <c r="F1115" s="91"/>
      <c r="G1115" s="91">
        <f t="shared" si="17"/>
        <v>2538680.3199999998</v>
      </c>
      <c r="H1115" s="120">
        <v>43132</v>
      </c>
      <c r="I1115" s="120">
        <v>43132</v>
      </c>
      <c r="J1115" s="120"/>
      <c r="K1115" s="120"/>
      <c r="L1115" s="162"/>
      <c r="M1115" s="162" t="s">
        <v>5</v>
      </c>
      <c r="N1115" s="162">
        <v>1</v>
      </c>
      <c r="O1115" s="162">
        <v>2638.8</v>
      </c>
      <c r="P1115" s="162">
        <v>2018</v>
      </c>
    </row>
    <row r="1116" spans="1:16" ht="15.75" customHeight="1" x14ac:dyDescent="0.25">
      <c r="A1116" s="18" t="s">
        <v>1909</v>
      </c>
      <c r="B1116" s="18" t="s">
        <v>682</v>
      </c>
      <c r="C1116" s="91">
        <v>2798944.66</v>
      </c>
      <c r="D1116" s="91"/>
      <c r="E1116" s="91"/>
      <c r="F1116" s="91"/>
      <c r="G1116" s="91">
        <f t="shared" si="17"/>
        <v>2798944.66</v>
      </c>
      <c r="H1116" s="120">
        <v>43131</v>
      </c>
      <c r="I1116" s="120">
        <v>43131</v>
      </c>
      <c r="J1116" s="120"/>
      <c r="K1116" s="120"/>
      <c r="L1116" s="162"/>
      <c r="M1116" s="162" t="s">
        <v>5</v>
      </c>
      <c r="N1116" s="162">
        <v>1</v>
      </c>
      <c r="O1116" s="162">
        <v>3441.7</v>
      </c>
      <c r="P1116" s="162">
        <v>2018</v>
      </c>
    </row>
    <row r="1117" spans="1:16" ht="15.75" customHeight="1" x14ac:dyDescent="0.25">
      <c r="A1117" s="18" t="s">
        <v>1893</v>
      </c>
      <c r="B1117" s="18" t="s">
        <v>682</v>
      </c>
      <c r="C1117" s="91">
        <v>898937.43</v>
      </c>
      <c r="D1117" s="91"/>
      <c r="E1117" s="91"/>
      <c r="F1117" s="91"/>
      <c r="G1117" s="91">
        <f t="shared" si="17"/>
        <v>898937.43</v>
      </c>
      <c r="H1117" s="120">
        <v>43112</v>
      </c>
      <c r="I1117" s="120">
        <v>43112</v>
      </c>
      <c r="J1117" s="120"/>
      <c r="K1117" s="120"/>
      <c r="L1117" s="162"/>
      <c r="M1117" s="162" t="s">
        <v>5</v>
      </c>
      <c r="N1117" s="162">
        <v>1</v>
      </c>
      <c r="O1117" s="162">
        <v>418.6</v>
      </c>
      <c r="P1117" s="162">
        <v>2018</v>
      </c>
    </row>
    <row r="1118" spans="1:16" ht="15.75" customHeight="1" x14ac:dyDescent="0.25">
      <c r="A1118" s="18" t="s">
        <v>1816</v>
      </c>
      <c r="B1118" s="18" t="s">
        <v>63</v>
      </c>
      <c r="C1118" s="91">
        <v>1682635.86</v>
      </c>
      <c r="D1118" s="91"/>
      <c r="E1118" s="91"/>
      <c r="F1118" s="91"/>
      <c r="G1118" s="91">
        <f t="shared" si="17"/>
        <v>1682635.86</v>
      </c>
      <c r="H1118" s="120">
        <v>43111</v>
      </c>
      <c r="I1118" s="120">
        <v>43146</v>
      </c>
      <c r="J1118" s="120"/>
      <c r="K1118" s="120"/>
      <c r="L1118" s="162"/>
      <c r="M1118" s="162" t="s">
        <v>5</v>
      </c>
      <c r="N1118" s="162">
        <v>1</v>
      </c>
      <c r="O1118" s="162">
        <v>1607.6</v>
      </c>
      <c r="P1118" s="162">
        <v>2018</v>
      </c>
    </row>
    <row r="1119" spans="1:16" ht="15.75" customHeight="1" x14ac:dyDescent="0.25">
      <c r="A1119" s="18" t="s">
        <v>2102</v>
      </c>
      <c r="B1119" s="155" t="s">
        <v>344</v>
      </c>
      <c r="C1119" s="91">
        <v>4496477.32</v>
      </c>
      <c r="D1119" s="91"/>
      <c r="E1119" s="91"/>
      <c r="F1119" s="91"/>
      <c r="G1119" s="91">
        <f t="shared" si="17"/>
        <v>4496477.32</v>
      </c>
      <c r="H1119" s="120">
        <v>43111</v>
      </c>
      <c r="I1119" s="120">
        <v>43146</v>
      </c>
      <c r="J1119" s="120"/>
      <c r="K1119" s="120"/>
      <c r="L1119" s="162"/>
      <c r="M1119" s="162" t="s">
        <v>2096</v>
      </c>
      <c r="N1119" s="162">
        <v>4</v>
      </c>
      <c r="O1119" s="112">
        <v>4859</v>
      </c>
      <c r="P1119" s="162">
        <v>2018</v>
      </c>
    </row>
    <row r="1120" spans="1:16" ht="15.75" customHeight="1" x14ac:dyDescent="0.25">
      <c r="A1120" s="18" t="s">
        <v>1798</v>
      </c>
      <c r="B1120" s="18" t="s">
        <v>63</v>
      </c>
      <c r="C1120" s="91">
        <v>2017579.14</v>
      </c>
      <c r="D1120" s="91"/>
      <c r="E1120" s="91"/>
      <c r="F1120" s="91"/>
      <c r="G1120" s="91">
        <f t="shared" si="17"/>
        <v>2017579.14</v>
      </c>
      <c r="H1120" s="120">
        <v>43144</v>
      </c>
      <c r="I1120" s="120">
        <v>43150</v>
      </c>
      <c r="J1120" s="120"/>
      <c r="K1120" s="120"/>
      <c r="L1120" s="162"/>
      <c r="M1120" s="162" t="s">
        <v>5</v>
      </c>
      <c r="N1120" s="162">
        <v>1</v>
      </c>
      <c r="O1120" s="162">
        <v>1351.6</v>
      </c>
      <c r="P1120" s="162">
        <v>2018</v>
      </c>
    </row>
    <row r="1121" spans="1:16" ht="15.75" customHeight="1" x14ac:dyDescent="0.25">
      <c r="A1121" s="18" t="s">
        <v>1812</v>
      </c>
      <c r="B1121" s="18" t="s">
        <v>63</v>
      </c>
      <c r="C1121" s="91">
        <v>1327961.1000000001</v>
      </c>
      <c r="D1121" s="91"/>
      <c r="E1121" s="91"/>
      <c r="F1121" s="91"/>
      <c r="G1121" s="91">
        <f t="shared" si="17"/>
        <v>1327961.1000000001</v>
      </c>
      <c r="H1121" s="120">
        <v>43165</v>
      </c>
      <c r="I1121" s="120">
        <v>43165</v>
      </c>
      <c r="J1121" s="120"/>
      <c r="K1121" s="120"/>
      <c r="L1121" s="162"/>
      <c r="M1121" s="162" t="s">
        <v>5</v>
      </c>
      <c r="N1121" s="162">
        <v>1</v>
      </c>
      <c r="O1121" s="162">
        <v>599.5</v>
      </c>
      <c r="P1121" s="162">
        <v>2018</v>
      </c>
    </row>
    <row r="1122" spans="1:16" ht="15.75" customHeight="1" x14ac:dyDescent="0.25">
      <c r="A1122" s="18" t="s">
        <v>2061</v>
      </c>
      <c r="B1122" s="155" t="s">
        <v>13</v>
      </c>
      <c r="C1122" s="91">
        <v>1556470.56</v>
      </c>
      <c r="D1122" s="91"/>
      <c r="E1122" s="91"/>
      <c r="F1122" s="91"/>
      <c r="G1122" s="91">
        <f t="shared" si="17"/>
        <v>1556470.56</v>
      </c>
      <c r="H1122" s="120">
        <v>43175</v>
      </c>
      <c r="I1122" s="120">
        <v>43175</v>
      </c>
      <c r="J1122" s="120"/>
      <c r="K1122" s="120"/>
      <c r="L1122" s="162"/>
      <c r="M1122" s="162" t="s">
        <v>5</v>
      </c>
      <c r="N1122" s="162">
        <v>1</v>
      </c>
      <c r="O1122" s="162">
        <v>1006.2</v>
      </c>
      <c r="P1122" s="162">
        <v>2018</v>
      </c>
    </row>
    <row r="1123" spans="1:16" ht="15.75" customHeight="1" x14ac:dyDescent="0.25">
      <c r="A1123" s="18" t="s">
        <v>1174</v>
      </c>
      <c r="B1123" s="18" t="s">
        <v>782</v>
      </c>
      <c r="C1123" s="91">
        <v>914836.88</v>
      </c>
      <c r="D1123" s="91"/>
      <c r="E1123" s="91"/>
      <c r="F1123" s="91"/>
      <c r="G1123" s="91">
        <f t="shared" si="17"/>
        <v>914836.88</v>
      </c>
      <c r="H1123" s="120">
        <v>42907</v>
      </c>
      <c r="I1123" s="120">
        <v>43035</v>
      </c>
      <c r="J1123" s="120"/>
      <c r="K1123" s="120"/>
      <c r="L1123" s="162"/>
      <c r="M1123" s="162" t="s">
        <v>6</v>
      </c>
      <c r="N1123" s="162">
        <v>1</v>
      </c>
      <c r="O1123" s="162">
        <v>789.4</v>
      </c>
      <c r="P1123" s="162">
        <v>2018</v>
      </c>
    </row>
    <row r="1124" spans="1:16" ht="15.75" customHeight="1" x14ac:dyDescent="0.25">
      <c r="A1124" s="18" t="s">
        <v>2293</v>
      </c>
      <c r="B1124" s="18" t="s">
        <v>2291</v>
      </c>
      <c r="C1124" s="91">
        <v>1120368.7</v>
      </c>
      <c r="D1124" s="91"/>
      <c r="E1124" s="91"/>
      <c r="F1124" s="91"/>
      <c r="G1124" s="91">
        <f t="shared" si="17"/>
        <v>1120368.7</v>
      </c>
      <c r="H1124" s="120">
        <v>43171</v>
      </c>
      <c r="I1124" s="120">
        <v>43171</v>
      </c>
      <c r="J1124" s="120"/>
      <c r="K1124" s="120"/>
      <c r="L1124" s="162"/>
      <c r="M1124" s="162" t="s">
        <v>5</v>
      </c>
      <c r="N1124" s="162">
        <v>1</v>
      </c>
      <c r="O1124" s="162">
        <v>430.2</v>
      </c>
      <c r="P1124" s="162">
        <v>2018</v>
      </c>
    </row>
    <row r="1125" spans="1:16" ht="15.75" customHeight="1" x14ac:dyDescent="0.25">
      <c r="A1125" s="18" t="s">
        <v>1154</v>
      </c>
      <c r="B1125" s="18" t="s">
        <v>2098</v>
      </c>
      <c r="C1125" s="91">
        <v>1662365.41</v>
      </c>
      <c r="D1125" s="91"/>
      <c r="E1125" s="91"/>
      <c r="F1125" s="91"/>
      <c r="G1125" s="91">
        <f t="shared" si="17"/>
        <v>1662365.41</v>
      </c>
      <c r="H1125" s="120">
        <v>43082</v>
      </c>
      <c r="I1125" s="120">
        <v>43082</v>
      </c>
      <c r="J1125" s="120"/>
      <c r="K1125" s="120"/>
      <c r="L1125" s="162"/>
      <c r="M1125" s="162" t="s">
        <v>2563</v>
      </c>
      <c r="N1125" s="162">
        <v>3</v>
      </c>
      <c r="O1125" s="162">
        <v>854.4</v>
      </c>
      <c r="P1125" s="162">
        <v>2018</v>
      </c>
    </row>
    <row r="1126" spans="1:16" ht="15.75" customHeight="1" x14ac:dyDescent="0.25">
      <c r="A1126" s="18" t="s">
        <v>2063</v>
      </c>
      <c r="B1126" s="18" t="s">
        <v>1515</v>
      </c>
      <c r="C1126" s="91">
        <v>2925092.56</v>
      </c>
      <c r="D1126" s="91"/>
      <c r="E1126" s="91"/>
      <c r="F1126" s="91"/>
      <c r="G1126" s="91">
        <f t="shared" si="17"/>
        <v>2925092.56</v>
      </c>
      <c r="H1126" s="120">
        <v>43179</v>
      </c>
      <c r="I1126" s="120">
        <v>43181</v>
      </c>
      <c r="J1126" s="120"/>
      <c r="K1126" s="120"/>
      <c r="L1126" s="162"/>
      <c r="M1126" s="162" t="s">
        <v>5</v>
      </c>
      <c r="N1126" s="162">
        <v>1</v>
      </c>
      <c r="O1126" s="162">
        <v>3920.2</v>
      </c>
      <c r="P1126" s="162">
        <v>2018</v>
      </c>
    </row>
    <row r="1127" spans="1:16" ht="15.75" customHeight="1" x14ac:dyDescent="0.25">
      <c r="A1127" s="18" t="s">
        <v>1807</v>
      </c>
      <c r="B1127" s="18" t="s">
        <v>782</v>
      </c>
      <c r="C1127" s="91">
        <v>1855273.58</v>
      </c>
      <c r="D1127" s="91"/>
      <c r="E1127" s="91"/>
      <c r="F1127" s="91"/>
      <c r="G1127" s="91">
        <f t="shared" si="17"/>
        <v>1855273.58</v>
      </c>
      <c r="H1127" s="120">
        <v>43165</v>
      </c>
      <c r="I1127" s="120">
        <v>43182</v>
      </c>
      <c r="J1127" s="120"/>
      <c r="K1127" s="120"/>
      <c r="L1127" s="162"/>
      <c r="M1127" s="162" t="s">
        <v>5</v>
      </c>
      <c r="N1127" s="162">
        <v>1</v>
      </c>
      <c r="O1127" s="162">
        <v>677.4</v>
      </c>
      <c r="P1127" s="162">
        <v>2018</v>
      </c>
    </row>
    <row r="1128" spans="1:16" ht="15.75" customHeight="1" x14ac:dyDescent="0.25">
      <c r="A1128" s="18" t="s">
        <v>2055</v>
      </c>
      <c r="B1128" s="18" t="s">
        <v>582</v>
      </c>
      <c r="C1128" s="91">
        <v>1175966.76</v>
      </c>
      <c r="D1128" s="91"/>
      <c r="E1128" s="91"/>
      <c r="F1128" s="91"/>
      <c r="G1128" s="91">
        <f t="shared" si="17"/>
        <v>1175966.76</v>
      </c>
      <c r="H1128" s="120">
        <v>43175</v>
      </c>
      <c r="I1128" s="120">
        <v>43175</v>
      </c>
      <c r="J1128" s="120"/>
      <c r="K1128" s="120"/>
      <c r="L1128" s="162"/>
      <c r="M1128" s="162" t="s">
        <v>5</v>
      </c>
      <c r="N1128" s="162">
        <v>1</v>
      </c>
      <c r="O1128" s="162">
        <v>492.3</v>
      </c>
      <c r="P1128" s="162">
        <v>2018</v>
      </c>
    </row>
    <row r="1129" spans="1:16" ht="15.75" customHeight="1" x14ac:dyDescent="0.25">
      <c r="A1129" s="18" t="s">
        <v>746</v>
      </c>
      <c r="B1129" s="18" t="s">
        <v>755</v>
      </c>
      <c r="C1129" s="91">
        <v>908228.3</v>
      </c>
      <c r="D1129" s="91"/>
      <c r="E1129" s="91"/>
      <c r="F1129" s="91"/>
      <c r="G1129" s="91">
        <f t="shared" si="17"/>
        <v>908228.3</v>
      </c>
      <c r="H1129" s="120">
        <v>43084</v>
      </c>
      <c r="I1129" s="120">
        <v>43181</v>
      </c>
      <c r="J1129" s="120"/>
      <c r="K1129" s="120"/>
      <c r="L1129" s="162"/>
      <c r="M1129" s="162" t="s">
        <v>5</v>
      </c>
      <c r="N1129" s="162">
        <v>1</v>
      </c>
      <c r="O1129" s="162">
        <v>1751.5</v>
      </c>
      <c r="P1129" s="162">
        <v>2018</v>
      </c>
    </row>
    <row r="1130" spans="1:16" ht="15.75" customHeight="1" x14ac:dyDescent="0.25">
      <c r="A1130" s="18" t="s">
        <v>1009</v>
      </c>
      <c r="B1130" s="18" t="s">
        <v>1212</v>
      </c>
      <c r="C1130" s="91">
        <v>197078.27</v>
      </c>
      <c r="D1130" s="91"/>
      <c r="E1130" s="91"/>
      <c r="F1130" s="91"/>
      <c r="G1130" s="91">
        <f t="shared" si="17"/>
        <v>197078.27</v>
      </c>
      <c r="H1130" s="120">
        <v>43166</v>
      </c>
      <c r="I1130" s="120">
        <v>43166</v>
      </c>
      <c r="J1130" s="120"/>
      <c r="K1130" s="120"/>
      <c r="L1130" s="162"/>
      <c r="M1130" s="162" t="s">
        <v>724</v>
      </c>
      <c r="N1130" s="162">
        <v>1</v>
      </c>
      <c r="O1130" s="162">
        <v>598.29999999999995</v>
      </c>
      <c r="P1130" s="162">
        <v>2018</v>
      </c>
    </row>
    <row r="1131" spans="1:16" ht="15.75" customHeight="1" x14ac:dyDescent="0.25">
      <c r="A1131" s="18" t="s">
        <v>1808</v>
      </c>
      <c r="B1131" s="18" t="s">
        <v>2114</v>
      </c>
      <c r="C1131" s="91">
        <v>1778973.9</v>
      </c>
      <c r="D1131" s="91"/>
      <c r="E1131" s="91"/>
      <c r="F1131" s="91"/>
      <c r="G1131" s="91">
        <f t="shared" si="17"/>
        <v>1778973.9</v>
      </c>
      <c r="H1131" s="120">
        <v>43165</v>
      </c>
      <c r="I1131" s="120">
        <v>43138</v>
      </c>
      <c r="J1131" s="120"/>
      <c r="K1131" s="120"/>
      <c r="L1131" s="162"/>
      <c r="M1131" s="162" t="s">
        <v>5</v>
      </c>
      <c r="N1131" s="162">
        <v>1</v>
      </c>
      <c r="O1131" s="162">
        <v>1686.69</v>
      </c>
      <c r="P1131" s="162">
        <v>2018</v>
      </c>
    </row>
    <row r="1132" spans="1:16" ht="15.75" customHeight="1" x14ac:dyDescent="0.25">
      <c r="A1132" s="18" t="s">
        <v>1175</v>
      </c>
      <c r="B1132" s="18" t="s">
        <v>782</v>
      </c>
      <c r="C1132" s="91">
        <v>3175447.41</v>
      </c>
      <c r="D1132" s="91"/>
      <c r="E1132" s="91"/>
      <c r="F1132" s="91"/>
      <c r="G1132" s="91">
        <f t="shared" si="17"/>
        <v>3175447.41</v>
      </c>
      <c r="H1132" s="120">
        <v>43454</v>
      </c>
      <c r="I1132" s="120">
        <v>43153</v>
      </c>
      <c r="J1132" s="120"/>
      <c r="K1132" s="120"/>
      <c r="L1132" s="162"/>
      <c r="M1132" s="162" t="s">
        <v>6</v>
      </c>
      <c r="N1132" s="162">
        <v>1</v>
      </c>
      <c r="O1132" s="162">
        <v>4138.6000000000004</v>
      </c>
      <c r="P1132" s="162">
        <v>2018</v>
      </c>
    </row>
    <row r="1133" spans="1:16" ht="15.75" customHeight="1" x14ac:dyDescent="0.25">
      <c r="A1133" s="18" t="s">
        <v>2094</v>
      </c>
      <c r="B1133" s="18" t="s">
        <v>757</v>
      </c>
      <c r="C1133" s="91">
        <v>524854.06999999995</v>
      </c>
      <c r="D1133" s="91"/>
      <c r="E1133" s="91"/>
      <c r="F1133" s="91"/>
      <c r="G1133" s="91">
        <f t="shared" si="17"/>
        <v>524854.06999999995</v>
      </c>
      <c r="H1133" s="120">
        <v>43178</v>
      </c>
      <c r="I1133" s="120">
        <v>43189</v>
      </c>
      <c r="J1133" s="120"/>
      <c r="K1133" s="120"/>
      <c r="L1133" s="162"/>
      <c r="M1133" s="162" t="s">
        <v>5</v>
      </c>
      <c r="N1133" s="162">
        <v>1</v>
      </c>
      <c r="O1133" s="112">
        <v>109</v>
      </c>
      <c r="P1133" s="162">
        <v>2018</v>
      </c>
    </row>
    <row r="1134" spans="1:16" ht="15.75" customHeight="1" x14ac:dyDescent="0.25">
      <c r="A1134" s="18" t="s">
        <v>857</v>
      </c>
      <c r="B1134" s="155" t="s">
        <v>246</v>
      </c>
      <c r="C1134" s="91">
        <v>1315744.8400000001</v>
      </c>
      <c r="D1134" s="91"/>
      <c r="E1134" s="91"/>
      <c r="F1134" s="91"/>
      <c r="G1134" s="91">
        <f t="shared" si="17"/>
        <v>1315744.8400000001</v>
      </c>
      <c r="H1134" s="120">
        <v>43202</v>
      </c>
      <c r="I1134" s="120">
        <v>43202</v>
      </c>
      <c r="J1134" s="120"/>
      <c r="K1134" s="120"/>
      <c r="L1134" s="162"/>
      <c r="M1134" s="162" t="s">
        <v>5</v>
      </c>
      <c r="N1134" s="162">
        <v>1</v>
      </c>
      <c r="O1134" s="162">
        <v>595.70000000000005</v>
      </c>
      <c r="P1134" s="162">
        <v>2018</v>
      </c>
    </row>
    <row r="1135" spans="1:16" ht="15.75" customHeight="1" x14ac:dyDescent="0.25">
      <c r="A1135" s="18" t="s">
        <v>744</v>
      </c>
      <c r="B1135" s="18" t="s">
        <v>755</v>
      </c>
      <c r="C1135" s="91">
        <v>1766476.52</v>
      </c>
      <c r="D1135" s="91"/>
      <c r="E1135" s="91"/>
      <c r="F1135" s="91"/>
      <c r="G1135" s="91">
        <f t="shared" si="17"/>
        <v>1766476.52</v>
      </c>
      <c r="H1135" s="120">
        <v>43084</v>
      </c>
      <c r="I1135" s="120">
        <v>43200</v>
      </c>
      <c r="J1135" s="120"/>
      <c r="K1135" s="120"/>
      <c r="L1135" s="162"/>
      <c r="M1135" s="162" t="s">
        <v>5</v>
      </c>
      <c r="N1135" s="162">
        <v>1</v>
      </c>
      <c r="O1135" s="162">
        <v>2698.2</v>
      </c>
      <c r="P1135" s="162">
        <v>2018</v>
      </c>
    </row>
    <row r="1136" spans="1:16" ht="15.75" customHeight="1" x14ac:dyDescent="0.25">
      <c r="A1136" s="18" t="s">
        <v>2212</v>
      </c>
      <c r="B1136" s="155" t="s">
        <v>246</v>
      </c>
      <c r="C1136" s="91">
        <v>933947.41</v>
      </c>
      <c r="D1136" s="91"/>
      <c r="E1136" s="91"/>
      <c r="F1136" s="91"/>
      <c r="G1136" s="91">
        <f t="shared" si="17"/>
        <v>933947.41</v>
      </c>
      <c r="H1136" s="120">
        <v>43210</v>
      </c>
      <c r="I1136" s="120">
        <v>43213</v>
      </c>
      <c r="J1136" s="120"/>
      <c r="K1136" s="120"/>
      <c r="L1136" s="162"/>
      <c r="M1136" s="162" t="s">
        <v>5</v>
      </c>
      <c r="N1136" s="162">
        <v>1</v>
      </c>
      <c r="O1136" s="162">
        <v>424.7</v>
      </c>
      <c r="P1136" s="162">
        <v>2018</v>
      </c>
    </row>
    <row r="1137" spans="1:16" ht="15.75" customHeight="1" x14ac:dyDescent="0.25">
      <c r="A1137" s="18" t="s">
        <v>2060</v>
      </c>
      <c r="B1137" s="18" t="s">
        <v>782</v>
      </c>
      <c r="C1137" s="91">
        <v>2575174.0099999998</v>
      </c>
      <c r="D1137" s="91"/>
      <c r="E1137" s="91"/>
      <c r="F1137" s="91"/>
      <c r="G1137" s="91">
        <f t="shared" si="17"/>
        <v>2575174.0099999998</v>
      </c>
      <c r="H1137" s="120">
        <v>43189</v>
      </c>
      <c r="I1137" s="120">
        <v>43192</v>
      </c>
      <c r="J1137" s="120"/>
      <c r="K1137" s="120"/>
      <c r="L1137" s="162"/>
      <c r="M1137" s="162" t="s">
        <v>5</v>
      </c>
      <c r="N1137" s="162">
        <v>1</v>
      </c>
      <c r="O1137" s="162">
        <v>2722.8</v>
      </c>
      <c r="P1137" s="162">
        <v>2018</v>
      </c>
    </row>
    <row r="1138" spans="1:16" ht="15.75" customHeight="1" x14ac:dyDescent="0.25">
      <c r="A1138" s="18" t="s">
        <v>2333</v>
      </c>
      <c r="B1138" s="18" t="s">
        <v>782</v>
      </c>
      <c r="C1138" s="91">
        <v>2997992.96</v>
      </c>
      <c r="D1138" s="91"/>
      <c r="E1138" s="91"/>
      <c r="F1138" s="91"/>
      <c r="G1138" s="91">
        <f t="shared" si="17"/>
        <v>2997992.96</v>
      </c>
      <c r="H1138" s="120">
        <v>43171</v>
      </c>
      <c r="I1138" s="120">
        <v>43171</v>
      </c>
      <c r="J1138" s="120"/>
      <c r="K1138" s="120"/>
      <c r="L1138" s="162"/>
      <c r="M1138" s="162" t="s">
        <v>5</v>
      </c>
      <c r="N1138" s="162">
        <v>1</v>
      </c>
      <c r="O1138" s="162">
        <v>3734.9</v>
      </c>
      <c r="P1138" s="162">
        <v>2018</v>
      </c>
    </row>
    <row r="1139" spans="1:16" ht="15.75" customHeight="1" x14ac:dyDescent="0.25">
      <c r="A1139" s="18" t="s">
        <v>2201</v>
      </c>
      <c r="B1139" s="18" t="s">
        <v>63</v>
      </c>
      <c r="C1139" s="91">
        <v>1538651.11</v>
      </c>
      <c r="D1139" s="91"/>
      <c r="E1139" s="91"/>
      <c r="F1139" s="91"/>
      <c r="G1139" s="91">
        <f t="shared" si="17"/>
        <v>1538651.11</v>
      </c>
      <c r="H1139" s="120">
        <v>43195</v>
      </c>
      <c r="I1139" s="120">
        <v>43195</v>
      </c>
      <c r="J1139" s="120"/>
      <c r="K1139" s="120"/>
      <c r="L1139" s="162"/>
      <c r="M1139" s="162" t="s">
        <v>5</v>
      </c>
      <c r="N1139" s="162">
        <v>1</v>
      </c>
      <c r="O1139" s="162">
        <v>1260.5999999999999</v>
      </c>
      <c r="P1139" s="162">
        <v>2018</v>
      </c>
    </row>
    <row r="1140" spans="1:16" ht="15.75" customHeight="1" x14ac:dyDescent="0.25">
      <c r="A1140" s="18" t="s">
        <v>1058</v>
      </c>
      <c r="B1140" s="18" t="s">
        <v>63</v>
      </c>
      <c r="C1140" s="91">
        <v>367244.99</v>
      </c>
      <c r="D1140" s="91"/>
      <c r="E1140" s="91" t="s">
        <v>63</v>
      </c>
      <c r="F1140" s="91">
        <v>95778.73</v>
      </c>
      <c r="G1140" s="91">
        <f t="shared" si="17"/>
        <v>463023.72</v>
      </c>
      <c r="H1140" s="120" t="s">
        <v>3935</v>
      </c>
      <c r="I1140" s="120" t="s">
        <v>3936</v>
      </c>
      <c r="J1140" s="120"/>
      <c r="K1140" s="120">
        <v>43846</v>
      </c>
      <c r="L1140" s="162" t="s">
        <v>3815</v>
      </c>
      <c r="M1140" s="162" t="s">
        <v>4000</v>
      </c>
      <c r="N1140" s="162">
        <v>1</v>
      </c>
      <c r="O1140" s="162">
        <v>567.9</v>
      </c>
      <c r="P1140" s="162" t="s">
        <v>3815</v>
      </c>
    </row>
    <row r="1141" spans="1:16" ht="15.75" customHeight="1" x14ac:dyDescent="0.25">
      <c r="A1141" s="18" t="s">
        <v>2194</v>
      </c>
      <c r="B1141" s="18" t="s">
        <v>782</v>
      </c>
      <c r="C1141" s="91">
        <v>1404530.21</v>
      </c>
      <c r="D1141" s="91"/>
      <c r="E1141" s="91"/>
      <c r="F1141" s="91"/>
      <c r="G1141" s="91">
        <f t="shared" si="17"/>
        <v>1404530.21</v>
      </c>
      <c r="H1141" s="120">
        <v>43199</v>
      </c>
      <c r="I1141" s="120">
        <v>43199</v>
      </c>
      <c r="J1141" s="120"/>
      <c r="K1141" s="120"/>
      <c r="L1141" s="162"/>
      <c r="M1141" s="162" t="s">
        <v>5</v>
      </c>
      <c r="N1141" s="162">
        <v>1</v>
      </c>
      <c r="O1141" s="162">
        <v>955.2</v>
      </c>
      <c r="P1141" s="162">
        <v>2018</v>
      </c>
    </row>
    <row r="1142" spans="1:16" ht="15.75" customHeight="1" x14ac:dyDescent="0.25">
      <c r="A1142" s="18" t="s">
        <v>2290</v>
      </c>
      <c r="B1142" s="18" t="s">
        <v>2291</v>
      </c>
      <c r="C1142" s="91">
        <v>815885.04</v>
      </c>
      <c r="D1142" s="91"/>
      <c r="E1142" s="91"/>
      <c r="F1142" s="91"/>
      <c r="G1142" s="91">
        <f t="shared" si="17"/>
        <v>815885.04</v>
      </c>
      <c r="H1142" s="120">
        <v>43201</v>
      </c>
      <c r="I1142" s="120">
        <v>43201</v>
      </c>
      <c r="J1142" s="120"/>
      <c r="K1142" s="120"/>
      <c r="L1142" s="162"/>
      <c r="M1142" s="162" t="s">
        <v>5</v>
      </c>
      <c r="N1142" s="162">
        <v>1</v>
      </c>
      <c r="O1142" s="162">
        <v>298.8</v>
      </c>
      <c r="P1142" s="162">
        <v>2018</v>
      </c>
    </row>
    <row r="1143" spans="1:16" ht="15.75" customHeight="1" x14ac:dyDescent="0.25">
      <c r="A1143" s="18" t="s">
        <v>2040</v>
      </c>
      <c r="B1143" s="18" t="s">
        <v>1057</v>
      </c>
      <c r="C1143" s="91">
        <v>1565395.61</v>
      </c>
      <c r="D1143" s="91"/>
      <c r="E1143" s="91"/>
      <c r="F1143" s="91"/>
      <c r="G1143" s="91">
        <f t="shared" si="17"/>
        <v>1565395.61</v>
      </c>
      <c r="H1143" s="120">
        <v>43181</v>
      </c>
      <c r="I1143" s="120">
        <v>43189</v>
      </c>
      <c r="J1143" s="120"/>
      <c r="K1143" s="120"/>
      <c r="L1143" s="162"/>
      <c r="M1143" s="162" t="s">
        <v>5</v>
      </c>
      <c r="N1143" s="162">
        <v>1</v>
      </c>
      <c r="O1143" s="162">
        <v>911.6</v>
      </c>
      <c r="P1143" s="162">
        <v>2018</v>
      </c>
    </row>
    <row r="1144" spans="1:16" ht="15.75" customHeight="1" x14ac:dyDescent="0.25">
      <c r="A1144" s="18" t="s">
        <v>1791</v>
      </c>
      <c r="B1144" s="18" t="s">
        <v>2112</v>
      </c>
      <c r="C1144" s="91">
        <v>2946271.62</v>
      </c>
      <c r="D1144" s="91"/>
      <c r="E1144" s="91"/>
      <c r="F1144" s="91"/>
      <c r="G1144" s="91">
        <f t="shared" si="17"/>
        <v>2946271.62</v>
      </c>
      <c r="H1144" s="120">
        <v>43216</v>
      </c>
      <c r="I1144" s="120">
        <v>43216</v>
      </c>
      <c r="J1144" s="120"/>
      <c r="K1144" s="120"/>
      <c r="L1144" s="162"/>
      <c r="M1144" s="162" t="s">
        <v>5</v>
      </c>
      <c r="N1144" s="162">
        <v>1</v>
      </c>
      <c r="O1144" s="162">
        <v>3945.5</v>
      </c>
      <c r="P1144" s="162">
        <v>2018</v>
      </c>
    </row>
    <row r="1145" spans="1:16" ht="15.75" customHeight="1" x14ac:dyDescent="0.25">
      <c r="A1145" s="18" t="s">
        <v>1829</v>
      </c>
      <c r="B1145" s="18" t="s">
        <v>755</v>
      </c>
      <c r="C1145" s="91">
        <v>2804478.86</v>
      </c>
      <c r="D1145" s="91"/>
      <c r="E1145" s="91"/>
      <c r="F1145" s="91"/>
      <c r="G1145" s="91">
        <f t="shared" si="17"/>
        <v>2804478.86</v>
      </c>
      <c r="H1145" s="120">
        <v>43160</v>
      </c>
      <c r="I1145" s="120">
        <v>43201</v>
      </c>
      <c r="J1145" s="120"/>
      <c r="K1145" s="120"/>
      <c r="L1145" s="162"/>
      <c r="M1145" s="162" t="s">
        <v>5</v>
      </c>
      <c r="N1145" s="162">
        <v>1</v>
      </c>
      <c r="O1145" s="162">
        <v>3407.9</v>
      </c>
      <c r="P1145" s="162">
        <v>2018</v>
      </c>
    </row>
    <row r="1146" spans="1:16" ht="15.75" customHeight="1" x14ac:dyDescent="0.25">
      <c r="A1146" s="18" t="s">
        <v>1880</v>
      </c>
      <c r="B1146" s="18" t="s">
        <v>2330</v>
      </c>
      <c r="C1146" s="91">
        <v>1445066.87</v>
      </c>
      <c r="D1146" s="91"/>
      <c r="E1146" s="91"/>
      <c r="F1146" s="91"/>
      <c r="G1146" s="91">
        <f t="shared" si="17"/>
        <v>1445066.87</v>
      </c>
      <c r="H1146" s="120">
        <v>43187</v>
      </c>
      <c r="I1146" s="120">
        <v>43187</v>
      </c>
      <c r="J1146" s="120"/>
      <c r="K1146" s="120"/>
      <c r="L1146" s="162"/>
      <c r="M1146" s="162" t="s">
        <v>5</v>
      </c>
      <c r="N1146" s="162">
        <v>1</v>
      </c>
      <c r="O1146" s="162">
        <v>784.9</v>
      </c>
      <c r="P1146" s="162">
        <v>2018</v>
      </c>
    </row>
    <row r="1147" spans="1:16" ht="15.75" customHeight="1" x14ac:dyDescent="0.25">
      <c r="A1147" s="18" t="s">
        <v>2487</v>
      </c>
      <c r="B1147" s="18" t="s">
        <v>782</v>
      </c>
      <c r="C1147" s="91">
        <v>1608364.54</v>
      </c>
      <c r="D1147" s="91"/>
      <c r="E1147" s="91"/>
      <c r="F1147" s="91"/>
      <c r="G1147" s="91">
        <f t="shared" si="17"/>
        <v>1608364.54</v>
      </c>
      <c r="H1147" s="120">
        <v>43206</v>
      </c>
      <c r="I1147" s="120">
        <v>43206</v>
      </c>
      <c r="J1147" s="120"/>
      <c r="K1147" s="120"/>
      <c r="L1147" s="162"/>
      <c r="M1147" s="162" t="s">
        <v>5</v>
      </c>
      <c r="N1147" s="162">
        <v>1</v>
      </c>
      <c r="O1147" s="162">
        <v>1720.5</v>
      </c>
      <c r="P1147" s="162">
        <v>2018</v>
      </c>
    </row>
    <row r="1148" spans="1:16" ht="15.75" customHeight="1" x14ac:dyDescent="0.25">
      <c r="A1148" s="18" t="s">
        <v>752</v>
      </c>
      <c r="B1148" s="18" t="s">
        <v>755</v>
      </c>
      <c r="C1148" s="91">
        <v>1782912.74</v>
      </c>
      <c r="D1148" s="91"/>
      <c r="E1148" s="91"/>
      <c r="F1148" s="91"/>
      <c r="G1148" s="91">
        <f t="shared" si="17"/>
        <v>1782912.74</v>
      </c>
      <c r="H1148" s="120">
        <v>43193</v>
      </c>
      <c r="I1148" s="120">
        <v>43210</v>
      </c>
      <c r="J1148" s="120"/>
      <c r="K1148" s="120"/>
      <c r="L1148" s="162"/>
      <c r="M1148" s="162" t="s">
        <v>5</v>
      </c>
      <c r="N1148" s="162">
        <v>1</v>
      </c>
      <c r="O1148" s="162">
        <v>2871.6</v>
      </c>
      <c r="P1148" s="162">
        <v>2018</v>
      </c>
    </row>
    <row r="1149" spans="1:16" ht="15.75" customHeight="1" x14ac:dyDescent="0.25">
      <c r="A1149" s="18" t="s">
        <v>2331</v>
      </c>
      <c r="B1149" s="18" t="s">
        <v>682</v>
      </c>
      <c r="C1149" s="91">
        <v>1774196.08</v>
      </c>
      <c r="D1149" s="91"/>
      <c r="E1149" s="91"/>
      <c r="F1149" s="91"/>
      <c r="G1149" s="91">
        <f t="shared" si="17"/>
        <v>1774196.08</v>
      </c>
      <c r="H1149" s="120">
        <v>43196</v>
      </c>
      <c r="I1149" s="120">
        <v>43196</v>
      </c>
      <c r="J1149" s="120"/>
      <c r="K1149" s="120"/>
      <c r="L1149" s="162"/>
      <c r="M1149" s="162" t="s">
        <v>5</v>
      </c>
      <c r="N1149" s="162">
        <v>1</v>
      </c>
      <c r="O1149" s="162">
        <v>907.9</v>
      </c>
      <c r="P1149" s="162">
        <v>2018</v>
      </c>
    </row>
    <row r="1150" spans="1:16" ht="15.75" customHeight="1" x14ac:dyDescent="0.25">
      <c r="A1150" s="18" t="s">
        <v>1817</v>
      </c>
      <c r="B1150" s="18" t="s">
        <v>757</v>
      </c>
      <c r="C1150" s="91">
        <v>257442.41</v>
      </c>
      <c r="D1150" s="91"/>
      <c r="E1150" s="91"/>
      <c r="F1150" s="91"/>
      <c r="G1150" s="91">
        <f t="shared" si="17"/>
        <v>257442.41</v>
      </c>
      <c r="H1150" s="120">
        <v>43228</v>
      </c>
      <c r="I1150" s="120">
        <v>43228</v>
      </c>
      <c r="J1150" s="120"/>
      <c r="K1150" s="120"/>
      <c r="L1150" s="162"/>
      <c r="M1150" s="162" t="s">
        <v>1046</v>
      </c>
      <c r="N1150" s="162">
        <v>1</v>
      </c>
      <c r="O1150" s="162">
        <v>3257.4</v>
      </c>
      <c r="P1150" s="162">
        <v>2018</v>
      </c>
    </row>
    <row r="1151" spans="1:16" ht="15.75" customHeight="1" x14ac:dyDescent="0.25">
      <c r="A1151" s="18" t="s">
        <v>2375</v>
      </c>
      <c r="B1151" s="18" t="s">
        <v>757</v>
      </c>
      <c r="C1151" s="91">
        <v>1602422.7</v>
      </c>
      <c r="D1151" s="91"/>
      <c r="E1151" s="91"/>
      <c r="F1151" s="91"/>
      <c r="G1151" s="91">
        <f t="shared" si="17"/>
        <v>1602422.7</v>
      </c>
      <c r="H1151" s="120">
        <v>43218</v>
      </c>
      <c r="I1151" s="120">
        <v>43218</v>
      </c>
      <c r="J1151" s="120"/>
      <c r="K1151" s="120"/>
      <c r="L1151" s="162"/>
      <c r="M1151" s="162" t="s">
        <v>5</v>
      </c>
      <c r="N1151" s="162">
        <v>1</v>
      </c>
      <c r="O1151" s="162">
        <v>580.9</v>
      </c>
      <c r="P1151" s="162">
        <v>2018</v>
      </c>
    </row>
    <row r="1152" spans="1:16" ht="15.75" customHeight="1" x14ac:dyDescent="0.25">
      <c r="A1152" s="18" t="s">
        <v>1008</v>
      </c>
      <c r="B1152" s="18" t="s">
        <v>757</v>
      </c>
      <c r="C1152" s="91">
        <v>1174697.52</v>
      </c>
      <c r="D1152" s="91"/>
      <c r="E1152" s="91"/>
      <c r="F1152" s="91"/>
      <c r="G1152" s="91">
        <f t="shared" si="17"/>
        <v>1174697.52</v>
      </c>
      <c r="H1152" s="120">
        <v>43241</v>
      </c>
      <c r="I1152" s="120">
        <v>43241</v>
      </c>
      <c r="J1152" s="120"/>
      <c r="K1152" s="120"/>
      <c r="L1152" s="162"/>
      <c r="M1152" s="162" t="s">
        <v>4074</v>
      </c>
      <c r="N1152" s="162">
        <v>4</v>
      </c>
      <c r="O1152" s="162">
        <v>729.4</v>
      </c>
      <c r="P1152" s="162">
        <v>2018</v>
      </c>
    </row>
    <row r="1153" spans="1:16" ht="15.75" customHeight="1" x14ac:dyDescent="0.25">
      <c r="A1153" s="18" t="s">
        <v>2371</v>
      </c>
      <c r="B1153" s="18" t="s">
        <v>63</v>
      </c>
      <c r="C1153" s="91">
        <v>1361131.34</v>
      </c>
      <c r="D1153" s="91"/>
      <c r="E1153" s="91"/>
      <c r="F1153" s="91"/>
      <c r="G1153" s="91">
        <f t="shared" si="17"/>
        <v>1361131.34</v>
      </c>
      <c r="H1153" s="120">
        <v>43228</v>
      </c>
      <c r="I1153" s="120">
        <v>43228</v>
      </c>
      <c r="J1153" s="120"/>
      <c r="K1153" s="120"/>
      <c r="L1153" s="162"/>
      <c r="M1153" s="162" t="s">
        <v>5</v>
      </c>
      <c r="N1153" s="162">
        <v>1</v>
      </c>
      <c r="O1153" s="162">
        <v>1055.2</v>
      </c>
      <c r="P1153" s="162">
        <v>2018</v>
      </c>
    </row>
    <row r="1154" spans="1:16" ht="15.75" customHeight="1" x14ac:dyDescent="0.25">
      <c r="A1154" s="18" t="s">
        <v>1884</v>
      </c>
      <c r="B1154" s="18" t="s">
        <v>2112</v>
      </c>
      <c r="C1154" s="91">
        <v>1174385.6399999999</v>
      </c>
      <c r="D1154" s="91"/>
      <c r="E1154" s="91"/>
      <c r="F1154" s="91"/>
      <c r="G1154" s="91">
        <f t="shared" si="17"/>
        <v>1174385.6399999999</v>
      </c>
      <c r="H1154" s="120">
        <v>43236</v>
      </c>
      <c r="I1154" s="120">
        <v>43236</v>
      </c>
      <c r="J1154" s="120"/>
      <c r="K1154" s="120"/>
      <c r="L1154" s="162"/>
      <c r="M1154" s="162" t="s">
        <v>1046</v>
      </c>
      <c r="N1154" s="162">
        <v>1</v>
      </c>
      <c r="O1154" s="112">
        <v>2509</v>
      </c>
      <c r="P1154" s="162">
        <v>2018</v>
      </c>
    </row>
    <row r="1155" spans="1:16" ht="15.75" customHeight="1" x14ac:dyDescent="0.25">
      <c r="A1155" s="18" t="s">
        <v>2022</v>
      </c>
      <c r="B1155" s="18" t="s">
        <v>755</v>
      </c>
      <c r="C1155" s="91">
        <v>2890910.32</v>
      </c>
      <c r="D1155" s="91"/>
      <c r="E1155" s="91"/>
      <c r="F1155" s="91"/>
      <c r="G1155" s="91">
        <f t="shared" si="17"/>
        <v>2890910.32</v>
      </c>
      <c r="H1155" s="120">
        <v>43228</v>
      </c>
      <c r="I1155" s="120">
        <v>43244</v>
      </c>
      <c r="J1155" s="120"/>
      <c r="K1155" s="120"/>
      <c r="L1155" s="162"/>
      <c r="M1155" s="162" t="s">
        <v>5</v>
      </c>
      <c r="N1155" s="162">
        <v>1</v>
      </c>
      <c r="O1155" s="162">
        <v>3377.3</v>
      </c>
      <c r="P1155" s="162">
        <v>2018</v>
      </c>
    </row>
    <row r="1156" spans="1:16" ht="15.75" customHeight="1" x14ac:dyDescent="0.25">
      <c r="A1156" s="18" t="s">
        <v>2210</v>
      </c>
      <c r="B1156" s="18" t="s">
        <v>1006</v>
      </c>
      <c r="C1156" s="91">
        <v>867832.9</v>
      </c>
      <c r="D1156" s="91"/>
      <c r="E1156" s="91"/>
      <c r="F1156" s="91"/>
      <c r="G1156" s="91">
        <f t="shared" si="17"/>
        <v>867832.9</v>
      </c>
      <c r="H1156" s="120">
        <v>43243</v>
      </c>
      <c r="I1156" s="120">
        <v>43243</v>
      </c>
      <c r="J1156" s="120"/>
      <c r="K1156" s="120"/>
      <c r="L1156" s="162"/>
      <c r="M1156" s="162" t="s">
        <v>5</v>
      </c>
      <c r="N1156" s="162">
        <v>1</v>
      </c>
      <c r="O1156" s="162">
        <v>464.5</v>
      </c>
      <c r="P1156" s="162">
        <v>2018</v>
      </c>
    </row>
    <row r="1157" spans="1:16" ht="15.75" customHeight="1" x14ac:dyDescent="0.25">
      <c r="A1157" s="18" t="s">
        <v>2086</v>
      </c>
      <c r="B1157" s="18" t="s">
        <v>2545</v>
      </c>
      <c r="C1157" s="91">
        <v>929810.96</v>
      </c>
      <c r="D1157" s="91"/>
      <c r="E1157" s="91"/>
      <c r="F1157" s="91"/>
      <c r="G1157" s="91">
        <f t="shared" si="17"/>
        <v>929810.96</v>
      </c>
      <c r="H1157" s="120">
        <v>43244</v>
      </c>
      <c r="I1157" s="120">
        <v>43244</v>
      </c>
      <c r="J1157" s="120"/>
      <c r="K1157" s="120"/>
      <c r="L1157" s="162"/>
      <c r="M1157" s="162" t="s">
        <v>6</v>
      </c>
      <c r="N1157" s="162">
        <v>1</v>
      </c>
      <c r="O1157" s="162">
        <v>620.75</v>
      </c>
      <c r="P1157" s="162">
        <v>2018</v>
      </c>
    </row>
    <row r="1158" spans="1:16" ht="15.75" customHeight="1" x14ac:dyDescent="0.25">
      <c r="A1158" s="18" t="s">
        <v>1818</v>
      </c>
      <c r="B1158" s="18" t="s">
        <v>1006</v>
      </c>
      <c r="C1158" s="91">
        <v>1104744.94</v>
      </c>
      <c r="D1158" s="91"/>
      <c r="E1158" s="91"/>
      <c r="F1158" s="91"/>
      <c r="G1158" s="91">
        <f t="shared" si="17"/>
        <v>1104744.94</v>
      </c>
      <c r="H1158" s="120">
        <v>43245</v>
      </c>
      <c r="I1158" s="120">
        <v>43245</v>
      </c>
      <c r="J1158" s="120"/>
      <c r="K1158" s="120"/>
      <c r="L1158" s="162"/>
      <c r="M1158" s="162" t="s">
        <v>5</v>
      </c>
      <c r="N1158" s="162">
        <v>1</v>
      </c>
      <c r="O1158" s="162">
        <v>607.5</v>
      </c>
      <c r="P1158" s="162">
        <v>2018</v>
      </c>
    </row>
    <row r="1159" spans="1:16" ht="15.75" customHeight="1" x14ac:dyDescent="0.25">
      <c r="A1159" s="18" t="s">
        <v>2349</v>
      </c>
      <c r="B1159" s="18" t="s">
        <v>782</v>
      </c>
      <c r="C1159" s="91">
        <v>3424028.22</v>
      </c>
      <c r="D1159" s="91"/>
      <c r="E1159" s="91"/>
      <c r="F1159" s="91"/>
      <c r="G1159" s="91">
        <f t="shared" si="17"/>
        <v>3424028.22</v>
      </c>
      <c r="H1159" s="120">
        <v>43243</v>
      </c>
      <c r="I1159" s="120">
        <v>43243</v>
      </c>
      <c r="J1159" s="120"/>
      <c r="K1159" s="120"/>
      <c r="L1159" s="162"/>
      <c r="M1159" s="162" t="s">
        <v>5</v>
      </c>
      <c r="N1159" s="162">
        <v>1</v>
      </c>
      <c r="O1159" s="162">
        <v>3797.6</v>
      </c>
      <c r="P1159" s="162">
        <v>2018</v>
      </c>
    </row>
    <row r="1160" spans="1:16" ht="15.75" customHeight="1" x14ac:dyDescent="0.25">
      <c r="A1160" s="18" t="s">
        <v>776</v>
      </c>
      <c r="B1160" s="18" t="s">
        <v>2112</v>
      </c>
      <c r="C1160" s="91">
        <v>3913279.2</v>
      </c>
      <c r="D1160" s="91"/>
      <c r="E1160" s="91"/>
      <c r="F1160" s="91"/>
      <c r="G1160" s="91">
        <f t="shared" si="17"/>
        <v>3913279.2</v>
      </c>
      <c r="H1160" s="120">
        <v>43235</v>
      </c>
      <c r="I1160" s="120">
        <v>43235</v>
      </c>
      <c r="J1160" s="120"/>
      <c r="K1160" s="120"/>
      <c r="L1160" s="162"/>
      <c r="M1160" s="162" t="s">
        <v>5</v>
      </c>
      <c r="N1160" s="162">
        <v>1</v>
      </c>
      <c r="O1160" s="162">
        <v>2127.3000000000002</v>
      </c>
      <c r="P1160" s="162">
        <v>2018</v>
      </c>
    </row>
    <row r="1161" spans="1:16" ht="15.75" customHeight="1" x14ac:dyDescent="0.25">
      <c r="A1161" s="18" t="s">
        <v>1912</v>
      </c>
      <c r="B1161" s="155" t="s">
        <v>344</v>
      </c>
      <c r="C1161" s="91">
        <v>871336.16</v>
      </c>
      <c r="D1161" s="91"/>
      <c r="E1161" s="91"/>
      <c r="F1161" s="91"/>
      <c r="G1161" s="91">
        <f t="shared" si="17"/>
        <v>871336.16</v>
      </c>
      <c r="H1161" s="120">
        <v>43223</v>
      </c>
      <c r="I1161" s="120">
        <v>43250</v>
      </c>
      <c r="J1161" s="120"/>
      <c r="K1161" s="120"/>
      <c r="L1161" s="162"/>
      <c r="M1161" s="162" t="s">
        <v>5</v>
      </c>
      <c r="N1161" s="162">
        <v>1</v>
      </c>
      <c r="O1161" s="162">
        <v>413.7</v>
      </c>
      <c r="P1161" s="162">
        <v>2018</v>
      </c>
    </row>
    <row r="1162" spans="1:16" ht="15.75" customHeight="1" x14ac:dyDescent="0.25">
      <c r="A1162" s="18" t="s">
        <v>1913</v>
      </c>
      <c r="B1162" s="155" t="s">
        <v>344</v>
      </c>
      <c r="C1162" s="91">
        <v>2300889.5299999998</v>
      </c>
      <c r="D1162" s="91"/>
      <c r="E1162" s="91"/>
      <c r="F1162" s="91"/>
      <c r="G1162" s="91">
        <f t="shared" si="17"/>
        <v>2300889.5299999998</v>
      </c>
      <c r="H1162" s="120">
        <v>43235</v>
      </c>
      <c r="I1162" s="120">
        <v>43236</v>
      </c>
      <c r="J1162" s="120"/>
      <c r="K1162" s="120"/>
      <c r="L1162" s="162"/>
      <c r="M1162" s="162" t="s">
        <v>5</v>
      </c>
      <c r="N1162" s="162">
        <v>1</v>
      </c>
      <c r="O1162" s="162">
        <v>1563.4</v>
      </c>
      <c r="P1162" s="162">
        <v>2018</v>
      </c>
    </row>
    <row r="1163" spans="1:16" ht="15.75" customHeight="1" x14ac:dyDescent="0.25">
      <c r="A1163" s="18" t="s">
        <v>1914</v>
      </c>
      <c r="B1163" s="155" t="s">
        <v>344</v>
      </c>
      <c r="C1163" s="91">
        <v>1535466.72</v>
      </c>
      <c r="D1163" s="91"/>
      <c r="E1163" s="91"/>
      <c r="F1163" s="91"/>
      <c r="G1163" s="91">
        <f t="shared" si="17"/>
        <v>1535466.72</v>
      </c>
      <c r="H1163" s="120">
        <v>43236</v>
      </c>
      <c r="I1163" s="120">
        <v>43236</v>
      </c>
      <c r="J1163" s="120"/>
      <c r="K1163" s="120"/>
      <c r="L1163" s="162"/>
      <c r="M1163" s="162" t="s">
        <v>5</v>
      </c>
      <c r="N1163" s="162">
        <v>1</v>
      </c>
      <c r="O1163" s="162">
        <v>998.8</v>
      </c>
      <c r="P1163" s="162">
        <v>2018</v>
      </c>
    </row>
    <row r="1164" spans="1:16" ht="15.75" customHeight="1" x14ac:dyDescent="0.25">
      <c r="A1164" s="18" t="s">
        <v>1751</v>
      </c>
      <c r="B1164" s="155" t="s">
        <v>344</v>
      </c>
      <c r="C1164" s="91">
        <v>1295599.6599999999</v>
      </c>
      <c r="D1164" s="91"/>
      <c r="E1164" s="91"/>
      <c r="F1164" s="91"/>
      <c r="G1164" s="91">
        <f t="shared" si="17"/>
        <v>1295599.6599999999</v>
      </c>
      <c r="H1164" s="120">
        <v>43227</v>
      </c>
      <c r="I1164" s="120">
        <v>43227</v>
      </c>
      <c r="J1164" s="120"/>
      <c r="K1164" s="120"/>
      <c r="L1164" s="162"/>
      <c r="M1164" s="162" t="s">
        <v>5</v>
      </c>
      <c r="N1164" s="162">
        <v>1</v>
      </c>
      <c r="O1164" s="112">
        <v>594</v>
      </c>
      <c r="P1164" s="162">
        <v>2018</v>
      </c>
    </row>
    <row r="1165" spans="1:16" ht="15.75" customHeight="1" x14ac:dyDescent="0.25">
      <c r="A1165" s="18" t="s">
        <v>1795</v>
      </c>
      <c r="B1165" s="18" t="s">
        <v>2111</v>
      </c>
      <c r="C1165" s="91">
        <v>6097793.7000000002</v>
      </c>
      <c r="D1165" s="91"/>
      <c r="E1165" s="91"/>
      <c r="F1165" s="91"/>
      <c r="G1165" s="91">
        <f t="shared" si="17"/>
        <v>6097793.7000000002</v>
      </c>
      <c r="H1165" s="120">
        <v>43151</v>
      </c>
      <c r="I1165" s="120">
        <v>43164</v>
      </c>
      <c r="J1165" s="120"/>
      <c r="K1165" s="120"/>
      <c r="L1165" s="162"/>
      <c r="M1165" s="162" t="s">
        <v>5</v>
      </c>
      <c r="N1165" s="162">
        <v>1</v>
      </c>
      <c r="O1165" s="162">
        <v>5831.1</v>
      </c>
      <c r="P1165" s="162">
        <v>2018</v>
      </c>
    </row>
    <row r="1166" spans="1:16" ht="15.75" customHeight="1" x14ac:dyDescent="0.25">
      <c r="A1166" s="151" t="s">
        <v>2368</v>
      </c>
      <c r="B1166" s="155" t="s">
        <v>246</v>
      </c>
      <c r="C1166" s="91">
        <v>217816.2</v>
      </c>
      <c r="D1166" s="91"/>
      <c r="E1166" s="91"/>
      <c r="F1166" s="91"/>
      <c r="G1166" s="91">
        <f t="shared" si="17"/>
        <v>217816.2</v>
      </c>
      <c r="H1166" s="120">
        <v>43227</v>
      </c>
      <c r="I1166" s="120">
        <v>43202</v>
      </c>
      <c r="J1166" s="120"/>
      <c r="K1166" s="120"/>
      <c r="L1166" s="162"/>
      <c r="M1166" s="162" t="s">
        <v>2124</v>
      </c>
      <c r="N1166" s="162">
        <v>2</v>
      </c>
      <c r="O1166" s="162">
        <v>411.7</v>
      </c>
      <c r="P1166" s="162">
        <v>2018</v>
      </c>
    </row>
    <row r="1167" spans="1:16" ht="15.75" customHeight="1" x14ac:dyDescent="0.25">
      <c r="A1167" s="18" t="s">
        <v>2041</v>
      </c>
      <c r="B1167" s="18" t="s">
        <v>2112</v>
      </c>
      <c r="C1167" s="91">
        <v>1723222.29</v>
      </c>
      <c r="D1167" s="91"/>
      <c r="E1167" s="91"/>
      <c r="F1167" s="91"/>
      <c r="G1167" s="91">
        <f t="shared" si="17"/>
        <v>1723222.29</v>
      </c>
      <c r="H1167" s="120">
        <v>43266</v>
      </c>
      <c r="I1167" s="120">
        <v>43266</v>
      </c>
      <c r="J1167" s="120"/>
      <c r="K1167" s="120"/>
      <c r="L1167" s="162"/>
      <c r="M1167" s="162" t="s">
        <v>5</v>
      </c>
      <c r="N1167" s="162">
        <v>1</v>
      </c>
      <c r="O1167" s="162">
        <v>4052.6</v>
      </c>
      <c r="P1167" s="162">
        <v>2018</v>
      </c>
    </row>
    <row r="1168" spans="1:16" ht="15.75" customHeight="1" x14ac:dyDescent="0.25">
      <c r="A1168" s="18" t="s">
        <v>2490</v>
      </c>
      <c r="B1168" s="18" t="s">
        <v>2373</v>
      </c>
      <c r="C1168" s="91">
        <v>2926881.77</v>
      </c>
      <c r="D1168" s="91"/>
      <c r="E1168" s="91"/>
      <c r="F1168" s="91"/>
      <c r="G1168" s="91">
        <f t="shared" ref="G1168:G1231" si="18">C1168-D1168+F1168</f>
        <v>2926881.77</v>
      </c>
      <c r="H1168" s="120">
        <v>43242</v>
      </c>
      <c r="I1168" s="120">
        <v>43244</v>
      </c>
      <c r="J1168" s="120"/>
      <c r="K1168" s="120"/>
      <c r="L1168" s="162"/>
      <c r="M1168" s="162" t="s">
        <v>5</v>
      </c>
      <c r="N1168" s="162">
        <v>1</v>
      </c>
      <c r="O1168" s="162">
        <v>3828.6</v>
      </c>
      <c r="P1168" s="162">
        <v>2018</v>
      </c>
    </row>
    <row r="1169" spans="1:16" ht="15.75" customHeight="1" x14ac:dyDescent="0.25">
      <c r="A1169" s="18" t="s">
        <v>1895</v>
      </c>
      <c r="B1169" s="18" t="s">
        <v>782</v>
      </c>
      <c r="C1169" s="91">
        <v>2943994</v>
      </c>
      <c r="D1169" s="91"/>
      <c r="E1169" s="91"/>
      <c r="F1169" s="91"/>
      <c r="G1169" s="91">
        <f t="shared" si="18"/>
        <v>2943994</v>
      </c>
      <c r="H1169" s="120">
        <v>43158</v>
      </c>
      <c r="I1169" s="120">
        <v>43158</v>
      </c>
      <c r="J1169" s="120"/>
      <c r="K1169" s="120"/>
      <c r="L1169" s="162"/>
      <c r="M1169" s="162" t="s">
        <v>5</v>
      </c>
      <c r="N1169" s="162">
        <v>1</v>
      </c>
      <c r="O1169" s="162">
        <v>3659.3</v>
      </c>
      <c r="P1169" s="162">
        <v>2018</v>
      </c>
    </row>
    <row r="1170" spans="1:16" ht="15.75" customHeight="1" x14ac:dyDescent="0.25">
      <c r="A1170" s="18" t="s">
        <v>2196</v>
      </c>
      <c r="B1170" s="18" t="s">
        <v>582</v>
      </c>
      <c r="C1170" s="91">
        <v>1651484.34</v>
      </c>
      <c r="D1170" s="91"/>
      <c r="E1170" s="91"/>
      <c r="F1170" s="91"/>
      <c r="G1170" s="91">
        <f t="shared" si="18"/>
        <v>1651484.34</v>
      </c>
      <c r="H1170" s="120">
        <v>43260</v>
      </c>
      <c r="I1170" s="120">
        <v>43255</v>
      </c>
      <c r="J1170" s="120"/>
      <c r="K1170" s="120"/>
      <c r="L1170" s="162"/>
      <c r="M1170" s="162" t="s">
        <v>5</v>
      </c>
      <c r="N1170" s="162">
        <v>1</v>
      </c>
      <c r="O1170" s="162">
        <v>2790.4</v>
      </c>
      <c r="P1170" s="162">
        <v>2018</v>
      </c>
    </row>
    <row r="1171" spans="1:16" ht="15.75" customHeight="1" x14ac:dyDescent="0.25">
      <c r="A1171" s="18" t="s">
        <v>1891</v>
      </c>
      <c r="B1171" s="18" t="s">
        <v>2330</v>
      </c>
      <c r="C1171" s="91">
        <v>1029851.14</v>
      </c>
      <c r="D1171" s="91"/>
      <c r="E1171" s="91"/>
      <c r="F1171" s="91"/>
      <c r="G1171" s="91">
        <f t="shared" si="18"/>
        <v>1029851.14</v>
      </c>
      <c r="H1171" s="120">
        <v>43241</v>
      </c>
      <c r="I1171" s="120">
        <v>43210</v>
      </c>
      <c r="J1171" s="120"/>
      <c r="K1171" s="120"/>
      <c r="L1171" s="162"/>
      <c r="M1171" s="162" t="s">
        <v>5</v>
      </c>
      <c r="N1171" s="162">
        <v>1</v>
      </c>
      <c r="O1171" s="162">
        <v>449.4</v>
      </c>
      <c r="P1171" s="162">
        <v>2018</v>
      </c>
    </row>
    <row r="1172" spans="1:16" ht="15.75" customHeight="1" x14ac:dyDescent="0.25">
      <c r="A1172" s="18" t="s">
        <v>2372</v>
      </c>
      <c r="B1172" s="18" t="s">
        <v>2330</v>
      </c>
      <c r="C1172" s="91">
        <v>828757.49</v>
      </c>
      <c r="D1172" s="91"/>
      <c r="E1172" s="91"/>
      <c r="F1172" s="91"/>
      <c r="G1172" s="91">
        <f t="shared" si="18"/>
        <v>828757.49</v>
      </c>
      <c r="H1172" s="120">
        <v>43203</v>
      </c>
      <c r="I1172" s="120">
        <v>43199</v>
      </c>
      <c r="J1172" s="120"/>
      <c r="K1172" s="120"/>
      <c r="L1172" s="162"/>
      <c r="M1172" s="162" t="s">
        <v>5</v>
      </c>
      <c r="N1172" s="162">
        <v>1</v>
      </c>
      <c r="O1172" s="162">
        <v>350.7</v>
      </c>
      <c r="P1172" s="162">
        <v>2018</v>
      </c>
    </row>
    <row r="1173" spans="1:16" ht="15.75" customHeight="1" x14ac:dyDescent="0.25">
      <c r="A1173" s="18" t="s">
        <v>1797</v>
      </c>
      <c r="B1173" s="18" t="s">
        <v>782</v>
      </c>
      <c r="C1173" s="91">
        <v>2043652.78</v>
      </c>
      <c r="D1173" s="91"/>
      <c r="E1173" s="91"/>
      <c r="F1173" s="91"/>
      <c r="G1173" s="91">
        <f t="shared" si="18"/>
        <v>2043652.78</v>
      </c>
      <c r="H1173" s="120">
        <v>43234</v>
      </c>
      <c r="I1173" s="120">
        <v>43255</v>
      </c>
      <c r="J1173" s="120"/>
      <c r="K1173" s="120"/>
      <c r="L1173" s="162"/>
      <c r="M1173" s="162" t="s">
        <v>5</v>
      </c>
      <c r="N1173" s="162">
        <v>1</v>
      </c>
      <c r="O1173" s="162">
        <v>1046.3</v>
      </c>
      <c r="P1173" s="162">
        <v>2018</v>
      </c>
    </row>
    <row r="1174" spans="1:16" ht="15.75" customHeight="1" x14ac:dyDescent="0.25">
      <c r="A1174" s="18" t="s">
        <v>2294</v>
      </c>
      <c r="B1174" s="18" t="s">
        <v>2113</v>
      </c>
      <c r="C1174" s="91">
        <v>2838864.1</v>
      </c>
      <c r="D1174" s="91"/>
      <c r="E1174" s="91"/>
      <c r="F1174" s="91"/>
      <c r="G1174" s="91">
        <f t="shared" si="18"/>
        <v>2838864.1</v>
      </c>
      <c r="H1174" s="120">
        <v>43166</v>
      </c>
      <c r="I1174" s="120">
        <v>43166</v>
      </c>
      <c r="J1174" s="120"/>
      <c r="K1174" s="120"/>
      <c r="L1174" s="162"/>
      <c r="M1174" s="162" t="s">
        <v>5</v>
      </c>
      <c r="N1174" s="162">
        <v>1</v>
      </c>
      <c r="O1174" s="162">
        <v>3796.9</v>
      </c>
      <c r="P1174" s="162">
        <v>2018</v>
      </c>
    </row>
    <row r="1175" spans="1:16" ht="15.75" customHeight="1" x14ac:dyDescent="0.25">
      <c r="A1175" s="18" t="s">
        <v>2062</v>
      </c>
      <c r="B1175" s="18" t="s">
        <v>682</v>
      </c>
      <c r="C1175" s="91">
        <v>1083317.8799999999</v>
      </c>
      <c r="D1175" s="91"/>
      <c r="E1175" s="91"/>
      <c r="F1175" s="91"/>
      <c r="G1175" s="91">
        <f t="shared" si="18"/>
        <v>1083317.8799999999</v>
      </c>
      <c r="H1175" s="120">
        <v>43243</v>
      </c>
      <c r="I1175" s="120">
        <v>43255</v>
      </c>
      <c r="J1175" s="120"/>
      <c r="K1175" s="120"/>
      <c r="L1175" s="162"/>
      <c r="M1175" s="162" t="s">
        <v>5</v>
      </c>
      <c r="N1175" s="162">
        <v>1</v>
      </c>
      <c r="O1175" s="162">
        <v>445.8</v>
      </c>
      <c r="P1175" s="162">
        <v>2018</v>
      </c>
    </row>
    <row r="1176" spans="1:16" ht="15.75" customHeight="1" x14ac:dyDescent="0.25">
      <c r="A1176" s="18" t="s">
        <v>1820</v>
      </c>
      <c r="B1176" s="18" t="s">
        <v>1006</v>
      </c>
      <c r="C1176" s="91">
        <v>1106181.77</v>
      </c>
      <c r="D1176" s="91"/>
      <c r="E1176" s="91"/>
      <c r="F1176" s="91"/>
      <c r="G1176" s="91">
        <f t="shared" si="18"/>
        <v>1106181.77</v>
      </c>
      <c r="H1176" s="120">
        <v>43276</v>
      </c>
      <c r="I1176" s="120">
        <v>43276</v>
      </c>
      <c r="J1176" s="120"/>
      <c r="K1176" s="120"/>
      <c r="L1176" s="162"/>
      <c r="M1176" s="162" t="s">
        <v>5</v>
      </c>
      <c r="N1176" s="162">
        <v>1</v>
      </c>
      <c r="O1176" s="112">
        <v>526</v>
      </c>
      <c r="P1176" s="162">
        <v>2018</v>
      </c>
    </row>
    <row r="1177" spans="1:16" ht="15.75" customHeight="1" x14ac:dyDescent="0.25">
      <c r="A1177" s="18" t="s">
        <v>2208</v>
      </c>
      <c r="B1177" s="18" t="s">
        <v>63</v>
      </c>
      <c r="C1177" s="91">
        <v>1722753.06</v>
      </c>
      <c r="D1177" s="91"/>
      <c r="E1177" s="91"/>
      <c r="F1177" s="91"/>
      <c r="G1177" s="91">
        <f t="shared" si="18"/>
        <v>1722753.06</v>
      </c>
      <c r="H1177" s="120">
        <v>43259</v>
      </c>
      <c r="I1177" s="120">
        <v>43264</v>
      </c>
      <c r="J1177" s="120"/>
      <c r="K1177" s="120"/>
      <c r="L1177" s="162"/>
      <c r="M1177" s="162" t="s">
        <v>5</v>
      </c>
      <c r="N1177" s="162">
        <v>1</v>
      </c>
      <c r="O1177" s="162">
        <v>1242.0999999999999</v>
      </c>
      <c r="P1177" s="162">
        <v>2018</v>
      </c>
    </row>
    <row r="1178" spans="1:16" ht="15.75" customHeight="1" x14ac:dyDescent="0.25">
      <c r="A1178" s="18" t="s">
        <v>2491</v>
      </c>
      <c r="B1178" s="18" t="s">
        <v>63</v>
      </c>
      <c r="C1178" s="91">
        <v>3597742.74</v>
      </c>
      <c r="D1178" s="91"/>
      <c r="E1178" s="91"/>
      <c r="F1178" s="91"/>
      <c r="G1178" s="91">
        <f t="shared" si="18"/>
        <v>3597742.74</v>
      </c>
      <c r="H1178" s="120">
        <v>43270</v>
      </c>
      <c r="I1178" s="120">
        <v>43271</v>
      </c>
      <c r="J1178" s="120"/>
      <c r="K1178" s="120"/>
      <c r="L1178" s="162"/>
      <c r="M1178" s="162" t="s">
        <v>5</v>
      </c>
      <c r="N1178" s="162">
        <v>1</v>
      </c>
      <c r="O1178" s="162">
        <v>5076.5</v>
      </c>
      <c r="P1178" s="162">
        <v>2018</v>
      </c>
    </row>
    <row r="1179" spans="1:16" ht="15.75" customHeight="1" x14ac:dyDescent="0.25">
      <c r="A1179" s="18" t="s">
        <v>2546</v>
      </c>
      <c r="B1179" s="18" t="s">
        <v>2112</v>
      </c>
      <c r="C1179" s="91">
        <v>2523644.5499999998</v>
      </c>
      <c r="D1179" s="91"/>
      <c r="E1179" s="91"/>
      <c r="F1179" s="91"/>
      <c r="G1179" s="91">
        <f t="shared" si="18"/>
        <v>2523644.5499999998</v>
      </c>
      <c r="H1179" s="120">
        <v>43273</v>
      </c>
      <c r="I1179" s="120">
        <v>43273</v>
      </c>
      <c r="J1179" s="120"/>
      <c r="K1179" s="120"/>
      <c r="L1179" s="162"/>
      <c r="M1179" s="162" t="s">
        <v>5</v>
      </c>
      <c r="N1179" s="162">
        <v>1</v>
      </c>
      <c r="O1179" s="162">
        <v>2693.6</v>
      </c>
      <c r="P1179" s="162">
        <v>2018</v>
      </c>
    </row>
    <row r="1180" spans="1:16" ht="15.75" customHeight="1" x14ac:dyDescent="0.25">
      <c r="A1180" s="18" t="s">
        <v>1899</v>
      </c>
      <c r="B1180" s="18" t="s">
        <v>782</v>
      </c>
      <c r="C1180" s="91">
        <v>1377616.27</v>
      </c>
      <c r="D1180" s="91"/>
      <c r="E1180" s="91"/>
      <c r="F1180" s="91"/>
      <c r="G1180" s="91">
        <f t="shared" si="18"/>
        <v>1377616.27</v>
      </c>
      <c r="H1180" s="120">
        <v>43080</v>
      </c>
      <c r="I1180" s="120">
        <v>43080</v>
      </c>
      <c r="J1180" s="120"/>
      <c r="K1180" s="120"/>
      <c r="L1180" s="162"/>
      <c r="M1180" s="162" t="s">
        <v>5</v>
      </c>
      <c r="N1180" s="162">
        <v>1</v>
      </c>
      <c r="O1180" s="162">
        <v>970.7</v>
      </c>
      <c r="P1180" s="162">
        <v>2018</v>
      </c>
    </row>
    <row r="1181" spans="1:16" ht="15.75" customHeight="1" x14ac:dyDescent="0.25">
      <c r="A1181" s="18" t="s">
        <v>2031</v>
      </c>
      <c r="B1181" s="18" t="s">
        <v>2081</v>
      </c>
      <c r="C1181" s="91">
        <v>3365229.49</v>
      </c>
      <c r="D1181" s="91"/>
      <c r="E1181" s="91"/>
      <c r="F1181" s="91"/>
      <c r="G1181" s="91">
        <f t="shared" si="18"/>
        <v>3365229.49</v>
      </c>
      <c r="H1181" s="120">
        <v>43292</v>
      </c>
      <c r="I1181" s="120">
        <v>43292</v>
      </c>
      <c r="J1181" s="120"/>
      <c r="K1181" s="120"/>
      <c r="L1181" s="162"/>
      <c r="M1181" s="162" t="s">
        <v>5</v>
      </c>
      <c r="N1181" s="162">
        <v>1</v>
      </c>
      <c r="O1181" s="112">
        <v>4415</v>
      </c>
      <c r="P1181" s="162">
        <v>2018</v>
      </c>
    </row>
    <row r="1182" spans="1:16" ht="15.75" customHeight="1" x14ac:dyDescent="0.25">
      <c r="A1182" s="18" t="s">
        <v>2544</v>
      </c>
      <c r="B1182" s="18" t="s">
        <v>1006</v>
      </c>
      <c r="C1182" s="91">
        <v>1720710.2</v>
      </c>
      <c r="D1182" s="91"/>
      <c r="E1182" s="91"/>
      <c r="F1182" s="91"/>
      <c r="G1182" s="91">
        <f t="shared" si="18"/>
        <v>1720710.2</v>
      </c>
      <c r="H1182" s="120">
        <v>43266</v>
      </c>
      <c r="I1182" s="120">
        <v>43266</v>
      </c>
      <c r="J1182" s="120"/>
      <c r="K1182" s="120"/>
      <c r="L1182" s="162"/>
      <c r="M1182" s="162" t="s">
        <v>5</v>
      </c>
      <c r="N1182" s="162">
        <v>1</v>
      </c>
      <c r="O1182" s="162">
        <v>1686.5</v>
      </c>
      <c r="P1182" s="162">
        <v>2018</v>
      </c>
    </row>
    <row r="1183" spans="1:16" ht="15.75" customHeight="1" x14ac:dyDescent="0.25">
      <c r="A1183" s="18" t="s">
        <v>2216</v>
      </c>
      <c r="B1183" s="18" t="s">
        <v>2586</v>
      </c>
      <c r="C1183" s="91">
        <v>661899.76</v>
      </c>
      <c r="D1183" s="91"/>
      <c r="E1183" s="91"/>
      <c r="F1183" s="91"/>
      <c r="G1183" s="91">
        <f t="shared" si="18"/>
        <v>661899.76</v>
      </c>
      <c r="H1183" s="120">
        <v>43266</v>
      </c>
      <c r="I1183" s="120">
        <v>43272</v>
      </c>
      <c r="J1183" s="120"/>
      <c r="K1183" s="120"/>
      <c r="L1183" s="162"/>
      <c r="M1183" s="162" t="s">
        <v>5</v>
      </c>
      <c r="N1183" s="162">
        <v>1</v>
      </c>
      <c r="O1183" s="112">
        <v>301</v>
      </c>
      <c r="P1183" s="162">
        <v>2018</v>
      </c>
    </row>
    <row r="1184" spans="1:16" ht="15.75" customHeight="1" x14ac:dyDescent="0.25">
      <c r="A1184" s="18" t="s">
        <v>1910</v>
      </c>
      <c r="B1184" s="155" t="s">
        <v>246</v>
      </c>
      <c r="C1184" s="91">
        <v>2847062.71</v>
      </c>
      <c r="D1184" s="91"/>
      <c r="E1184" s="91"/>
      <c r="F1184" s="91"/>
      <c r="G1184" s="91">
        <f t="shared" si="18"/>
        <v>2847062.71</v>
      </c>
      <c r="H1184" s="120">
        <v>43287</v>
      </c>
      <c r="I1184" s="120">
        <v>43301</v>
      </c>
      <c r="J1184" s="120"/>
      <c r="K1184" s="120"/>
      <c r="L1184" s="162"/>
      <c r="M1184" s="162" t="s">
        <v>5</v>
      </c>
      <c r="N1184" s="162">
        <v>1</v>
      </c>
      <c r="O1184" s="162">
        <v>3410.3</v>
      </c>
      <c r="P1184" s="162">
        <v>2018</v>
      </c>
    </row>
    <row r="1185" spans="1:16" ht="15.75" customHeight="1" x14ac:dyDescent="0.25">
      <c r="A1185" s="18" t="s">
        <v>1740</v>
      </c>
      <c r="B1185" s="18" t="s">
        <v>782</v>
      </c>
      <c r="C1185" s="91">
        <v>2055294.58</v>
      </c>
      <c r="D1185" s="91"/>
      <c r="E1185" s="91"/>
      <c r="F1185" s="91"/>
      <c r="G1185" s="91">
        <f t="shared" si="18"/>
        <v>2055294.58</v>
      </c>
      <c r="H1185" s="120">
        <v>43278</v>
      </c>
      <c r="I1185" s="120">
        <v>43278</v>
      </c>
      <c r="J1185" s="120"/>
      <c r="K1185" s="120"/>
      <c r="L1185" s="162"/>
      <c r="M1185" s="162" t="s">
        <v>6</v>
      </c>
      <c r="N1185" s="162">
        <v>1</v>
      </c>
      <c r="O1185" s="162">
        <v>870.8</v>
      </c>
      <c r="P1185" s="162">
        <v>2018</v>
      </c>
    </row>
    <row r="1186" spans="1:16" ht="15.75" customHeight="1" x14ac:dyDescent="0.25">
      <c r="A1186" s="18" t="s">
        <v>1819</v>
      </c>
      <c r="B1186" s="18" t="s">
        <v>1006</v>
      </c>
      <c r="C1186" s="91">
        <v>1235697.93</v>
      </c>
      <c r="D1186" s="91"/>
      <c r="E1186" s="91"/>
      <c r="F1186" s="91"/>
      <c r="G1186" s="91">
        <f t="shared" si="18"/>
        <v>1235697.93</v>
      </c>
      <c r="H1186" s="120">
        <v>43291</v>
      </c>
      <c r="I1186" s="120">
        <v>43291</v>
      </c>
      <c r="J1186" s="120"/>
      <c r="K1186" s="120"/>
      <c r="L1186" s="162"/>
      <c r="M1186" s="162" t="s">
        <v>5</v>
      </c>
      <c r="N1186" s="162">
        <v>1</v>
      </c>
      <c r="O1186" s="162">
        <v>689.1</v>
      </c>
      <c r="P1186" s="162">
        <v>2018</v>
      </c>
    </row>
    <row r="1187" spans="1:16" ht="15.75" customHeight="1" x14ac:dyDescent="0.25">
      <c r="A1187" s="18" t="s">
        <v>2359</v>
      </c>
      <c r="B1187" s="155" t="s">
        <v>344</v>
      </c>
      <c r="C1187" s="91">
        <v>2988892.13</v>
      </c>
      <c r="D1187" s="91"/>
      <c r="E1187" s="91"/>
      <c r="F1187" s="91"/>
      <c r="G1187" s="91">
        <f t="shared" si="18"/>
        <v>2988892.13</v>
      </c>
      <c r="H1187" s="120">
        <v>43266</v>
      </c>
      <c r="I1187" s="120">
        <v>43266</v>
      </c>
      <c r="J1187" s="120"/>
      <c r="K1187" s="120"/>
      <c r="L1187" s="162"/>
      <c r="M1187" s="162" t="s">
        <v>5</v>
      </c>
      <c r="N1187" s="162">
        <v>1</v>
      </c>
      <c r="O1187" s="162">
        <v>3386.5</v>
      </c>
      <c r="P1187" s="162">
        <v>2018</v>
      </c>
    </row>
    <row r="1188" spans="1:16" ht="15.75" customHeight="1" x14ac:dyDescent="0.25">
      <c r="A1188" s="80" t="s">
        <v>998</v>
      </c>
      <c r="B1188" s="18" t="s">
        <v>2100</v>
      </c>
      <c r="C1188" s="91">
        <v>7844523.6200000001</v>
      </c>
      <c r="D1188" s="91"/>
      <c r="E1188" s="91"/>
      <c r="F1188" s="91"/>
      <c r="G1188" s="91">
        <f t="shared" si="18"/>
        <v>7844523.6200000001</v>
      </c>
      <c r="H1188" s="120">
        <v>43166</v>
      </c>
      <c r="I1188" s="120">
        <v>43166</v>
      </c>
      <c r="J1188" s="120"/>
      <c r="K1188" s="120"/>
      <c r="L1188" s="162"/>
      <c r="M1188" s="162" t="s">
        <v>2096</v>
      </c>
      <c r="N1188" s="162">
        <v>4</v>
      </c>
      <c r="O1188" s="162">
        <v>5774.6</v>
      </c>
      <c r="P1188" s="162">
        <v>2018</v>
      </c>
    </row>
    <row r="1189" spans="1:16" ht="15.75" customHeight="1" x14ac:dyDescent="0.25">
      <c r="A1189" s="80" t="s">
        <v>1108</v>
      </c>
      <c r="B1189" s="18" t="s">
        <v>1475</v>
      </c>
      <c r="C1189" s="91">
        <f>6556522.5+36139.86+1100893.98</f>
        <v>7693556.3399999999</v>
      </c>
      <c r="D1189" s="91"/>
      <c r="E1189" s="91"/>
      <c r="F1189" s="91"/>
      <c r="G1189" s="91">
        <f t="shared" si="18"/>
        <v>7693556.3399999999</v>
      </c>
      <c r="H1189" s="120">
        <v>43305</v>
      </c>
      <c r="I1189" s="120">
        <v>43307</v>
      </c>
      <c r="J1189" s="120"/>
      <c r="K1189" s="120"/>
      <c r="L1189" s="162"/>
      <c r="M1189" s="162" t="s">
        <v>908</v>
      </c>
      <c r="N1189" s="162">
        <v>1</v>
      </c>
      <c r="O1189" s="162">
        <v>8903.9</v>
      </c>
      <c r="P1189" s="162">
        <v>2018</v>
      </c>
    </row>
    <row r="1190" spans="1:16" ht="15.75" customHeight="1" x14ac:dyDescent="0.25">
      <c r="A1190" s="80" t="s">
        <v>1113</v>
      </c>
      <c r="B1190" s="18" t="s">
        <v>1475</v>
      </c>
      <c r="C1190" s="91">
        <f>9962721.12+39158.3+1651339.2</f>
        <v>11653218.619999999</v>
      </c>
      <c r="D1190" s="91"/>
      <c r="E1190" s="91"/>
      <c r="F1190" s="91"/>
      <c r="G1190" s="91">
        <f t="shared" si="18"/>
        <v>11653218.619999999</v>
      </c>
      <c r="H1190" s="120">
        <v>43305</v>
      </c>
      <c r="I1190" s="120">
        <v>43307</v>
      </c>
      <c r="J1190" s="120"/>
      <c r="K1190" s="120"/>
      <c r="L1190" s="162"/>
      <c r="M1190" s="162" t="s">
        <v>908</v>
      </c>
      <c r="N1190" s="162">
        <v>1</v>
      </c>
      <c r="O1190" s="162">
        <v>12333.3</v>
      </c>
      <c r="P1190" s="162">
        <v>2018</v>
      </c>
    </row>
    <row r="1191" spans="1:16" ht="15.75" customHeight="1" x14ac:dyDescent="0.25">
      <c r="A1191" s="80" t="s">
        <v>1787</v>
      </c>
      <c r="B1191" s="18" t="s">
        <v>1475</v>
      </c>
      <c r="C1191" s="91">
        <f>6518126.48+29669.92+1100893.98</f>
        <v>7648690.3800000008</v>
      </c>
      <c r="D1191" s="91"/>
      <c r="E1191" s="91"/>
      <c r="F1191" s="91"/>
      <c r="G1191" s="91">
        <f t="shared" si="18"/>
        <v>7648690.3800000008</v>
      </c>
      <c r="H1191" s="120">
        <v>43305</v>
      </c>
      <c r="I1191" s="120">
        <v>43307</v>
      </c>
      <c r="J1191" s="120"/>
      <c r="K1191" s="120"/>
      <c r="L1191" s="162"/>
      <c r="M1191" s="162" t="s">
        <v>908</v>
      </c>
      <c r="N1191" s="162">
        <v>1</v>
      </c>
      <c r="O1191" s="162">
        <v>8709.6</v>
      </c>
      <c r="P1191" s="162">
        <v>2018</v>
      </c>
    </row>
    <row r="1192" spans="1:16" ht="15.75" customHeight="1" x14ac:dyDescent="0.25">
      <c r="A1192" s="80" t="s">
        <v>2189</v>
      </c>
      <c r="B1192" s="18" t="s">
        <v>1475</v>
      </c>
      <c r="C1192" s="91">
        <f>9774801.4+47406.5+1651339.2</f>
        <v>11473547.1</v>
      </c>
      <c r="D1192" s="91"/>
      <c r="E1192" s="91"/>
      <c r="F1192" s="91"/>
      <c r="G1192" s="91">
        <f t="shared" si="18"/>
        <v>11473547.1</v>
      </c>
      <c r="H1192" s="120">
        <v>43306</v>
      </c>
      <c r="I1192" s="120">
        <v>43307</v>
      </c>
      <c r="J1192" s="120"/>
      <c r="K1192" s="120"/>
      <c r="L1192" s="162"/>
      <c r="M1192" s="162" t="s">
        <v>908</v>
      </c>
      <c r="N1192" s="162">
        <v>1</v>
      </c>
      <c r="O1192" s="162">
        <v>13240.5</v>
      </c>
      <c r="P1192" s="162">
        <v>2018</v>
      </c>
    </row>
    <row r="1193" spans="1:16" ht="15.75" customHeight="1" x14ac:dyDescent="0.25">
      <c r="A1193" s="80" t="s">
        <v>1733</v>
      </c>
      <c r="B1193" s="18" t="s">
        <v>1475</v>
      </c>
      <c r="C1193" s="91">
        <f>6548030.04+26428.46+1100893.98</f>
        <v>7675352.4800000004</v>
      </c>
      <c r="D1193" s="91"/>
      <c r="E1193" s="91"/>
      <c r="F1193" s="91"/>
      <c r="G1193" s="91">
        <f t="shared" si="18"/>
        <v>7675352.4800000004</v>
      </c>
      <c r="H1193" s="120">
        <v>43305</v>
      </c>
      <c r="I1193" s="120">
        <v>43307</v>
      </c>
      <c r="J1193" s="120"/>
      <c r="K1193" s="120"/>
      <c r="L1193" s="162"/>
      <c r="M1193" s="162" t="s">
        <v>908</v>
      </c>
      <c r="N1193" s="162">
        <v>1</v>
      </c>
      <c r="O1193" s="162">
        <v>8736.2999999999993</v>
      </c>
      <c r="P1193" s="162">
        <v>2018</v>
      </c>
    </row>
    <row r="1194" spans="1:16" ht="15.75" customHeight="1" x14ac:dyDescent="0.25">
      <c r="A1194" s="80" t="s">
        <v>2198</v>
      </c>
      <c r="B1194" s="18" t="s">
        <v>63</v>
      </c>
      <c r="C1194" s="91">
        <f>1426342.7+30465.71</f>
        <v>1456808.41</v>
      </c>
      <c r="D1194" s="91"/>
      <c r="E1194" s="91"/>
      <c r="F1194" s="91"/>
      <c r="G1194" s="91">
        <f t="shared" si="18"/>
        <v>1456808.41</v>
      </c>
      <c r="H1194" s="120">
        <v>43292</v>
      </c>
      <c r="I1194" s="120">
        <v>43294</v>
      </c>
      <c r="J1194" s="120"/>
      <c r="K1194" s="120"/>
      <c r="L1194" s="162"/>
      <c r="M1194" s="162" t="s">
        <v>5</v>
      </c>
      <c r="N1194" s="162">
        <v>1</v>
      </c>
      <c r="O1194" s="162">
        <v>385.2</v>
      </c>
      <c r="P1194" s="162">
        <v>2018</v>
      </c>
    </row>
    <row r="1195" spans="1:16" ht="15.75" customHeight="1" x14ac:dyDescent="0.25">
      <c r="A1195" s="80" t="s">
        <v>1747</v>
      </c>
      <c r="B1195" s="18" t="s">
        <v>63</v>
      </c>
      <c r="C1195" s="91">
        <f>73407.79+2756282</f>
        <v>2829689.79</v>
      </c>
      <c r="D1195" s="91"/>
      <c r="E1195" s="91"/>
      <c r="F1195" s="91"/>
      <c r="G1195" s="91">
        <f t="shared" si="18"/>
        <v>2829689.79</v>
      </c>
      <c r="H1195" s="120">
        <v>43284</v>
      </c>
      <c r="I1195" s="120">
        <v>43286</v>
      </c>
      <c r="J1195" s="120"/>
      <c r="K1195" s="120"/>
      <c r="L1195" s="162"/>
      <c r="M1195" s="162" t="s">
        <v>5</v>
      </c>
      <c r="N1195" s="162">
        <v>1</v>
      </c>
      <c r="O1195" s="162">
        <v>3613.3</v>
      </c>
      <c r="P1195" s="162">
        <v>2018</v>
      </c>
    </row>
    <row r="1196" spans="1:16" s="65" customFormat="1" ht="15.75" customHeight="1" x14ac:dyDescent="0.25">
      <c r="A1196" s="172" t="s">
        <v>1674</v>
      </c>
      <c r="B1196" s="18" t="s">
        <v>757</v>
      </c>
      <c r="C1196" s="91">
        <v>3720969.17</v>
      </c>
      <c r="D1196" s="61"/>
      <c r="E1196" s="162"/>
      <c r="F1196" s="92"/>
      <c r="G1196" s="91">
        <f t="shared" si="18"/>
        <v>3720969.17</v>
      </c>
      <c r="H1196" s="120">
        <v>43292</v>
      </c>
      <c r="I1196" s="120">
        <v>43292</v>
      </c>
      <c r="J1196" s="61"/>
      <c r="K1196" s="61"/>
      <c r="L1196" s="162"/>
      <c r="M1196" s="29" t="s">
        <v>2123</v>
      </c>
      <c r="N1196" s="29">
        <v>4</v>
      </c>
      <c r="O1196" s="112">
        <v>3069.9</v>
      </c>
      <c r="P1196" s="162">
        <v>2018</v>
      </c>
    </row>
    <row r="1197" spans="1:16" s="65" customFormat="1" ht="15.75" customHeight="1" x14ac:dyDescent="0.25">
      <c r="A1197" s="172" t="s">
        <v>1674</v>
      </c>
      <c r="B1197" s="18" t="s">
        <v>757</v>
      </c>
      <c r="C1197" s="91">
        <v>1268830.5</v>
      </c>
      <c r="D1197" s="61"/>
      <c r="E1197" s="162"/>
      <c r="F1197" s="92"/>
      <c r="G1197" s="91">
        <f t="shared" si="18"/>
        <v>1268830.5</v>
      </c>
      <c r="H1197" s="120">
        <v>43691</v>
      </c>
      <c r="I1197" s="120">
        <v>43749</v>
      </c>
      <c r="J1197" s="61"/>
      <c r="K1197" s="61"/>
      <c r="L1197" s="162"/>
      <c r="M1197" s="29" t="s">
        <v>3305</v>
      </c>
      <c r="N1197" s="29">
        <v>1</v>
      </c>
      <c r="O1197" s="112">
        <v>3069.9</v>
      </c>
      <c r="P1197" s="162">
        <v>2019</v>
      </c>
    </row>
    <row r="1198" spans="1:16" s="65" customFormat="1" ht="15.75" customHeight="1" x14ac:dyDescent="0.25">
      <c r="A1198" s="172" t="s">
        <v>1674</v>
      </c>
      <c r="B1198" s="18" t="s">
        <v>4091</v>
      </c>
      <c r="C1198" s="91">
        <v>11013690</v>
      </c>
      <c r="D1198" s="61"/>
      <c r="E1198" s="162"/>
      <c r="F1198" s="92"/>
      <c r="G1198" s="91">
        <f t="shared" si="18"/>
        <v>11013690</v>
      </c>
      <c r="H1198" s="120">
        <v>44832</v>
      </c>
      <c r="I1198" s="120">
        <v>44838</v>
      </c>
      <c r="J1198" s="61"/>
      <c r="K1198" s="61"/>
      <c r="L1198" s="162"/>
      <c r="M1198" s="84" t="s">
        <v>3921</v>
      </c>
      <c r="N1198" s="162">
        <v>2</v>
      </c>
      <c r="O1198" s="162">
        <v>3069.9</v>
      </c>
      <c r="P1198" s="162">
        <v>2022</v>
      </c>
    </row>
    <row r="1199" spans="1:16" s="65" customFormat="1" ht="15.75" customHeight="1" x14ac:dyDescent="0.25">
      <c r="A1199" s="80" t="s">
        <v>2045</v>
      </c>
      <c r="B1199" s="18" t="s">
        <v>2373</v>
      </c>
      <c r="C1199" s="91">
        <v>6877613.4800000004</v>
      </c>
      <c r="D1199" s="61"/>
      <c r="E1199" s="162"/>
      <c r="F1199" s="92"/>
      <c r="G1199" s="91">
        <f t="shared" si="18"/>
        <v>6877613.4800000004</v>
      </c>
      <c r="H1199" s="120">
        <v>43306</v>
      </c>
      <c r="I1199" s="120">
        <v>43258</v>
      </c>
      <c r="J1199" s="61"/>
      <c r="K1199" s="61"/>
      <c r="L1199" s="162"/>
      <c r="M1199" s="29" t="s">
        <v>6</v>
      </c>
      <c r="N1199" s="29">
        <v>1</v>
      </c>
      <c r="O1199" s="112">
        <v>3613.6</v>
      </c>
      <c r="P1199" s="162">
        <v>2018</v>
      </c>
    </row>
    <row r="1200" spans="1:16" s="65" customFormat="1" ht="15.75" customHeight="1" x14ac:dyDescent="0.25">
      <c r="A1200" s="80" t="s">
        <v>876</v>
      </c>
      <c r="B1200" s="18" t="s">
        <v>1988</v>
      </c>
      <c r="C1200" s="91">
        <f>6612091.24+6857.16+952260.88</f>
        <v>7571209.2800000003</v>
      </c>
      <c r="D1200" s="61"/>
      <c r="E1200" s="162"/>
      <c r="F1200" s="92"/>
      <c r="G1200" s="91">
        <f t="shared" si="18"/>
        <v>7571209.2800000003</v>
      </c>
      <c r="H1200" s="120">
        <v>43304</v>
      </c>
      <c r="I1200" s="120">
        <v>43304</v>
      </c>
      <c r="J1200" s="61"/>
      <c r="K1200" s="61"/>
      <c r="L1200" s="162"/>
      <c r="M1200" s="162" t="s">
        <v>908</v>
      </c>
      <c r="N1200" s="162">
        <v>1</v>
      </c>
      <c r="O1200" s="112">
        <v>8433.2000000000007</v>
      </c>
      <c r="P1200" s="162">
        <v>2018</v>
      </c>
    </row>
    <row r="1201" spans="1:16" s="65" customFormat="1" ht="15.75" customHeight="1" x14ac:dyDescent="0.25">
      <c r="A1201" s="80" t="s">
        <v>881</v>
      </c>
      <c r="B1201" s="18" t="s">
        <v>1988</v>
      </c>
      <c r="C1201" s="91">
        <f>6603215.4+3845.23+952260.88</f>
        <v>7559321.5100000007</v>
      </c>
      <c r="D1201" s="61"/>
      <c r="E1201" s="162"/>
      <c r="F1201" s="92"/>
      <c r="G1201" s="91">
        <f t="shared" si="18"/>
        <v>7559321.5100000007</v>
      </c>
      <c r="H1201" s="120">
        <v>43304</v>
      </c>
      <c r="I1201" s="120">
        <v>43304</v>
      </c>
      <c r="J1201" s="61"/>
      <c r="K1201" s="61"/>
      <c r="L1201" s="162"/>
      <c r="M1201" s="162" t="s">
        <v>908</v>
      </c>
      <c r="N1201" s="162">
        <v>1</v>
      </c>
      <c r="O1201" s="112">
        <v>8652.6</v>
      </c>
      <c r="P1201" s="162">
        <v>2018</v>
      </c>
    </row>
    <row r="1202" spans="1:16" s="65" customFormat="1" ht="15.75" customHeight="1" x14ac:dyDescent="0.25">
      <c r="A1202" s="18" t="s">
        <v>886</v>
      </c>
      <c r="B1202" s="18" t="s">
        <v>1988</v>
      </c>
      <c r="C1202" s="91">
        <f>3306449.46+2918.26+476130.44</f>
        <v>3785498.1599999997</v>
      </c>
      <c r="D1202" s="61"/>
      <c r="E1202" s="162"/>
      <c r="F1202" s="92"/>
      <c r="G1202" s="91">
        <f t="shared" si="18"/>
        <v>3785498.1599999997</v>
      </c>
      <c r="H1202" s="120">
        <v>43304</v>
      </c>
      <c r="I1202" s="120">
        <v>43304</v>
      </c>
      <c r="J1202" s="61"/>
      <c r="K1202" s="61"/>
      <c r="L1202" s="162"/>
      <c r="M1202" s="162" t="s">
        <v>908</v>
      </c>
      <c r="N1202" s="162">
        <v>1</v>
      </c>
      <c r="O1202" s="112">
        <v>7777.3</v>
      </c>
      <c r="P1202" s="162">
        <v>2018</v>
      </c>
    </row>
    <row r="1203" spans="1:16" s="65" customFormat="1" ht="15.75" customHeight="1" x14ac:dyDescent="0.25">
      <c r="A1203" s="18" t="s">
        <v>2054</v>
      </c>
      <c r="B1203" s="18" t="s">
        <v>2112</v>
      </c>
      <c r="C1203" s="91">
        <f>2209509.62+517604.78</f>
        <v>2727114.4000000004</v>
      </c>
      <c r="D1203" s="61"/>
      <c r="E1203" s="162"/>
      <c r="F1203" s="92"/>
      <c r="G1203" s="91">
        <f t="shared" si="18"/>
        <v>2727114.4000000004</v>
      </c>
      <c r="H1203" s="120">
        <v>43311</v>
      </c>
      <c r="I1203" s="120">
        <v>43311</v>
      </c>
      <c r="J1203" s="61"/>
      <c r="K1203" s="61"/>
      <c r="L1203" s="162"/>
      <c r="M1203" s="29" t="s">
        <v>5</v>
      </c>
      <c r="N1203" s="29">
        <v>1</v>
      </c>
      <c r="O1203" s="112">
        <v>3814.8</v>
      </c>
      <c r="P1203" s="162">
        <v>2018</v>
      </c>
    </row>
    <row r="1204" spans="1:16" s="65" customFormat="1" ht="15.75" customHeight="1" x14ac:dyDescent="0.25">
      <c r="A1204" s="18" t="s">
        <v>2197</v>
      </c>
      <c r="B1204" s="18" t="s">
        <v>2114</v>
      </c>
      <c r="C1204" s="91">
        <f>763371.5+344832.58</f>
        <v>1108204.08</v>
      </c>
      <c r="D1204" s="61"/>
      <c r="E1204" s="162"/>
      <c r="F1204" s="92"/>
      <c r="G1204" s="91">
        <f t="shared" si="18"/>
        <v>1108204.08</v>
      </c>
      <c r="H1204" s="85">
        <v>43286</v>
      </c>
      <c r="I1204" s="102">
        <v>43286</v>
      </c>
      <c r="J1204" s="61"/>
      <c r="K1204" s="61"/>
      <c r="L1204" s="162"/>
      <c r="M1204" s="29" t="s">
        <v>5</v>
      </c>
      <c r="N1204" s="29">
        <v>1</v>
      </c>
      <c r="O1204" s="112">
        <v>1963.6</v>
      </c>
      <c r="P1204" s="162">
        <v>2018</v>
      </c>
    </row>
    <row r="1205" spans="1:16" s="65" customFormat="1" ht="15.75" customHeight="1" x14ac:dyDescent="0.25">
      <c r="A1205" s="18" t="s">
        <v>1901</v>
      </c>
      <c r="B1205" s="18" t="s">
        <v>2113</v>
      </c>
      <c r="C1205" s="91">
        <v>998230.27</v>
      </c>
      <c r="D1205" s="61"/>
      <c r="E1205" s="162"/>
      <c r="F1205" s="92"/>
      <c r="G1205" s="91">
        <f t="shared" si="18"/>
        <v>998230.27</v>
      </c>
      <c r="H1205" s="85">
        <v>43269</v>
      </c>
      <c r="I1205" s="102">
        <v>43269</v>
      </c>
      <c r="J1205" s="61"/>
      <c r="K1205" s="61"/>
      <c r="L1205" s="162"/>
      <c r="M1205" s="29" t="s">
        <v>6</v>
      </c>
      <c r="N1205" s="29">
        <v>1</v>
      </c>
      <c r="O1205" s="112">
        <v>367.8</v>
      </c>
      <c r="P1205" s="162">
        <v>2018</v>
      </c>
    </row>
    <row r="1206" spans="1:16" s="65" customFormat="1" ht="15.75" customHeight="1" x14ac:dyDescent="0.25">
      <c r="A1206" s="18" t="s">
        <v>2195</v>
      </c>
      <c r="B1206" s="18" t="s">
        <v>2113</v>
      </c>
      <c r="C1206" s="91">
        <v>1423904.82</v>
      </c>
      <c r="D1206" s="61"/>
      <c r="E1206" s="162"/>
      <c r="F1206" s="92"/>
      <c r="G1206" s="91">
        <f t="shared" si="18"/>
        <v>1423904.82</v>
      </c>
      <c r="H1206" s="85">
        <v>43291</v>
      </c>
      <c r="I1206" s="102">
        <v>43291</v>
      </c>
      <c r="J1206" s="162"/>
      <c r="K1206" s="61"/>
      <c r="L1206" s="162"/>
      <c r="M1206" s="29" t="s">
        <v>5</v>
      </c>
      <c r="N1206" s="29">
        <v>1</v>
      </c>
      <c r="O1206" s="112">
        <v>643.4</v>
      </c>
      <c r="P1206" s="162">
        <v>2018</v>
      </c>
    </row>
    <row r="1207" spans="1:16" s="65" customFormat="1" ht="15.75" customHeight="1" x14ac:dyDescent="0.25">
      <c r="A1207" s="18" t="s">
        <v>909</v>
      </c>
      <c r="B1207" s="18" t="s">
        <v>2334</v>
      </c>
      <c r="C1207" s="91">
        <v>2711827.19</v>
      </c>
      <c r="D1207" s="61"/>
      <c r="E1207" s="162"/>
      <c r="F1207" s="92"/>
      <c r="G1207" s="91">
        <f t="shared" si="18"/>
        <v>2711827.19</v>
      </c>
      <c r="H1207" s="85">
        <v>43280</v>
      </c>
      <c r="I1207" s="102">
        <v>43297</v>
      </c>
      <c r="J1207" s="162"/>
      <c r="K1207" s="61"/>
      <c r="L1207" s="162"/>
      <c r="M1207" s="29" t="s">
        <v>908</v>
      </c>
      <c r="N1207" s="29">
        <v>1</v>
      </c>
      <c r="O1207" s="112">
        <v>6703</v>
      </c>
      <c r="P1207" s="162">
        <v>2018</v>
      </c>
    </row>
    <row r="1208" spans="1:16" s="65" customFormat="1" ht="15.75" customHeight="1" x14ac:dyDescent="0.25">
      <c r="A1208" s="18" t="s">
        <v>1897</v>
      </c>
      <c r="B1208" s="18" t="s">
        <v>782</v>
      </c>
      <c r="C1208" s="91">
        <f>880602.14-59588.82</f>
        <v>821013.32000000007</v>
      </c>
      <c r="D1208" s="61"/>
      <c r="E1208" s="162"/>
      <c r="F1208" s="92"/>
      <c r="G1208" s="91">
        <f t="shared" si="18"/>
        <v>821013.32000000007</v>
      </c>
      <c r="H1208" s="85">
        <v>43314</v>
      </c>
      <c r="I1208" s="102" t="s">
        <v>3592</v>
      </c>
      <c r="J1208" s="162"/>
      <c r="K1208" s="61"/>
      <c r="L1208" s="162"/>
      <c r="M1208" s="29" t="s">
        <v>6</v>
      </c>
      <c r="N1208" s="29">
        <v>1</v>
      </c>
      <c r="O1208" s="112">
        <v>306.89999999999998</v>
      </c>
      <c r="P1208" s="162">
        <v>2018</v>
      </c>
    </row>
    <row r="1209" spans="1:16" s="65" customFormat="1" ht="15.75" customHeight="1" x14ac:dyDescent="0.25">
      <c r="A1209" s="18" t="s">
        <v>576</v>
      </c>
      <c r="B1209" s="18" t="s">
        <v>694</v>
      </c>
      <c r="C1209" s="91">
        <v>1466869.42</v>
      </c>
      <c r="D1209" s="61"/>
      <c r="E1209" s="162"/>
      <c r="F1209" s="92"/>
      <c r="G1209" s="91">
        <f t="shared" si="18"/>
        <v>1466869.42</v>
      </c>
      <c r="H1209" s="85">
        <v>43273</v>
      </c>
      <c r="I1209" s="102">
        <v>43259</v>
      </c>
      <c r="J1209" s="162"/>
      <c r="K1209" s="61"/>
      <c r="L1209" s="162"/>
      <c r="M1209" s="29" t="s">
        <v>5</v>
      </c>
      <c r="N1209" s="29">
        <v>1</v>
      </c>
      <c r="O1209" s="112">
        <v>1046.4000000000001</v>
      </c>
      <c r="P1209" s="162">
        <v>2018</v>
      </c>
    </row>
    <row r="1210" spans="1:16" s="65" customFormat="1" ht="15.75" customHeight="1" x14ac:dyDescent="0.25">
      <c r="A1210" s="18" t="s">
        <v>2295</v>
      </c>
      <c r="B1210" s="18" t="s">
        <v>2098</v>
      </c>
      <c r="C1210" s="91">
        <v>786511.34</v>
      </c>
      <c r="D1210" s="61"/>
      <c r="E1210" s="162"/>
      <c r="F1210" s="92"/>
      <c r="G1210" s="91">
        <f t="shared" si="18"/>
        <v>786511.34</v>
      </c>
      <c r="H1210" s="85">
        <v>43319</v>
      </c>
      <c r="I1210" s="102">
        <v>43319</v>
      </c>
      <c r="J1210" s="162"/>
      <c r="K1210" s="61"/>
      <c r="L1210" s="162"/>
      <c r="M1210" s="29" t="s">
        <v>6</v>
      </c>
      <c r="N1210" s="29">
        <v>1</v>
      </c>
      <c r="O1210" s="112">
        <v>158.30000000000001</v>
      </c>
      <c r="P1210" s="162">
        <v>2018</v>
      </c>
    </row>
    <row r="1211" spans="1:16" s="65" customFormat="1" ht="15.75" customHeight="1" x14ac:dyDescent="0.25">
      <c r="A1211" s="18" t="s">
        <v>2374</v>
      </c>
      <c r="B1211" s="155" t="s">
        <v>246</v>
      </c>
      <c r="C1211" s="91">
        <v>238213.37</v>
      </c>
      <c r="D1211" s="61"/>
      <c r="E1211" s="162"/>
      <c r="F1211" s="92"/>
      <c r="G1211" s="91">
        <f t="shared" si="18"/>
        <v>238213.37</v>
      </c>
      <c r="H1211" s="85">
        <v>43252</v>
      </c>
      <c r="I1211" s="102">
        <v>43320</v>
      </c>
      <c r="J1211" s="162"/>
      <c r="K1211" s="61"/>
      <c r="L1211" s="162"/>
      <c r="M1211" s="29" t="s">
        <v>2376</v>
      </c>
      <c r="N1211" s="29">
        <v>2</v>
      </c>
      <c r="O1211" s="112">
        <v>662.7</v>
      </c>
      <c r="P1211" s="162">
        <v>2018</v>
      </c>
    </row>
    <row r="1212" spans="1:16" s="65" customFormat="1" ht="15.75" customHeight="1" x14ac:dyDescent="0.25">
      <c r="A1212" s="18" t="s">
        <v>2338</v>
      </c>
      <c r="B1212" s="18" t="s">
        <v>755</v>
      </c>
      <c r="C1212" s="91">
        <v>955095.54</v>
      </c>
      <c r="D1212" s="61"/>
      <c r="E1212" s="162"/>
      <c r="F1212" s="92"/>
      <c r="G1212" s="91">
        <f t="shared" si="18"/>
        <v>955095.54</v>
      </c>
      <c r="H1212" s="85">
        <v>43235</v>
      </c>
      <c r="I1212" s="102">
        <v>43283</v>
      </c>
      <c r="J1212" s="162"/>
      <c r="K1212" s="61"/>
      <c r="L1212" s="162"/>
      <c r="M1212" s="29" t="s">
        <v>5</v>
      </c>
      <c r="N1212" s="29">
        <v>1</v>
      </c>
      <c r="O1212" s="173">
        <v>1349.2</v>
      </c>
      <c r="P1212" s="162">
        <v>2018</v>
      </c>
    </row>
    <row r="1213" spans="1:16" s="65" customFormat="1" ht="15.75" customHeight="1" x14ac:dyDescent="0.25">
      <c r="A1213" s="18" t="s">
        <v>2069</v>
      </c>
      <c r="B1213" s="18" t="s">
        <v>2112</v>
      </c>
      <c r="C1213" s="91">
        <v>1105524.94</v>
      </c>
      <c r="D1213" s="61"/>
      <c r="E1213" s="162"/>
      <c r="F1213" s="92"/>
      <c r="G1213" s="91">
        <f t="shared" si="18"/>
        <v>1105524.94</v>
      </c>
      <c r="H1213" s="85">
        <v>43329</v>
      </c>
      <c r="I1213" s="102">
        <v>43329</v>
      </c>
      <c r="J1213" s="162"/>
      <c r="K1213" s="61"/>
      <c r="L1213" s="162"/>
      <c r="M1213" s="29" t="s">
        <v>5</v>
      </c>
      <c r="N1213" s="29">
        <v>1</v>
      </c>
      <c r="O1213" s="112">
        <v>427.9</v>
      </c>
      <c r="P1213" s="162">
        <v>2018</v>
      </c>
    </row>
    <row r="1214" spans="1:16" s="65" customFormat="1" ht="15.75" customHeight="1" x14ac:dyDescent="0.25">
      <c r="A1214" s="18" t="s">
        <v>999</v>
      </c>
      <c r="B1214" s="18" t="s">
        <v>782</v>
      </c>
      <c r="C1214" s="91">
        <v>3260185.42</v>
      </c>
      <c r="D1214" s="61"/>
      <c r="E1214" s="162"/>
      <c r="F1214" s="92"/>
      <c r="G1214" s="91">
        <f t="shared" si="18"/>
        <v>3260185.42</v>
      </c>
      <c r="H1214" s="85">
        <v>43248</v>
      </c>
      <c r="I1214" s="102">
        <v>43313</v>
      </c>
      <c r="J1214" s="162"/>
      <c r="K1214" s="61"/>
      <c r="L1214" s="162"/>
      <c r="M1214" s="29" t="s">
        <v>2837</v>
      </c>
      <c r="N1214" s="29">
        <v>5</v>
      </c>
      <c r="O1214" s="112">
        <v>3418.6</v>
      </c>
      <c r="P1214" s="162">
        <v>2018</v>
      </c>
    </row>
    <row r="1215" spans="1:16" s="65" customFormat="1" ht="15.75" customHeight="1" x14ac:dyDescent="0.25">
      <c r="A1215" s="18" t="s">
        <v>1673</v>
      </c>
      <c r="B1215" s="18" t="s">
        <v>245</v>
      </c>
      <c r="C1215" s="91">
        <v>270352.25</v>
      </c>
      <c r="D1215" s="61"/>
      <c r="E1215" s="162"/>
      <c r="F1215" s="92"/>
      <c r="G1215" s="91">
        <f t="shared" si="18"/>
        <v>270352.25</v>
      </c>
      <c r="H1215" s="85">
        <v>43306</v>
      </c>
      <c r="I1215" s="102">
        <v>43315</v>
      </c>
      <c r="J1215" s="162"/>
      <c r="K1215" s="61"/>
      <c r="L1215" s="162"/>
      <c r="M1215" s="29" t="s">
        <v>1689</v>
      </c>
      <c r="N1215" s="29">
        <v>3</v>
      </c>
      <c r="O1215" s="112">
        <v>336</v>
      </c>
      <c r="P1215" s="162">
        <v>2018</v>
      </c>
    </row>
    <row r="1216" spans="1:16" s="65" customFormat="1" ht="15.75" customHeight="1" x14ac:dyDescent="0.25">
      <c r="A1216" s="18" t="s">
        <v>859</v>
      </c>
      <c r="B1216" s="18" t="s">
        <v>2081</v>
      </c>
      <c r="C1216" s="91">
        <v>1428984.85</v>
      </c>
      <c r="D1216" s="61"/>
      <c r="E1216" s="162"/>
      <c r="F1216" s="92"/>
      <c r="G1216" s="91">
        <f t="shared" si="18"/>
        <v>1428984.85</v>
      </c>
      <c r="H1216" s="85">
        <v>43321</v>
      </c>
      <c r="I1216" s="102">
        <v>43315</v>
      </c>
      <c r="J1216" s="162"/>
      <c r="K1216" s="61"/>
      <c r="L1216" s="162"/>
      <c r="M1216" s="29" t="s">
        <v>5</v>
      </c>
      <c r="N1216" s="29">
        <v>1</v>
      </c>
      <c r="O1216" s="112">
        <v>520.4</v>
      </c>
      <c r="P1216" s="162">
        <v>2018</v>
      </c>
    </row>
    <row r="1217" spans="1:16" s="65" customFormat="1" ht="15.75" customHeight="1" x14ac:dyDescent="0.25">
      <c r="A1217" s="18" t="s">
        <v>2214</v>
      </c>
      <c r="B1217" s="18" t="s">
        <v>2081</v>
      </c>
      <c r="C1217" s="91">
        <v>1998160.37</v>
      </c>
      <c r="D1217" s="61"/>
      <c r="E1217" s="162"/>
      <c r="F1217" s="92"/>
      <c r="G1217" s="91">
        <f t="shared" si="18"/>
        <v>1998160.37</v>
      </c>
      <c r="H1217" s="85">
        <v>43313</v>
      </c>
      <c r="I1217" s="102">
        <v>43313</v>
      </c>
      <c r="J1217" s="162"/>
      <c r="K1217" s="61"/>
      <c r="L1217" s="162"/>
      <c r="M1217" s="29" t="s">
        <v>5</v>
      </c>
      <c r="N1217" s="29">
        <v>1</v>
      </c>
      <c r="O1217" s="112">
        <v>1080.3</v>
      </c>
      <c r="P1217" s="162">
        <v>2018</v>
      </c>
    </row>
    <row r="1218" spans="1:16" s="65" customFormat="1" ht="15.75" customHeight="1" x14ac:dyDescent="0.25">
      <c r="A1218" s="18" t="s">
        <v>1813</v>
      </c>
      <c r="B1218" s="18" t="s">
        <v>2112</v>
      </c>
      <c r="C1218" s="91">
        <v>3018823.99</v>
      </c>
      <c r="D1218" s="61"/>
      <c r="E1218" s="162"/>
      <c r="F1218" s="92"/>
      <c r="G1218" s="91">
        <f t="shared" si="18"/>
        <v>3018823.99</v>
      </c>
      <c r="H1218" s="85">
        <v>43333</v>
      </c>
      <c r="I1218" s="102">
        <v>43333</v>
      </c>
      <c r="J1218" s="162"/>
      <c r="K1218" s="61"/>
      <c r="L1218" s="162"/>
      <c r="M1218" s="29" t="s">
        <v>5</v>
      </c>
      <c r="N1218" s="29">
        <v>1</v>
      </c>
      <c r="O1218" s="112">
        <v>6319.5</v>
      </c>
      <c r="P1218" s="162">
        <v>2018</v>
      </c>
    </row>
    <row r="1219" spans="1:16" s="65" customFormat="1" ht="15.75" customHeight="1" x14ac:dyDescent="0.25">
      <c r="A1219" s="18" t="s">
        <v>1750</v>
      </c>
      <c r="B1219" s="155" t="s">
        <v>344</v>
      </c>
      <c r="C1219" s="91">
        <v>1719820.8</v>
      </c>
      <c r="D1219" s="61"/>
      <c r="E1219" s="162"/>
      <c r="F1219" s="92"/>
      <c r="G1219" s="91">
        <f t="shared" si="18"/>
        <v>1719820.8</v>
      </c>
      <c r="H1219" s="85">
        <v>43297</v>
      </c>
      <c r="I1219" s="102">
        <v>43297</v>
      </c>
      <c r="J1219" s="162"/>
      <c r="K1219" s="61"/>
      <c r="L1219" s="162"/>
      <c r="M1219" s="29" t="s">
        <v>5</v>
      </c>
      <c r="N1219" s="29">
        <v>1</v>
      </c>
      <c r="O1219" s="112">
        <v>806.2</v>
      </c>
      <c r="P1219" s="162">
        <v>2018</v>
      </c>
    </row>
    <row r="1220" spans="1:16" s="65" customFormat="1" ht="15.75" customHeight="1" x14ac:dyDescent="0.25">
      <c r="A1220" s="18" t="s">
        <v>1786</v>
      </c>
      <c r="B1220" s="18" t="s">
        <v>2334</v>
      </c>
      <c r="C1220" s="91">
        <v>5413532.8600000003</v>
      </c>
      <c r="D1220" s="61"/>
      <c r="E1220" s="162"/>
      <c r="F1220" s="92"/>
      <c r="G1220" s="91">
        <f t="shared" si="18"/>
        <v>5413532.8600000003</v>
      </c>
      <c r="H1220" s="85">
        <v>43280</v>
      </c>
      <c r="I1220" s="102">
        <v>43283</v>
      </c>
      <c r="J1220" s="162"/>
      <c r="K1220" s="61"/>
      <c r="L1220" s="162"/>
      <c r="M1220" s="29" t="s">
        <v>908</v>
      </c>
      <c r="N1220" s="29">
        <v>1</v>
      </c>
      <c r="O1220" s="112">
        <v>8675.9</v>
      </c>
      <c r="P1220" s="162">
        <v>2018</v>
      </c>
    </row>
    <row r="1221" spans="1:16" s="65" customFormat="1" ht="15.75" customHeight="1" x14ac:dyDescent="0.25">
      <c r="A1221" s="18" t="s">
        <v>1672</v>
      </c>
      <c r="B1221" s="18" t="s">
        <v>245</v>
      </c>
      <c r="C1221" s="91">
        <v>205113.22</v>
      </c>
      <c r="D1221" s="61"/>
      <c r="E1221" s="162"/>
      <c r="F1221" s="92"/>
      <c r="G1221" s="91">
        <f t="shared" si="18"/>
        <v>205113.22</v>
      </c>
      <c r="H1221" s="85">
        <v>43306</v>
      </c>
      <c r="I1221" s="102">
        <v>43315</v>
      </c>
      <c r="J1221" s="162"/>
      <c r="K1221" s="61"/>
      <c r="L1221" s="162"/>
      <c r="M1221" s="29" t="s">
        <v>1689</v>
      </c>
      <c r="N1221" s="29">
        <v>3</v>
      </c>
      <c r="O1221" s="112">
        <v>332.5</v>
      </c>
      <c r="P1221" s="162">
        <v>2018</v>
      </c>
    </row>
    <row r="1222" spans="1:16" s="65" customFormat="1" ht="15.75" customHeight="1" x14ac:dyDescent="0.25">
      <c r="A1222" s="18" t="s">
        <v>1680</v>
      </c>
      <c r="B1222" s="18" t="s">
        <v>757</v>
      </c>
      <c r="C1222" s="91">
        <v>3070262.28</v>
      </c>
      <c r="D1222" s="61"/>
      <c r="E1222" s="162"/>
      <c r="F1222" s="92"/>
      <c r="G1222" s="91">
        <f t="shared" si="18"/>
        <v>3070262.28</v>
      </c>
      <c r="H1222" s="85">
        <v>43315</v>
      </c>
      <c r="I1222" s="102">
        <v>43315</v>
      </c>
      <c r="J1222" s="162"/>
      <c r="K1222" s="61"/>
      <c r="L1222" s="162"/>
      <c r="M1222" s="29" t="s">
        <v>2237</v>
      </c>
      <c r="N1222" s="29">
        <v>2</v>
      </c>
      <c r="O1222" s="112">
        <v>4287.3999999999996</v>
      </c>
      <c r="P1222" s="162">
        <v>2018</v>
      </c>
    </row>
    <row r="1223" spans="1:16" s="65" customFormat="1" ht="15.75" customHeight="1" x14ac:dyDescent="0.25">
      <c r="A1223" s="18" t="s">
        <v>2191</v>
      </c>
      <c r="B1223" s="18" t="s">
        <v>63</v>
      </c>
      <c r="C1223" s="91">
        <v>2760174.08</v>
      </c>
      <c r="D1223" s="61"/>
      <c r="E1223" s="162"/>
      <c r="F1223" s="92"/>
      <c r="G1223" s="91">
        <f t="shared" si="18"/>
        <v>2760174.08</v>
      </c>
      <c r="H1223" s="85">
        <v>43332</v>
      </c>
      <c r="I1223" s="102">
        <v>43332</v>
      </c>
      <c r="J1223" s="162"/>
      <c r="K1223" s="61"/>
      <c r="L1223" s="162"/>
      <c r="M1223" s="29" t="s">
        <v>5</v>
      </c>
      <c r="N1223" s="29">
        <v>1</v>
      </c>
      <c r="O1223" s="112">
        <v>3089.3</v>
      </c>
      <c r="P1223" s="162">
        <v>2018</v>
      </c>
    </row>
    <row r="1224" spans="1:16" s="65" customFormat="1" ht="15.75" customHeight="1" x14ac:dyDescent="0.25">
      <c r="A1224" s="18" t="s">
        <v>2235</v>
      </c>
      <c r="B1224" s="18" t="s">
        <v>2081</v>
      </c>
      <c r="C1224" s="91">
        <v>1728178.22</v>
      </c>
      <c r="D1224" s="61"/>
      <c r="E1224" s="162"/>
      <c r="F1224" s="92"/>
      <c r="G1224" s="91">
        <f t="shared" si="18"/>
        <v>1728178.22</v>
      </c>
      <c r="H1224" s="85">
        <v>43318</v>
      </c>
      <c r="I1224" s="102">
        <v>43318</v>
      </c>
      <c r="J1224" s="162"/>
      <c r="K1224" s="61"/>
      <c r="L1224" s="162"/>
      <c r="M1224" s="29" t="s">
        <v>5</v>
      </c>
      <c r="N1224" s="29">
        <v>1</v>
      </c>
      <c r="O1224" s="112">
        <v>5433.1</v>
      </c>
      <c r="P1224" s="162">
        <v>2018</v>
      </c>
    </row>
    <row r="1225" spans="1:16" s="65" customFormat="1" ht="15.75" customHeight="1" x14ac:dyDescent="0.25">
      <c r="A1225" s="18" t="s">
        <v>2271</v>
      </c>
      <c r="B1225" s="18" t="s">
        <v>2098</v>
      </c>
      <c r="C1225" s="91">
        <v>2845473.25</v>
      </c>
      <c r="D1225" s="61"/>
      <c r="E1225" s="162"/>
      <c r="F1225" s="92"/>
      <c r="G1225" s="91">
        <f t="shared" si="18"/>
        <v>2845473.25</v>
      </c>
      <c r="H1225" s="85">
        <v>43333</v>
      </c>
      <c r="I1225" s="102">
        <v>43333</v>
      </c>
      <c r="J1225" s="162"/>
      <c r="K1225" s="61"/>
      <c r="L1225" s="162"/>
      <c r="M1225" s="29" t="s">
        <v>5</v>
      </c>
      <c r="N1225" s="29">
        <v>1</v>
      </c>
      <c r="O1225" s="112">
        <v>3814.6</v>
      </c>
      <c r="P1225" s="162">
        <v>2018</v>
      </c>
    </row>
    <row r="1226" spans="1:16" s="65" customFormat="1" ht="15.75" customHeight="1" x14ac:dyDescent="0.25">
      <c r="A1226" s="18" t="s">
        <v>2207</v>
      </c>
      <c r="B1226" s="155" t="s">
        <v>344</v>
      </c>
      <c r="C1226" s="91">
        <v>3200519.55</v>
      </c>
      <c r="D1226" s="61"/>
      <c r="E1226" s="162"/>
      <c r="F1226" s="92"/>
      <c r="G1226" s="91">
        <f t="shared" si="18"/>
        <v>3200519.55</v>
      </c>
      <c r="H1226" s="85">
        <v>43335</v>
      </c>
      <c r="I1226" s="102">
        <v>43335</v>
      </c>
      <c r="J1226" s="162"/>
      <c r="K1226" s="61"/>
      <c r="L1226" s="162"/>
      <c r="M1226" s="29" t="s">
        <v>5</v>
      </c>
      <c r="N1226" s="29">
        <v>1</v>
      </c>
      <c r="O1226" s="112">
        <v>3358.3</v>
      </c>
      <c r="P1226" s="162">
        <v>2018</v>
      </c>
    </row>
    <row r="1227" spans="1:16" s="65" customFormat="1" ht="15.75" customHeight="1" x14ac:dyDescent="0.25">
      <c r="A1227" s="18" t="s">
        <v>2192</v>
      </c>
      <c r="B1227" s="18" t="s">
        <v>63</v>
      </c>
      <c r="C1227" s="91">
        <v>1620901.85</v>
      </c>
      <c r="D1227" s="61"/>
      <c r="E1227" s="162"/>
      <c r="F1227" s="92"/>
      <c r="G1227" s="91">
        <f t="shared" si="18"/>
        <v>1620901.85</v>
      </c>
      <c r="H1227" s="85">
        <v>43313</v>
      </c>
      <c r="I1227" s="102">
        <v>43314</v>
      </c>
      <c r="J1227" s="162"/>
      <c r="K1227" s="61"/>
      <c r="L1227" s="162"/>
      <c r="M1227" s="29" t="s">
        <v>5</v>
      </c>
      <c r="N1227" s="29">
        <v>1</v>
      </c>
      <c r="O1227" s="112">
        <v>3318.1</v>
      </c>
      <c r="P1227" s="162">
        <v>2018</v>
      </c>
    </row>
    <row r="1228" spans="1:16" s="65" customFormat="1" ht="15.75" customHeight="1" x14ac:dyDescent="0.25">
      <c r="A1228" s="18" t="s">
        <v>2289</v>
      </c>
      <c r="B1228" s="18" t="s">
        <v>2114</v>
      </c>
      <c r="C1228" s="91">
        <v>825847.81</v>
      </c>
      <c r="D1228" s="61"/>
      <c r="E1228" s="162"/>
      <c r="F1228" s="92"/>
      <c r="G1228" s="91">
        <f t="shared" si="18"/>
        <v>825847.81</v>
      </c>
      <c r="H1228" s="85">
        <v>43301</v>
      </c>
      <c r="I1228" s="102">
        <v>43301</v>
      </c>
      <c r="J1228" s="162"/>
      <c r="K1228" s="61"/>
      <c r="L1228" s="162"/>
      <c r="M1228" s="29" t="s">
        <v>5</v>
      </c>
      <c r="N1228" s="29">
        <v>1</v>
      </c>
      <c r="O1228" s="112">
        <v>2644.3</v>
      </c>
      <c r="P1228" s="162">
        <v>2018</v>
      </c>
    </row>
    <row r="1229" spans="1:16" s="65" customFormat="1" ht="15.75" customHeight="1" x14ac:dyDescent="0.25">
      <c r="A1229" s="18" t="s">
        <v>850</v>
      </c>
      <c r="B1229" s="155" t="s">
        <v>344</v>
      </c>
      <c r="C1229" s="91">
        <v>3241799.87</v>
      </c>
      <c r="D1229" s="61"/>
      <c r="E1229" s="162"/>
      <c r="F1229" s="92"/>
      <c r="G1229" s="91">
        <f t="shared" si="18"/>
        <v>3241799.87</v>
      </c>
      <c r="H1229" s="85">
        <v>43319</v>
      </c>
      <c r="I1229" s="102">
        <v>43319</v>
      </c>
      <c r="J1229" s="162"/>
      <c r="K1229" s="61"/>
      <c r="L1229" s="162"/>
      <c r="M1229" s="29" t="s">
        <v>5</v>
      </c>
      <c r="N1229" s="29">
        <v>1</v>
      </c>
      <c r="O1229" s="112">
        <v>3974.3</v>
      </c>
      <c r="P1229" s="162">
        <v>2018</v>
      </c>
    </row>
    <row r="1230" spans="1:16" s="65" customFormat="1" ht="15.75" customHeight="1" x14ac:dyDescent="0.25">
      <c r="A1230" s="18" t="s">
        <v>855</v>
      </c>
      <c r="B1230" s="18" t="s">
        <v>755</v>
      </c>
      <c r="C1230" s="91">
        <v>523741.82</v>
      </c>
      <c r="D1230" s="61"/>
      <c r="E1230" s="162"/>
      <c r="F1230" s="92"/>
      <c r="G1230" s="91">
        <f t="shared" si="18"/>
        <v>523741.82</v>
      </c>
      <c r="H1230" s="85">
        <v>43287</v>
      </c>
      <c r="I1230" s="102">
        <v>43335</v>
      </c>
      <c r="J1230" s="162"/>
      <c r="K1230" s="61"/>
      <c r="L1230" s="162"/>
      <c r="M1230" s="29" t="s">
        <v>5</v>
      </c>
      <c r="N1230" s="29">
        <v>1</v>
      </c>
      <c r="O1230" s="112">
        <v>663.9</v>
      </c>
      <c r="P1230" s="162">
        <v>2018</v>
      </c>
    </row>
    <row r="1231" spans="1:16" s="65" customFormat="1" ht="15.75" customHeight="1" x14ac:dyDescent="0.25">
      <c r="A1231" s="18" t="s">
        <v>2236</v>
      </c>
      <c r="B1231" s="18" t="s">
        <v>63</v>
      </c>
      <c r="C1231" s="91">
        <v>4648256.7300000004</v>
      </c>
      <c r="D1231" s="61"/>
      <c r="E1231" s="162"/>
      <c r="F1231" s="92"/>
      <c r="G1231" s="91">
        <f t="shared" si="18"/>
        <v>4648256.7300000004</v>
      </c>
      <c r="H1231" s="85">
        <v>43339</v>
      </c>
      <c r="I1231" s="102">
        <v>43339</v>
      </c>
      <c r="J1231" s="162"/>
      <c r="K1231" s="61"/>
      <c r="L1231" s="162"/>
      <c r="M1231" s="29" t="s">
        <v>5</v>
      </c>
      <c r="N1231" s="29">
        <v>1</v>
      </c>
      <c r="O1231" s="112">
        <v>6516</v>
      </c>
      <c r="P1231" s="162">
        <v>2018</v>
      </c>
    </row>
    <row r="1232" spans="1:16" s="65" customFormat="1" ht="15.75" customHeight="1" x14ac:dyDescent="0.25">
      <c r="A1232" s="18" t="s">
        <v>852</v>
      </c>
      <c r="B1232" s="18" t="s">
        <v>2330</v>
      </c>
      <c r="C1232" s="91">
        <v>1598629.95</v>
      </c>
      <c r="D1232" s="61"/>
      <c r="E1232" s="162"/>
      <c r="F1232" s="92"/>
      <c r="G1232" s="91">
        <f t="shared" ref="G1232:G1295" si="19">C1232-D1232+F1232</f>
        <v>1598629.95</v>
      </c>
      <c r="H1232" s="85">
        <v>43245</v>
      </c>
      <c r="I1232" s="102">
        <v>43284</v>
      </c>
      <c r="J1232" s="162"/>
      <c r="K1232" s="61"/>
      <c r="L1232" s="162"/>
      <c r="M1232" s="29" t="s">
        <v>5</v>
      </c>
      <c r="N1232" s="29">
        <v>1</v>
      </c>
      <c r="O1232" s="112">
        <v>679.7</v>
      </c>
      <c r="P1232" s="162">
        <v>2018</v>
      </c>
    </row>
    <row r="1233" spans="1:16" s="65" customFormat="1" ht="15.75" customHeight="1" x14ac:dyDescent="0.25">
      <c r="A1233" s="18" t="s">
        <v>2260</v>
      </c>
      <c r="B1233" s="18" t="s">
        <v>2098</v>
      </c>
      <c r="C1233" s="91">
        <v>3224396.77</v>
      </c>
      <c r="D1233" s="61"/>
      <c r="E1233" s="162"/>
      <c r="F1233" s="92"/>
      <c r="G1233" s="91">
        <f t="shared" si="19"/>
        <v>3224396.77</v>
      </c>
      <c r="H1233" s="85">
        <v>43343</v>
      </c>
      <c r="I1233" s="102">
        <v>43343</v>
      </c>
      <c r="J1233" s="162"/>
      <c r="K1233" s="61"/>
      <c r="L1233" s="162"/>
      <c r="M1233" s="29" t="s">
        <v>5</v>
      </c>
      <c r="N1233" s="29">
        <v>1</v>
      </c>
      <c r="O1233" s="112">
        <v>4123.2</v>
      </c>
      <c r="P1233" s="162">
        <v>2018</v>
      </c>
    </row>
    <row r="1234" spans="1:16" s="65" customFormat="1" ht="15.75" customHeight="1" x14ac:dyDescent="0.25">
      <c r="A1234" s="18" t="s">
        <v>1099</v>
      </c>
      <c r="B1234" s="18" t="s">
        <v>1988</v>
      </c>
      <c r="C1234" s="91">
        <v>4406687.32</v>
      </c>
      <c r="D1234" s="61"/>
      <c r="E1234" s="162"/>
      <c r="F1234" s="92"/>
      <c r="G1234" s="91">
        <f t="shared" si="19"/>
        <v>4406687.32</v>
      </c>
      <c r="H1234" s="85">
        <v>43339</v>
      </c>
      <c r="I1234" s="102">
        <v>43340</v>
      </c>
      <c r="J1234" s="162"/>
      <c r="K1234" s="61"/>
      <c r="L1234" s="162"/>
      <c r="M1234" s="29" t="s">
        <v>908</v>
      </c>
      <c r="N1234" s="29">
        <v>1</v>
      </c>
      <c r="O1234" s="112">
        <v>4265.8999999999996</v>
      </c>
      <c r="P1234" s="162">
        <v>2018</v>
      </c>
    </row>
    <row r="1235" spans="1:16" s="65" customFormat="1" ht="15.75" customHeight="1" x14ac:dyDescent="0.25">
      <c r="A1235" s="18" t="s">
        <v>1111</v>
      </c>
      <c r="B1235" s="18" t="s">
        <v>1988</v>
      </c>
      <c r="C1235" s="91">
        <v>7300002.6900000004</v>
      </c>
      <c r="D1235" s="61"/>
      <c r="E1235" s="162"/>
      <c r="F1235" s="92"/>
      <c r="G1235" s="91">
        <f t="shared" si="19"/>
        <v>7300002.6900000004</v>
      </c>
      <c r="H1235" s="85">
        <v>43341</v>
      </c>
      <c r="I1235" s="102">
        <v>43341</v>
      </c>
      <c r="J1235" s="162"/>
      <c r="K1235" s="61"/>
      <c r="L1235" s="162"/>
      <c r="M1235" s="29" t="s">
        <v>908</v>
      </c>
      <c r="N1235" s="29">
        <v>1</v>
      </c>
      <c r="O1235" s="112">
        <v>8976.2999999999993</v>
      </c>
      <c r="P1235" s="162">
        <v>2018</v>
      </c>
    </row>
    <row r="1236" spans="1:16" s="65" customFormat="1" ht="15.75" customHeight="1" x14ac:dyDescent="0.25">
      <c r="A1236" s="18" t="s">
        <v>2355</v>
      </c>
      <c r="B1236" s="18" t="s">
        <v>2098</v>
      </c>
      <c r="C1236" s="91">
        <v>1721061.65</v>
      </c>
      <c r="D1236" s="61"/>
      <c r="E1236" s="162"/>
      <c r="F1236" s="92"/>
      <c r="G1236" s="91">
        <f t="shared" si="19"/>
        <v>1721061.65</v>
      </c>
      <c r="H1236" s="85">
        <v>43346</v>
      </c>
      <c r="I1236" s="102">
        <v>43346</v>
      </c>
      <c r="J1236" s="162"/>
      <c r="K1236" s="61"/>
      <c r="L1236" s="162"/>
      <c r="M1236" s="29" t="s">
        <v>5</v>
      </c>
      <c r="N1236" s="29">
        <v>1</v>
      </c>
      <c r="O1236" s="112">
        <v>1175.9000000000001</v>
      </c>
      <c r="P1236" s="162">
        <v>2018</v>
      </c>
    </row>
    <row r="1237" spans="1:16" s="65" customFormat="1" ht="15.75" customHeight="1" x14ac:dyDescent="0.25">
      <c r="A1237" s="18" t="s">
        <v>1800</v>
      </c>
      <c r="B1237" s="18" t="s">
        <v>1336</v>
      </c>
      <c r="C1237" s="91">
        <v>1610053.18</v>
      </c>
      <c r="D1237" s="61"/>
      <c r="E1237" s="162"/>
      <c r="F1237" s="92"/>
      <c r="G1237" s="91">
        <f t="shared" si="19"/>
        <v>1610053.18</v>
      </c>
      <c r="H1237" s="85">
        <v>43293</v>
      </c>
      <c r="I1237" s="102">
        <v>43293</v>
      </c>
      <c r="J1237" s="162"/>
      <c r="K1237" s="61"/>
      <c r="L1237" s="162"/>
      <c r="M1237" s="29" t="s">
        <v>5</v>
      </c>
      <c r="N1237" s="29">
        <v>1</v>
      </c>
      <c r="O1237" s="112">
        <v>1679.6</v>
      </c>
      <c r="P1237" s="162">
        <v>2018</v>
      </c>
    </row>
    <row r="1238" spans="1:16" s="65" customFormat="1" ht="15.75" customHeight="1" x14ac:dyDescent="0.25">
      <c r="A1238" s="18" t="s">
        <v>2188</v>
      </c>
      <c r="B1238" s="18" t="s">
        <v>1988</v>
      </c>
      <c r="C1238" s="91">
        <v>11319044.01</v>
      </c>
      <c r="D1238" s="61"/>
      <c r="E1238" s="162"/>
      <c r="F1238" s="92"/>
      <c r="G1238" s="91">
        <f t="shared" si="19"/>
        <v>11319044.01</v>
      </c>
      <c r="H1238" s="85">
        <v>43339</v>
      </c>
      <c r="I1238" s="102">
        <v>43340</v>
      </c>
      <c r="J1238" s="162"/>
      <c r="K1238" s="61"/>
      <c r="L1238" s="162"/>
      <c r="M1238" s="29" t="s">
        <v>908</v>
      </c>
      <c r="N1238" s="29">
        <v>1</v>
      </c>
      <c r="O1238" s="112">
        <v>11594.9</v>
      </c>
      <c r="P1238" s="162">
        <v>2018</v>
      </c>
    </row>
    <row r="1239" spans="1:16" s="65" customFormat="1" ht="15.75" customHeight="1" x14ac:dyDescent="0.25">
      <c r="A1239" s="18" t="s">
        <v>878</v>
      </c>
      <c r="B1239" s="18" t="s">
        <v>1988</v>
      </c>
      <c r="C1239" s="91">
        <v>11352408.1</v>
      </c>
      <c r="D1239" s="61"/>
      <c r="E1239" s="162"/>
      <c r="F1239" s="92"/>
      <c r="G1239" s="91">
        <f t="shared" si="19"/>
        <v>11352408.1</v>
      </c>
      <c r="H1239" s="85">
        <v>43343</v>
      </c>
      <c r="I1239" s="102">
        <v>43346</v>
      </c>
      <c r="J1239" s="162"/>
      <c r="K1239" s="61"/>
      <c r="L1239" s="162"/>
      <c r="M1239" s="29" t="s">
        <v>908</v>
      </c>
      <c r="N1239" s="29">
        <v>1</v>
      </c>
      <c r="O1239" s="112">
        <v>13188.8</v>
      </c>
      <c r="P1239" s="162">
        <v>2018</v>
      </c>
    </row>
    <row r="1240" spans="1:16" s="65" customFormat="1" ht="15.75" customHeight="1" x14ac:dyDescent="0.25">
      <c r="A1240" s="18" t="s">
        <v>2093</v>
      </c>
      <c r="B1240" s="18" t="s">
        <v>2330</v>
      </c>
      <c r="C1240" s="91">
        <v>2812730.56</v>
      </c>
      <c r="D1240" s="61"/>
      <c r="E1240" s="162"/>
      <c r="F1240" s="92"/>
      <c r="G1240" s="91">
        <f t="shared" si="19"/>
        <v>2812730.56</v>
      </c>
      <c r="H1240" s="85">
        <v>43294</v>
      </c>
      <c r="I1240" s="102">
        <v>43294</v>
      </c>
      <c r="J1240" s="162"/>
      <c r="K1240" s="61"/>
      <c r="L1240" s="162"/>
      <c r="M1240" s="29" t="s">
        <v>5</v>
      </c>
      <c r="N1240" s="29">
        <v>1</v>
      </c>
      <c r="O1240" s="112">
        <v>3373.7</v>
      </c>
      <c r="P1240" s="162">
        <v>2018</v>
      </c>
    </row>
    <row r="1241" spans="1:16" s="65" customFormat="1" ht="15.75" customHeight="1" x14ac:dyDescent="0.25">
      <c r="A1241" s="18" t="s">
        <v>2348</v>
      </c>
      <c r="B1241" s="18" t="s">
        <v>757</v>
      </c>
      <c r="C1241" s="91">
        <v>1902671.29</v>
      </c>
      <c r="D1241" s="61"/>
      <c r="E1241" s="162"/>
      <c r="F1241" s="92"/>
      <c r="G1241" s="91">
        <f t="shared" si="19"/>
        <v>1902671.29</v>
      </c>
      <c r="H1241" s="85">
        <v>43335</v>
      </c>
      <c r="I1241" s="102">
        <v>43335</v>
      </c>
      <c r="J1241" s="162"/>
      <c r="K1241" s="61"/>
      <c r="L1241" s="162"/>
      <c r="M1241" s="29" t="s">
        <v>1584</v>
      </c>
      <c r="N1241" s="29">
        <v>2</v>
      </c>
      <c r="O1241" s="112">
        <v>6489.2</v>
      </c>
      <c r="P1241" s="162">
        <v>2018</v>
      </c>
    </row>
    <row r="1242" spans="1:16" s="65" customFormat="1" ht="15.75" customHeight="1" x14ac:dyDescent="0.25">
      <c r="A1242" s="18" t="s">
        <v>1237</v>
      </c>
      <c r="B1242" s="18" t="s">
        <v>782</v>
      </c>
      <c r="C1242" s="91">
        <v>703107.89</v>
      </c>
      <c r="D1242" s="61"/>
      <c r="E1242" s="162"/>
      <c r="F1242" s="92"/>
      <c r="G1242" s="91">
        <f t="shared" si="19"/>
        <v>703107.89</v>
      </c>
      <c r="H1242" s="85">
        <v>42930</v>
      </c>
      <c r="I1242" s="102">
        <v>43195</v>
      </c>
      <c r="J1242" s="162"/>
      <c r="K1242" s="61"/>
      <c r="L1242" s="162"/>
      <c r="M1242" s="29" t="s">
        <v>1666</v>
      </c>
      <c r="N1242" s="29">
        <v>1</v>
      </c>
      <c r="O1242" s="112">
        <v>3786</v>
      </c>
      <c r="P1242" s="162">
        <v>2018</v>
      </c>
    </row>
    <row r="1243" spans="1:16" s="65" customFormat="1" ht="15.75" customHeight="1" x14ac:dyDescent="0.25">
      <c r="A1243" s="18" t="s">
        <v>3406</v>
      </c>
      <c r="B1243" s="18" t="s">
        <v>682</v>
      </c>
      <c r="C1243" s="91">
        <v>1234658.69</v>
      </c>
      <c r="D1243" s="61"/>
      <c r="E1243" s="162"/>
      <c r="F1243" s="92"/>
      <c r="G1243" s="91">
        <f t="shared" si="19"/>
        <v>1234658.69</v>
      </c>
      <c r="H1243" s="85">
        <v>43297</v>
      </c>
      <c r="I1243" s="102">
        <v>43297</v>
      </c>
      <c r="J1243" s="162"/>
      <c r="K1243" s="61"/>
      <c r="L1243" s="162"/>
      <c r="M1243" s="29" t="s">
        <v>5</v>
      </c>
      <c r="N1243" s="29">
        <v>1</v>
      </c>
      <c r="O1243" s="112">
        <v>1024.3</v>
      </c>
      <c r="P1243" s="162">
        <v>2018</v>
      </c>
    </row>
    <row r="1244" spans="1:16" s="65" customFormat="1" ht="15.75" customHeight="1" x14ac:dyDescent="0.25">
      <c r="A1244" s="18" t="s">
        <v>3406</v>
      </c>
      <c r="B1244" s="119" t="s">
        <v>4083</v>
      </c>
      <c r="C1244" s="91">
        <v>524253.86</v>
      </c>
      <c r="D1244" s="61"/>
      <c r="E1244" s="162"/>
      <c r="F1244" s="92"/>
      <c r="G1244" s="91">
        <f t="shared" si="19"/>
        <v>524253.86</v>
      </c>
      <c r="H1244" s="85"/>
      <c r="I1244" s="102"/>
      <c r="J1244" s="120">
        <v>44881</v>
      </c>
      <c r="K1244" s="120" t="s">
        <v>4122</v>
      </c>
      <c r="L1244" s="162">
        <v>2022</v>
      </c>
      <c r="M1244" s="84" t="s">
        <v>4067</v>
      </c>
      <c r="N1244" s="162">
        <v>1</v>
      </c>
      <c r="O1244" s="112">
        <v>1024.3</v>
      </c>
      <c r="P1244" s="92">
        <v>2022</v>
      </c>
    </row>
    <row r="1245" spans="1:16" s="65" customFormat="1" ht="15.75" customHeight="1" x14ac:dyDescent="0.25">
      <c r="A1245" s="18" t="s">
        <v>2039</v>
      </c>
      <c r="B1245" s="18" t="s">
        <v>2114</v>
      </c>
      <c r="C1245" s="91">
        <v>2310218.16</v>
      </c>
      <c r="D1245" s="61"/>
      <c r="E1245" s="162"/>
      <c r="F1245" s="92"/>
      <c r="G1245" s="91">
        <f t="shared" si="19"/>
        <v>2310218.16</v>
      </c>
      <c r="H1245" s="85">
        <v>43301</v>
      </c>
      <c r="I1245" s="102">
        <v>43301</v>
      </c>
      <c r="J1245" s="162"/>
      <c r="K1245" s="61"/>
      <c r="L1245" s="162"/>
      <c r="M1245" s="29" t="s">
        <v>5</v>
      </c>
      <c r="N1245" s="29">
        <v>1</v>
      </c>
      <c r="O1245" s="112">
        <v>3762.1</v>
      </c>
      <c r="P1245" s="162">
        <v>2018</v>
      </c>
    </row>
    <row r="1246" spans="1:16" s="65" customFormat="1" ht="15.75" customHeight="1" x14ac:dyDescent="0.25">
      <c r="A1246" s="18" t="s">
        <v>1969</v>
      </c>
      <c r="B1246" s="18" t="s">
        <v>245</v>
      </c>
      <c r="C1246" s="91">
        <v>2065734.16</v>
      </c>
      <c r="D1246" s="61"/>
      <c r="E1246" s="162"/>
      <c r="F1246" s="92"/>
      <c r="G1246" s="91">
        <f t="shared" si="19"/>
        <v>2065734.16</v>
      </c>
      <c r="H1246" s="85">
        <v>43315</v>
      </c>
      <c r="I1246" s="102">
        <v>43315</v>
      </c>
      <c r="J1246" s="162"/>
      <c r="K1246" s="61"/>
      <c r="L1246" s="162"/>
      <c r="M1246" s="29" t="s">
        <v>1962</v>
      </c>
      <c r="N1246" s="29">
        <v>4</v>
      </c>
      <c r="O1246" s="112">
        <v>2134.1999999999998</v>
      </c>
      <c r="P1246" s="162">
        <v>2018</v>
      </c>
    </row>
    <row r="1247" spans="1:16" s="164" customFormat="1" ht="15.75" customHeight="1" x14ac:dyDescent="0.25">
      <c r="A1247" s="18" t="s">
        <v>122</v>
      </c>
      <c r="B1247" s="18" t="s">
        <v>2373</v>
      </c>
      <c r="C1247" s="91">
        <f>2640179.06+1087221.99</f>
        <v>3727401.05</v>
      </c>
      <c r="D1247" s="142"/>
      <c r="E1247" s="162"/>
      <c r="F1247" s="92"/>
      <c r="G1247" s="91">
        <f t="shared" si="19"/>
        <v>3727401.05</v>
      </c>
      <c r="H1247" s="85">
        <v>43348</v>
      </c>
      <c r="I1247" s="102">
        <v>43357</v>
      </c>
      <c r="J1247" s="162"/>
      <c r="K1247" s="142"/>
      <c r="L1247" s="162"/>
      <c r="M1247" s="29" t="s">
        <v>2047</v>
      </c>
      <c r="N1247" s="29">
        <v>2</v>
      </c>
      <c r="O1247" s="112">
        <v>923.3</v>
      </c>
      <c r="P1247" s="162">
        <v>2018</v>
      </c>
    </row>
    <row r="1248" spans="1:16" s="164" customFormat="1" ht="15.75" customHeight="1" x14ac:dyDescent="0.25">
      <c r="A1248" s="18" t="s">
        <v>2057</v>
      </c>
      <c r="B1248" s="18" t="s">
        <v>782</v>
      </c>
      <c r="C1248" s="91">
        <f>2337182.64+971411.81</f>
        <v>3308594.45</v>
      </c>
      <c r="D1248" s="142"/>
      <c r="E1248" s="162"/>
      <c r="F1248" s="92"/>
      <c r="G1248" s="91">
        <f t="shared" si="19"/>
        <v>3308594.45</v>
      </c>
      <c r="H1248" s="85">
        <v>43326</v>
      </c>
      <c r="I1248" s="102">
        <v>43326</v>
      </c>
      <c r="J1248" s="162"/>
      <c r="K1248" s="142"/>
      <c r="L1248" s="162"/>
      <c r="M1248" s="29" t="s">
        <v>2047</v>
      </c>
      <c r="N1248" s="29">
        <v>2</v>
      </c>
      <c r="O1248" s="112">
        <v>1037.4000000000001</v>
      </c>
      <c r="P1248" s="162">
        <v>2018</v>
      </c>
    </row>
    <row r="1249" spans="1:16" s="175" customFormat="1" ht="15.75" customHeight="1" x14ac:dyDescent="0.25">
      <c r="A1249" s="18" t="s">
        <v>2053</v>
      </c>
      <c r="B1249" s="18" t="s">
        <v>2488</v>
      </c>
      <c r="C1249" s="91">
        <v>1950077.61</v>
      </c>
      <c r="D1249" s="174"/>
      <c r="E1249" s="18" t="s">
        <v>42</v>
      </c>
      <c r="F1249" s="162">
        <v>96454.8</v>
      </c>
      <c r="G1249" s="91">
        <f t="shared" si="19"/>
        <v>2046532.4100000001</v>
      </c>
      <c r="H1249" s="85">
        <v>43332</v>
      </c>
      <c r="I1249" s="102">
        <v>43332</v>
      </c>
      <c r="J1249" s="120">
        <v>43752</v>
      </c>
      <c r="K1249" s="120">
        <v>43752</v>
      </c>
      <c r="L1249" s="162">
        <v>2019</v>
      </c>
      <c r="M1249" s="29" t="s">
        <v>5</v>
      </c>
      <c r="N1249" s="29">
        <v>1</v>
      </c>
      <c r="O1249" s="112">
        <v>2792.3</v>
      </c>
      <c r="P1249" s="162" t="s">
        <v>3839</v>
      </c>
    </row>
    <row r="1250" spans="1:16" s="65" customFormat="1" ht="15.75" customHeight="1" x14ac:dyDescent="0.25">
      <c r="A1250" s="18" t="s">
        <v>1896</v>
      </c>
      <c r="B1250" s="18" t="s">
        <v>1311</v>
      </c>
      <c r="C1250" s="91">
        <v>1493749.98</v>
      </c>
      <c r="D1250" s="61"/>
      <c r="E1250" s="162"/>
      <c r="F1250" s="92"/>
      <c r="G1250" s="91">
        <f t="shared" si="19"/>
        <v>1493749.98</v>
      </c>
      <c r="H1250" s="85">
        <v>43349</v>
      </c>
      <c r="I1250" s="102">
        <v>43349</v>
      </c>
      <c r="J1250" s="162"/>
      <c r="K1250" s="61"/>
      <c r="L1250" s="162"/>
      <c r="M1250" s="29" t="s">
        <v>5</v>
      </c>
      <c r="N1250" s="29">
        <v>1</v>
      </c>
      <c r="O1250" s="112">
        <v>2072.1</v>
      </c>
      <c r="P1250" s="162">
        <v>2018</v>
      </c>
    </row>
    <row r="1251" spans="1:16" s="65" customFormat="1" ht="15.75" customHeight="1" x14ac:dyDescent="0.25">
      <c r="A1251" s="18" t="s">
        <v>2310</v>
      </c>
      <c r="B1251" s="18" t="s">
        <v>1311</v>
      </c>
      <c r="C1251" s="91">
        <v>3062189.37</v>
      </c>
      <c r="D1251" s="61"/>
      <c r="E1251" s="162"/>
      <c r="F1251" s="92"/>
      <c r="G1251" s="91">
        <f t="shared" si="19"/>
        <v>3062189.37</v>
      </c>
      <c r="H1251" s="85">
        <v>43357</v>
      </c>
      <c r="I1251" s="102">
        <v>43357</v>
      </c>
      <c r="J1251" s="162"/>
      <c r="K1251" s="61"/>
      <c r="L1251" s="162"/>
      <c r="M1251" s="29" t="s">
        <v>5</v>
      </c>
      <c r="N1251" s="29">
        <v>1</v>
      </c>
      <c r="O1251" s="112">
        <v>3878.8</v>
      </c>
      <c r="P1251" s="162">
        <v>2018</v>
      </c>
    </row>
    <row r="1252" spans="1:16" s="65" customFormat="1" ht="15.75" customHeight="1" x14ac:dyDescent="0.25">
      <c r="A1252" s="18" t="s">
        <v>2059</v>
      </c>
      <c r="B1252" s="18" t="s">
        <v>1311</v>
      </c>
      <c r="C1252" s="91">
        <v>1153638.08</v>
      </c>
      <c r="D1252" s="61"/>
      <c r="E1252" s="162"/>
      <c r="F1252" s="92"/>
      <c r="G1252" s="91">
        <f t="shared" si="19"/>
        <v>1153638.08</v>
      </c>
      <c r="H1252" s="85">
        <v>43339</v>
      </c>
      <c r="I1252" s="102">
        <v>43375</v>
      </c>
      <c r="J1252" s="162"/>
      <c r="K1252" s="61"/>
      <c r="L1252" s="162"/>
      <c r="M1252" s="29" t="s">
        <v>5</v>
      </c>
      <c r="N1252" s="29">
        <v>1</v>
      </c>
      <c r="O1252" s="112">
        <v>435.1</v>
      </c>
      <c r="P1252" s="162">
        <v>2018</v>
      </c>
    </row>
    <row r="1253" spans="1:16" s="65" customFormat="1" ht="15.75" customHeight="1" x14ac:dyDescent="0.25">
      <c r="A1253" s="18" t="s">
        <v>2246</v>
      </c>
      <c r="B1253" s="18" t="s">
        <v>782</v>
      </c>
      <c r="C1253" s="91">
        <v>3499043.69</v>
      </c>
      <c r="D1253" s="61"/>
      <c r="E1253" s="162"/>
      <c r="F1253" s="92"/>
      <c r="G1253" s="91">
        <f t="shared" si="19"/>
        <v>3499043.69</v>
      </c>
      <c r="H1253" s="85">
        <v>43339</v>
      </c>
      <c r="I1253" s="102">
        <v>43371</v>
      </c>
      <c r="J1253" s="162"/>
      <c r="K1253" s="61"/>
      <c r="L1253" s="162"/>
      <c r="M1253" s="29" t="s">
        <v>5</v>
      </c>
      <c r="N1253" s="29">
        <v>1</v>
      </c>
      <c r="O1253" s="112">
        <v>2714.5</v>
      </c>
      <c r="P1253" s="162">
        <v>2018</v>
      </c>
    </row>
    <row r="1254" spans="1:16" s="65" customFormat="1" ht="15.75" customHeight="1" x14ac:dyDescent="0.25">
      <c r="A1254" s="18" t="s">
        <v>1738</v>
      </c>
      <c r="B1254" s="18" t="s">
        <v>2500</v>
      </c>
      <c r="C1254" s="91">
        <v>3670004.92</v>
      </c>
      <c r="D1254" s="61"/>
      <c r="E1254" s="162"/>
      <c r="F1254" s="92"/>
      <c r="G1254" s="91">
        <f t="shared" si="19"/>
        <v>3670004.92</v>
      </c>
      <c r="H1254" s="85">
        <v>43329</v>
      </c>
      <c r="I1254" s="102">
        <v>43329</v>
      </c>
      <c r="J1254" s="162"/>
      <c r="K1254" s="61"/>
      <c r="L1254" s="162"/>
      <c r="M1254" s="29" t="s">
        <v>908</v>
      </c>
      <c r="N1254" s="29">
        <v>1</v>
      </c>
      <c r="O1254" s="112">
        <v>4453.7</v>
      </c>
      <c r="P1254" s="162">
        <v>2018</v>
      </c>
    </row>
    <row r="1255" spans="1:16" s="65" customFormat="1" ht="15.75" customHeight="1" x14ac:dyDescent="0.25">
      <c r="A1255" s="18" t="s">
        <v>1739</v>
      </c>
      <c r="B1255" s="18" t="s">
        <v>2500</v>
      </c>
      <c r="C1255" s="91">
        <v>9724442.9800000004</v>
      </c>
      <c r="D1255" s="61"/>
      <c r="E1255" s="162"/>
      <c r="F1255" s="92"/>
      <c r="G1255" s="91">
        <f t="shared" si="19"/>
        <v>9724442.9800000004</v>
      </c>
      <c r="H1255" s="85">
        <v>43333</v>
      </c>
      <c r="I1255" s="102">
        <v>43333</v>
      </c>
      <c r="J1255" s="162"/>
      <c r="K1255" s="61"/>
      <c r="L1255" s="162"/>
      <c r="M1255" s="29" t="s">
        <v>908</v>
      </c>
      <c r="N1255" s="29">
        <v>1</v>
      </c>
      <c r="O1255" s="112">
        <v>12398.4</v>
      </c>
      <c r="P1255" s="162">
        <v>2018</v>
      </c>
    </row>
    <row r="1256" spans="1:16" s="65" customFormat="1" ht="15.75" customHeight="1" x14ac:dyDescent="0.25">
      <c r="A1256" s="18" t="s">
        <v>890</v>
      </c>
      <c r="B1256" s="18" t="s">
        <v>2500</v>
      </c>
      <c r="C1256" s="91">
        <v>12433265.449999999</v>
      </c>
      <c r="D1256" s="61"/>
      <c r="E1256" s="162"/>
      <c r="F1256" s="92"/>
      <c r="G1256" s="91">
        <f t="shared" si="19"/>
        <v>12433265.449999999</v>
      </c>
      <c r="H1256" s="85">
        <v>43327</v>
      </c>
      <c r="I1256" s="102">
        <v>43327</v>
      </c>
      <c r="J1256" s="162"/>
      <c r="K1256" s="61"/>
      <c r="L1256" s="162"/>
      <c r="M1256" s="29" t="s">
        <v>908</v>
      </c>
      <c r="N1256" s="29">
        <v>1</v>
      </c>
      <c r="O1256" s="112">
        <v>17253.5</v>
      </c>
      <c r="P1256" s="162">
        <v>2018</v>
      </c>
    </row>
    <row r="1257" spans="1:16" s="65" customFormat="1" ht="15.75" customHeight="1" x14ac:dyDescent="0.25">
      <c r="A1257" s="18" t="s">
        <v>3579</v>
      </c>
      <c r="B1257" s="18" t="s">
        <v>2112</v>
      </c>
      <c r="C1257" s="91">
        <v>4222044.57</v>
      </c>
      <c r="D1257" s="61"/>
      <c r="E1257" s="162"/>
      <c r="F1257" s="92"/>
      <c r="G1257" s="91">
        <f t="shared" si="19"/>
        <v>4222044.57</v>
      </c>
      <c r="H1257" s="85">
        <v>43361</v>
      </c>
      <c r="I1257" s="102">
        <v>43354</v>
      </c>
      <c r="J1257" s="162"/>
      <c r="K1257" s="61"/>
      <c r="L1257" s="162"/>
      <c r="M1257" s="29" t="s">
        <v>5</v>
      </c>
      <c r="N1257" s="29">
        <v>1</v>
      </c>
      <c r="O1257" s="112">
        <v>4869.3999999999996</v>
      </c>
      <c r="P1257" s="162">
        <v>2018</v>
      </c>
    </row>
    <row r="1258" spans="1:16" s="65" customFormat="1" ht="15.75" customHeight="1" x14ac:dyDescent="0.25">
      <c r="A1258" s="18" t="s">
        <v>390</v>
      </c>
      <c r="B1258" s="18" t="s">
        <v>2112</v>
      </c>
      <c r="C1258" s="91">
        <v>2417117.0499999998</v>
      </c>
      <c r="D1258" s="61"/>
      <c r="E1258" s="162"/>
      <c r="F1258" s="92"/>
      <c r="G1258" s="91">
        <f t="shared" si="19"/>
        <v>2417117.0499999998</v>
      </c>
      <c r="H1258" s="85">
        <v>43378</v>
      </c>
      <c r="I1258" s="102">
        <v>43378</v>
      </c>
      <c r="J1258" s="162"/>
      <c r="K1258" s="61"/>
      <c r="L1258" s="162"/>
      <c r="M1258" s="29" t="s">
        <v>5</v>
      </c>
      <c r="N1258" s="29">
        <v>1</v>
      </c>
      <c r="O1258" s="112">
        <v>12528.3</v>
      </c>
      <c r="P1258" s="162">
        <v>2018</v>
      </c>
    </row>
    <row r="1259" spans="1:16" s="65" customFormat="1" ht="15.75" customHeight="1" x14ac:dyDescent="0.25">
      <c r="A1259" s="18" t="s">
        <v>2224</v>
      </c>
      <c r="B1259" s="18" t="s">
        <v>2112</v>
      </c>
      <c r="C1259" s="91">
        <v>4304531.6399999997</v>
      </c>
      <c r="D1259" s="61"/>
      <c r="E1259" s="162"/>
      <c r="F1259" s="92"/>
      <c r="G1259" s="91">
        <f t="shared" si="19"/>
        <v>4304531.6399999997</v>
      </c>
      <c r="H1259" s="85">
        <v>43375</v>
      </c>
      <c r="I1259" s="102">
        <v>43375</v>
      </c>
      <c r="J1259" s="162"/>
      <c r="K1259" s="61"/>
      <c r="L1259" s="162"/>
      <c r="M1259" s="29" t="s">
        <v>5</v>
      </c>
      <c r="N1259" s="29">
        <v>1</v>
      </c>
      <c r="O1259" s="112">
        <v>13075</v>
      </c>
      <c r="P1259" s="162">
        <v>2018</v>
      </c>
    </row>
    <row r="1260" spans="1:16" s="65" customFormat="1" ht="15.75" customHeight="1" x14ac:dyDescent="0.25">
      <c r="A1260" s="18" t="s">
        <v>2186</v>
      </c>
      <c r="B1260" s="18" t="s">
        <v>782</v>
      </c>
      <c r="C1260" s="91">
        <v>2043831.44</v>
      </c>
      <c r="D1260" s="61"/>
      <c r="E1260" s="162"/>
      <c r="F1260" s="92"/>
      <c r="G1260" s="91">
        <f t="shared" si="19"/>
        <v>2043831.44</v>
      </c>
      <c r="H1260" s="85">
        <v>43319</v>
      </c>
      <c r="I1260" s="102">
        <v>43363</v>
      </c>
      <c r="J1260" s="162"/>
      <c r="K1260" s="61"/>
      <c r="L1260" s="162"/>
      <c r="M1260" s="29" t="s">
        <v>5</v>
      </c>
      <c r="N1260" s="29">
        <v>1</v>
      </c>
      <c r="O1260" s="112">
        <v>4190.5</v>
      </c>
      <c r="P1260" s="162">
        <v>2018</v>
      </c>
    </row>
    <row r="1261" spans="1:16" s="65" customFormat="1" ht="15.75" customHeight="1" x14ac:dyDescent="0.25">
      <c r="A1261" s="18" t="s">
        <v>2217</v>
      </c>
      <c r="B1261" s="18" t="s">
        <v>63</v>
      </c>
      <c r="C1261" s="91">
        <v>1511779.78</v>
      </c>
      <c r="D1261" s="61"/>
      <c r="E1261" s="162"/>
      <c r="F1261" s="92"/>
      <c r="G1261" s="91">
        <f t="shared" si="19"/>
        <v>1511779.78</v>
      </c>
      <c r="H1261" s="85">
        <v>43350</v>
      </c>
      <c r="I1261" s="102">
        <v>43350</v>
      </c>
      <c r="J1261" s="162"/>
      <c r="K1261" s="61"/>
      <c r="L1261" s="162"/>
      <c r="M1261" s="29" t="s">
        <v>5</v>
      </c>
      <c r="N1261" s="29">
        <v>1</v>
      </c>
      <c r="O1261" s="112">
        <v>996.2</v>
      </c>
      <c r="P1261" s="162">
        <v>2018</v>
      </c>
    </row>
    <row r="1262" spans="1:16" s="65" customFormat="1" ht="15.75" customHeight="1" x14ac:dyDescent="0.25">
      <c r="A1262" s="18" t="s">
        <v>1736</v>
      </c>
      <c r="B1262" s="18" t="s">
        <v>2500</v>
      </c>
      <c r="C1262" s="91">
        <v>6496815.0999999996</v>
      </c>
      <c r="D1262" s="61"/>
      <c r="E1262" s="162"/>
      <c r="F1262" s="92"/>
      <c r="G1262" s="91">
        <f t="shared" si="19"/>
        <v>6496815.0999999996</v>
      </c>
      <c r="H1262" s="85">
        <v>43333</v>
      </c>
      <c r="I1262" s="102">
        <v>43333</v>
      </c>
      <c r="J1262" s="162"/>
      <c r="K1262" s="61"/>
      <c r="L1262" s="162"/>
      <c r="M1262" s="29" t="s">
        <v>908</v>
      </c>
      <c r="N1262" s="29">
        <v>1</v>
      </c>
      <c r="O1262" s="112">
        <v>8769.6</v>
      </c>
      <c r="P1262" s="162">
        <v>2018</v>
      </c>
    </row>
    <row r="1263" spans="1:16" s="65" customFormat="1" ht="15.75" customHeight="1" x14ac:dyDescent="0.25">
      <c r="A1263" s="18" t="s">
        <v>1097</v>
      </c>
      <c r="B1263" s="18" t="s">
        <v>2500</v>
      </c>
      <c r="C1263" s="91">
        <v>6480912.9299999997</v>
      </c>
      <c r="D1263" s="61"/>
      <c r="E1263" s="162"/>
      <c r="F1263" s="92"/>
      <c r="G1263" s="91">
        <f t="shared" si="19"/>
        <v>6480912.9299999997</v>
      </c>
      <c r="H1263" s="85">
        <v>43335</v>
      </c>
      <c r="I1263" s="102">
        <v>43335</v>
      </c>
      <c r="J1263" s="162"/>
      <c r="K1263" s="61"/>
      <c r="L1263" s="162"/>
      <c r="M1263" s="29" t="s">
        <v>908</v>
      </c>
      <c r="N1263" s="29">
        <v>1</v>
      </c>
      <c r="O1263" s="112">
        <v>8508.5</v>
      </c>
      <c r="P1263" s="162">
        <v>2018</v>
      </c>
    </row>
    <row r="1264" spans="1:16" s="65" customFormat="1" ht="15.75" customHeight="1" x14ac:dyDescent="0.25">
      <c r="A1264" s="18" t="s">
        <v>897</v>
      </c>
      <c r="B1264" s="18" t="s">
        <v>2500</v>
      </c>
      <c r="C1264" s="91">
        <v>6507048.9900000002</v>
      </c>
      <c r="D1264" s="61"/>
      <c r="E1264" s="162"/>
      <c r="F1264" s="92"/>
      <c r="G1264" s="91">
        <f t="shared" si="19"/>
        <v>6507048.9900000002</v>
      </c>
      <c r="H1264" s="85">
        <v>43313</v>
      </c>
      <c r="I1264" s="102">
        <v>43313</v>
      </c>
      <c r="J1264" s="162"/>
      <c r="K1264" s="61"/>
      <c r="L1264" s="162"/>
      <c r="M1264" s="29" t="s">
        <v>908</v>
      </c>
      <c r="N1264" s="29">
        <v>1</v>
      </c>
      <c r="O1264" s="112">
        <v>9508.6</v>
      </c>
      <c r="P1264" s="162">
        <v>2018</v>
      </c>
    </row>
    <row r="1265" spans="1:16" s="65" customFormat="1" ht="15.75" customHeight="1" x14ac:dyDescent="0.25">
      <c r="A1265" s="18" t="s">
        <v>2261</v>
      </c>
      <c r="B1265" s="18" t="s">
        <v>2112</v>
      </c>
      <c r="C1265" s="91">
        <v>3190146.19</v>
      </c>
      <c r="D1265" s="61"/>
      <c r="E1265" s="162"/>
      <c r="F1265" s="92"/>
      <c r="G1265" s="91">
        <f t="shared" si="19"/>
        <v>3190146.19</v>
      </c>
      <c r="H1265" s="85">
        <v>43383</v>
      </c>
      <c r="I1265" s="102">
        <v>43383</v>
      </c>
      <c r="J1265" s="162"/>
      <c r="K1265" s="61"/>
      <c r="L1265" s="162"/>
      <c r="M1265" s="29" t="s">
        <v>5</v>
      </c>
      <c r="N1265" s="29">
        <v>1</v>
      </c>
      <c r="O1265" s="112">
        <v>3798.6</v>
      </c>
      <c r="P1265" s="162">
        <v>2018</v>
      </c>
    </row>
    <row r="1266" spans="1:16" s="65" customFormat="1" ht="15.75" customHeight="1" x14ac:dyDescent="0.25">
      <c r="A1266" s="18" t="s">
        <v>1744</v>
      </c>
      <c r="B1266" s="18" t="s">
        <v>63</v>
      </c>
      <c r="C1266" s="91">
        <v>2920371.26</v>
      </c>
      <c r="D1266" s="61"/>
      <c r="E1266" s="162"/>
      <c r="F1266" s="92"/>
      <c r="G1266" s="91">
        <f t="shared" si="19"/>
        <v>2920371.26</v>
      </c>
      <c r="H1266" s="85">
        <v>43350</v>
      </c>
      <c r="I1266" s="102">
        <v>43350</v>
      </c>
      <c r="J1266" s="162"/>
      <c r="K1266" s="61"/>
      <c r="L1266" s="162"/>
      <c r="M1266" s="29" t="s">
        <v>5</v>
      </c>
      <c r="N1266" s="29">
        <v>1</v>
      </c>
      <c r="O1266" s="112">
        <v>4809.7</v>
      </c>
      <c r="P1266" s="162">
        <v>2018</v>
      </c>
    </row>
    <row r="1267" spans="1:16" s="65" customFormat="1" ht="15.75" customHeight="1" x14ac:dyDescent="0.25">
      <c r="A1267" s="18" t="s">
        <v>1889</v>
      </c>
      <c r="B1267" s="18" t="s">
        <v>782</v>
      </c>
      <c r="C1267" s="91">
        <v>2667388.8199999998</v>
      </c>
      <c r="D1267" s="61"/>
      <c r="E1267" s="162"/>
      <c r="F1267" s="92"/>
      <c r="G1267" s="91">
        <f t="shared" si="19"/>
        <v>2667388.8199999998</v>
      </c>
      <c r="H1267" s="85">
        <v>43355</v>
      </c>
      <c r="I1267" s="102">
        <v>43355</v>
      </c>
      <c r="J1267" s="162"/>
      <c r="K1267" s="61"/>
      <c r="L1267" s="162"/>
      <c r="M1267" s="29" t="s">
        <v>6</v>
      </c>
      <c r="N1267" s="29">
        <v>1</v>
      </c>
      <c r="O1267" s="112">
        <v>1180</v>
      </c>
      <c r="P1267" s="162">
        <v>2018</v>
      </c>
    </row>
    <row r="1268" spans="1:16" s="65" customFormat="1" ht="15.75" customHeight="1" x14ac:dyDescent="0.25">
      <c r="A1268" s="18" t="s">
        <v>1370</v>
      </c>
      <c r="B1268" s="18" t="s">
        <v>245</v>
      </c>
      <c r="C1268" s="91">
        <v>4955280.62</v>
      </c>
      <c r="D1268" s="61"/>
      <c r="E1268" s="162"/>
      <c r="F1268" s="92"/>
      <c r="G1268" s="91">
        <f t="shared" si="19"/>
        <v>4955280.62</v>
      </c>
      <c r="H1268" s="85">
        <v>43336</v>
      </c>
      <c r="I1268" s="102">
        <v>43336</v>
      </c>
      <c r="J1268" s="162"/>
      <c r="K1268" s="61"/>
      <c r="L1268" s="162"/>
      <c r="M1268" s="29" t="s">
        <v>3549</v>
      </c>
      <c r="N1268" s="29">
        <v>3</v>
      </c>
      <c r="O1268" s="112">
        <v>3941.6</v>
      </c>
      <c r="P1268" s="162">
        <v>2018</v>
      </c>
    </row>
    <row r="1269" spans="1:16" s="65" customFormat="1" ht="15.75" customHeight="1" x14ac:dyDescent="0.25">
      <c r="A1269" s="18" t="s">
        <v>2354</v>
      </c>
      <c r="B1269" s="18" t="s">
        <v>2112</v>
      </c>
      <c r="C1269" s="91">
        <v>738295.97</v>
      </c>
      <c r="D1269" s="61"/>
      <c r="E1269" s="162"/>
      <c r="F1269" s="92"/>
      <c r="G1269" s="91">
        <f t="shared" si="19"/>
        <v>738295.97</v>
      </c>
      <c r="H1269" s="85">
        <v>43354</v>
      </c>
      <c r="I1269" s="102">
        <v>43354</v>
      </c>
      <c r="J1269" s="162"/>
      <c r="K1269" s="61"/>
      <c r="L1269" s="162"/>
      <c r="M1269" s="29" t="s">
        <v>5</v>
      </c>
      <c r="N1269" s="29">
        <v>1</v>
      </c>
      <c r="O1269" s="112">
        <v>313.39999999999998</v>
      </c>
      <c r="P1269" s="162">
        <v>2018</v>
      </c>
    </row>
    <row r="1270" spans="1:16" s="65" customFormat="1" ht="15.75" customHeight="1" x14ac:dyDescent="0.25">
      <c r="A1270" s="18" t="s">
        <v>1110</v>
      </c>
      <c r="B1270" s="18" t="s">
        <v>2500</v>
      </c>
      <c r="C1270" s="91">
        <v>6219529.3399999999</v>
      </c>
      <c r="D1270" s="61"/>
      <c r="E1270" s="162"/>
      <c r="F1270" s="92"/>
      <c r="G1270" s="91">
        <f t="shared" si="19"/>
        <v>6219529.3399999999</v>
      </c>
      <c r="H1270" s="85">
        <v>43297</v>
      </c>
      <c r="I1270" s="102">
        <v>43297</v>
      </c>
      <c r="J1270" s="162"/>
      <c r="K1270" s="61"/>
      <c r="L1270" s="162"/>
      <c r="M1270" s="29" t="s">
        <v>908</v>
      </c>
      <c r="N1270" s="29">
        <v>1</v>
      </c>
      <c r="O1270" s="112">
        <v>10803.7</v>
      </c>
      <c r="P1270" s="162">
        <v>2018</v>
      </c>
    </row>
    <row r="1271" spans="1:16" s="65" customFormat="1" ht="15.75" customHeight="1" x14ac:dyDescent="0.25">
      <c r="A1271" s="18" t="s">
        <v>1107</v>
      </c>
      <c r="B1271" s="18" t="s">
        <v>2500</v>
      </c>
      <c r="C1271" s="91">
        <v>6219865.1100000003</v>
      </c>
      <c r="D1271" s="61"/>
      <c r="E1271" s="162"/>
      <c r="F1271" s="92"/>
      <c r="G1271" s="91">
        <f t="shared" si="19"/>
        <v>6219865.1100000003</v>
      </c>
      <c r="H1271" s="85">
        <v>43311</v>
      </c>
      <c r="I1271" s="102">
        <v>43311</v>
      </c>
      <c r="J1271" s="162"/>
      <c r="K1271" s="61"/>
      <c r="L1271" s="162"/>
      <c r="M1271" s="29" t="s">
        <v>908</v>
      </c>
      <c r="N1271" s="29">
        <v>1</v>
      </c>
      <c r="O1271" s="112">
        <v>8718.2000000000007</v>
      </c>
      <c r="P1271" s="162">
        <v>2018</v>
      </c>
    </row>
    <row r="1272" spans="1:16" s="65" customFormat="1" ht="15.75" customHeight="1" x14ac:dyDescent="0.25">
      <c r="A1272" s="18" t="s">
        <v>2052</v>
      </c>
      <c r="B1272" s="18" t="s">
        <v>2330</v>
      </c>
      <c r="C1272" s="91">
        <v>3884467.6</v>
      </c>
      <c r="D1272" s="61"/>
      <c r="E1272" s="162"/>
      <c r="F1272" s="92"/>
      <c r="G1272" s="91">
        <f t="shared" si="19"/>
        <v>3884467.6</v>
      </c>
      <c r="H1272" s="85">
        <v>43342</v>
      </c>
      <c r="I1272" s="102">
        <v>43347</v>
      </c>
      <c r="J1272" s="162"/>
      <c r="K1272" s="61"/>
      <c r="L1272" s="162"/>
      <c r="M1272" s="29" t="s">
        <v>5</v>
      </c>
      <c r="N1272" s="29">
        <v>1</v>
      </c>
      <c r="O1272" s="112">
        <v>6029.3</v>
      </c>
      <c r="P1272" s="162">
        <v>2018</v>
      </c>
    </row>
    <row r="1273" spans="1:16" s="65" customFormat="1" ht="15.75" customHeight="1" x14ac:dyDescent="0.25">
      <c r="A1273" s="18" t="s">
        <v>1094</v>
      </c>
      <c r="B1273" s="18" t="s">
        <v>2500</v>
      </c>
      <c r="C1273" s="91">
        <v>12436908</v>
      </c>
      <c r="D1273" s="61"/>
      <c r="E1273" s="162"/>
      <c r="F1273" s="92"/>
      <c r="G1273" s="91">
        <f t="shared" si="19"/>
        <v>12436908</v>
      </c>
      <c r="H1273" s="85">
        <v>43333</v>
      </c>
      <c r="I1273" s="102">
        <v>43333</v>
      </c>
      <c r="J1273" s="162"/>
      <c r="K1273" s="61"/>
      <c r="L1273" s="162"/>
      <c r="M1273" s="29" t="s">
        <v>908</v>
      </c>
      <c r="N1273" s="29">
        <v>1</v>
      </c>
      <c r="O1273" s="112">
        <v>15403.7</v>
      </c>
      <c r="P1273" s="162">
        <v>2018</v>
      </c>
    </row>
    <row r="1274" spans="1:16" s="65" customFormat="1" ht="15.75" customHeight="1" x14ac:dyDescent="0.25">
      <c r="A1274" s="18" t="s">
        <v>1368</v>
      </c>
      <c r="B1274" s="18" t="s">
        <v>252</v>
      </c>
      <c r="C1274" s="91">
        <v>1028386.42</v>
      </c>
      <c r="D1274" s="61"/>
      <c r="E1274" s="162"/>
      <c r="F1274" s="92"/>
      <c r="G1274" s="91">
        <f t="shared" si="19"/>
        <v>1028386.42</v>
      </c>
      <c r="H1274" s="85">
        <v>43350</v>
      </c>
      <c r="I1274" s="102">
        <v>43350</v>
      </c>
      <c r="J1274" s="162"/>
      <c r="K1274" s="61"/>
      <c r="L1274" s="162"/>
      <c r="M1274" s="29" t="s">
        <v>2123</v>
      </c>
      <c r="N1274" s="29">
        <v>4</v>
      </c>
      <c r="O1274" s="112">
        <v>600.6</v>
      </c>
      <c r="P1274" s="162">
        <v>2018</v>
      </c>
    </row>
    <row r="1275" spans="1:16" s="65" customFormat="1" ht="15.75" customHeight="1" x14ac:dyDescent="0.25">
      <c r="A1275" s="18" t="s">
        <v>1096</v>
      </c>
      <c r="B1275" s="18" t="s">
        <v>2500</v>
      </c>
      <c r="C1275" s="91">
        <v>4013541.44</v>
      </c>
      <c r="D1275" s="61"/>
      <c r="E1275" s="162"/>
      <c r="F1275" s="92"/>
      <c r="G1275" s="91">
        <f t="shared" si="19"/>
        <v>4013541.44</v>
      </c>
      <c r="H1275" s="85">
        <v>43313</v>
      </c>
      <c r="I1275" s="102">
        <v>43313</v>
      </c>
      <c r="J1275" s="162"/>
      <c r="K1275" s="61"/>
      <c r="L1275" s="162"/>
      <c r="M1275" s="29" t="s">
        <v>908</v>
      </c>
      <c r="N1275" s="29">
        <v>1</v>
      </c>
      <c r="O1275" s="112">
        <v>4949.8999999999996</v>
      </c>
      <c r="P1275" s="162">
        <v>2018</v>
      </c>
    </row>
    <row r="1276" spans="1:16" s="65" customFormat="1" ht="15.75" customHeight="1" x14ac:dyDescent="0.25">
      <c r="A1276" s="18" t="s">
        <v>2185</v>
      </c>
      <c r="B1276" s="18" t="s">
        <v>2292</v>
      </c>
      <c r="C1276" s="91">
        <v>2506477.58</v>
      </c>
      <c r="D1276" s="61"/>
      <c r="E1276" s="162"/>
      <c r="F1276" s="92"/>
      <c r="G1276" s="91">
        <f t="shared" si="19"/>
        <v>2506477.58</v>
      </c>
      <c r="H1276" s="85">
        <v>43259</v>
      </c>
      <c r="I1276" s="102">
        <v>43280</v>
      </c>
      <c r="J1276" s="162"/>
      <c r="K1276" s="61"/>
      <c r="L1276" s="162"/>
      <c r="M1276" s="29" t="s">
        <v>908</v>
      </c>
      <c r="N1276" s="29">
        <v>1</v>
      </c>
      <c r="O1276" s="112">
        <v>7767.2</v>
      </c>
      <c r="P1276" s="162">
        <v>2018</v>
      </c>
    </row>
    <row r="1277" spans="1:16" s="65" customFormat="1" ht="15.75" customHeight="1" x14ac:dyDescent="0.25">
      <c r="A1277" s="18" t="s">
        <v>2038</v>
      </c>
      <c r="B1277" s="18" t="s">
        <v>2292</v>
      </c>
      <c r="C1277" s="91">
        <v>3538686.12</v>
      </c>
      <c r="D1277" s="61"/>
      <c r="E1277" s="162"/>
      <c r="F1277" s="92"/>
      <c r="G1277" s="91">
        <f t="shared" si="19"/>
        <v>3538686.12</v>
      </c>
      <c r="H1277" s="85">
        <v>43280</v>
      </c>
      <c r="I1277" s="102">
        <v>43280</v>
      </c>
      <c r="J1277" s="162"/>
      <c r="K1277" s="61"/>
      <c r="L1277" s="162"/>
      <c r="M1277" s="29" t="s">
        <v>908</v>
      </c>
      <c r="N1277" s="29">
        <v>1</v>
      </c>
      <c r="O1277" s="112">
        <v>4295.2</v>
      </c>
      <c r="P1277" s="162">
        <v>2018</v>
      </c>
    </row>
    <row r="1278" spans="1:16" s="65" customFormat="1" ht="15.75" customHeight="1" x14ac:dyDescent="0.25">
      <c r="A1278" s="18" t="s">
        <v>1938</v>
      </c>
      <c r="B1278" s="155" t="s">
        <v>344</v>
      </c>
      <c r="C1278" s="91">
        <v>1825041.22</v>
      </c>
      <c r="D1278" s="61"/>
      <c r="E1278" s="162"/>
      <c r="F1278" s="92"/>
      <c r="G1278" s="91">
        <f t="shared" si="19"/>
        <v>1825041.22</v>
      </c>
      <c r="H1278" s="85">
        <v>43298</v>
      </c>
      <c r="I1278" s="102">
        <v>43378</v>
      </c>
      <c r="J1278" s="162"/>
      <c r="K1278" s="61"/>
      <c r="L1278" s="162"/>
      <c r="M1278" s="29" t="s">
        <v>5</v>
      </c>
      <c r="N1278" s="29">
        <v>1</v>
      </c>
      <c r="O1278" s="112">
        <v>1078.0999999999999</v>
      </c>
      <c r="P1278" s="162">
        <v>2018</v>
      </c>
    </row>
    <row r="1279" spans="1:16" s="65" customFormat="1" ht="15.75" customHeight="1" x14ac:dyDescent="0.25">
      <c r="A1279" s="18" t="s">
        <v>1104</v>
      </c>
      <c r="B1279" s="18" t="s">
        <v>2500</v>
      </c>
      <c r="C1279" s="91">
        <v>6222325.2199999997</v>
      </c>
      <c r="D1279" s="61"/>
      <c r="E1279" s="162"/>
      <c r="F1279" s="92"/>
      <c r="G1279" s="91">
        <f t="shared" si="19"/>
        <v>6222325.2199999997</v>
      </c>
      <c r="H1279" s="85">
        <v>43297</v>
      </c>
      <c r="I1279" s="102">
        <v>43297</v>
      </c>
      <c r="J1279" s="162"/>
      <c r="K1279" s="61"/>
      <c r="L1279" s="162"/>
      <c r="M1279" s="29" t="s">
        <v>908</v>
      </c>
      <c r="N1279" s="29">
        <v>1</v>
      </c>
      <c r="O1279" s="112">
        <v>9445.5</v>
      </c>
      <c r="P1279" s="162">
        <v>2018</v>
      </c>
    </row>
    <row r="1280" spans="1:16" s="65" customFormat="1" ht="15.75" customHeight="1" x14ac:dyDescent="0.25">
      <c r="A1280" s="18" t="s">
        <v>1106</v>
      </c>
      <c r="B1280" s="18" t="s">
        <v>2500</v>
      </c>
      <c r="C1280" s="91">
        <v>4676984.78</v>
      </c>
      <c r="D1280" s="61"/>
      <c r="E1280" s="162"/>
      <c r="F1280" s="92"/>
      <c r="G1280" s="91">
        <f t="shared" si="19"/>
        <v>4676984.78</v>
      </c>
      <c r="H1280" s="85">
        <v>43297</v>
      </c>
      <c r="I1280" s="102">
        <v>43297</v>
      </c>
      <c r="J1280" s="162"/>
      <c r="K1280" s="61"/>
      <c r="L1280" s="162"/>
      <c r="M1280" s="29" t="s">
        <v>908</v>
      </c>
      <c r="N1280" s="29">
        <v>1</v>
      </c>
      <c r="O1280" s="112">
        <v>6530</v>
      </c>
      <c r="P1280" s="162">
        <v>2018</v>
      </c>
    </row>
    <row r="1281" spans="1:16" s="65" customFormat="1" ht="15.75" customHeight="1" x14ac:dyDescent="0.25">
      <c r="A1281" s="18" t="s">
        <v>1100</v>
      </c>
      <c r="B1281" s="18" t="s">
        <v>2500</v>
      </c>
      <c r="C1281" s="91">
        <v>9345664.3300000001</v>
      </c>
      <c r="D1281" s="61"/>
      <c r="E1281" s="162"/>
      <c r="F1281" s="92"/>
      <c r="G1281" s="91">
        <f t="shared" si="19"/>
        <v>9345664.3300000001</v>
      </c>
      <c r="H1281" s="85">
        <v>43297</v>
      </c>
      <c r="I1281" s="102">
        <v>43297</v>
      </c>
      <c r="J1281" s="162"/>
      <c r="K1281" s="61"/>
      <c r="L1281" s="162"/>
      <c r="M1281" s="29" t="s">
        <v>908</v>
      </c>
      <c r="N1281" s="29">
        <v>1</v>
      </c>
      <c r="O1281" s="112">
        <v>13641.4</v>
      </c>
      <c r="P1281" s="162">
        <v>2018</v>
      </c>
    </row>
    <row r="1282" spans="1:16" s="65" customFormat="1" ht="15.75" customHeight="1" x14ac:dyDescent="0.25">
      <c r="A1282" s="18" t="s">
        <v>1101</v>
      </c>
      <c r="B1282" s="18" t="s">
        <v>2500</v>
      </c>
      <c r="C1282" s="91">
        <v>6216034.6500000004</v>
      </c>
      <c r="D1282" s="61"/>
      <c r="E1282" s="162"/>
      <c r="F1282" s="92"/>
      <c r="G1282" s="91">
        <f t="shared" si="19"/>
        <v>6216034.6500000004</v>
      </c>
      <c r="H1282" s="85">
        <v>43311</v>
      </c>
      <c r="I1282" s="102">
        <v>43311</v>
      </c>
      <c r="J1282" s="162"/>
      <c r="K1282" s="61"/>
      <c r="L1282" s="162"/>
      <c r="M1282" s="29" t="s">
        <v>908</v>
      </c>
      <c r="N1282" s="29">
        <v>1</v>
      </c>
      <c r="O1282" s="112">
        <v>8983.4</v>
      </c>
      <c r="P1282" s="162">
        <v>2018</v>
      </c>
    </row>
    <row r="1283" spans="1:16" s="65" customFormat="1" ht="15.75" customHeight="1" x14ac:dyDescent="0.25">
      <c r="A1283" s="18" t="s">
        <v>893</v>
      </c>
      <c r="B1283" s="18" t="s">
        <v>2500</v>
      </c>
      <c r="C1283" s="91">
        <v>3244904.73</v>
      </c>
      <c r="D1283" s="61"/>
      <c r="E1283" s="162"/>
      <c r="F1283" s="92"/>
      <c r="G1283" s="91">
        <f t="shared" si="19"/>
        <v>3244904.73</v>
      </c>
      <c r="H1283" s="85">
        <v>43329</v>
      </c>
      <c r="I1283" s="102">
        <v>43329</v>
      </c>
      <c r="J1283" s="162"/>
      <c r="K1283" s="61"/>
      <c r="L1283" s="162"/>
      <c r="M1283" s="29" t="s">
        <v>908</v>
      </c>
      <c r="N1283" s="29">
        <v>1</v>
      </c>
      <c r="O1283" s="112">
        <v>7851.2</v>
      </c>
      <c r="P1283" s="162">
        <v>2018</v>
      </c>
    </row>
    <row r="1284" spans="1:16" s="65" customFormat="1" ht="15.75" customHeight="1" x14ac:dyDescent="0.25">
      <c r="A1284" s="18" t="s">
        <v>2248</v>
      </c>
      <c r="B1284" s="18" t="s">
        <v>2500</v>
      </c>
      <c r="C1284" s="91">
        <v>8168093.9500000002</v>
      </c>
      <c r="D1284" s="61"/>
      <c r="E1284" s="162"/>
      <c r="F1284" s="92"/>
      <c r="G1284" s="91">
        <f t="shared" si="19"/>
        <v>8168093.9500000002</v>
      </c>
      <c r="H1284" s="85">
        <v>43329</v>
      </c>
      <c r="I1284" s="102">
        <v>43329</v>
      </c>
      <c r="J1284" s="162"/>
      <c r="K1284" s="61"/>
      <c r="L1284" s="162"/>
      <c r="M1284" s="29" t="s">
        <v>908</v>
      </c>
      <c r="N1284" s="29">
        <v>1</v>
      </c>
      <c r="O1284" s="112">
        <v>14465.5</v>
      </c>
      <c r="P1284" s="162">
        <v>2018</v>
      </c>
    </row>
    <row r="1285" spans="1:16" s="65" customFormat="1" ht="15.75" customHeight="1" x14ac:dyDescent="0.25">
      <c r="A1285" s="18" t="s">
        <v>1735</v>
      </c>
      <c r="B1285" s="18" t="s">
        <v>2500</v>
      </c>
      <c r="C1285" s="91">
        <v>9753286.0299999993</v>
      </c>
      <c r="D1285" s="61"/>
      <c r="E1285" s="162"/>
      <c r="F1285" s="92"/>
      <c r="G1285" s="91">
        <f t="shared" si="19"/>
        <v>9753286.0299999993</v>
      </c>
      <c r="H1285" s="85">
        <v>43308</v>
      </c>
      <c r="I1285" s="102">
        <v>43308</v>
      </c>
      <c r="J1285" s="162"/>
      <c r="K1285" s="61"/>
      <c r="L1285" s="162"/>
      <c r="M1285" s="29" t="s">
        <v>908</v>
      </c>
      <c r="N1285" s="29">
        <v>1</v>
      </c>
      <c r="O1285" s="112">
        <v>13136.9</v>
      </c>
      <c r="P1285" s="162">
        <v>2018</v>
      </c>
    </row>
    <row r="1286" spans="1:16" s="65" customFormat="1" ht="15.75" customHeight="1" x14ac:dyDescent="0.25">
      <c r="A1286" s="18" t="s">
        <v>1737</v>
      </c>
      <c r="B1286" s="18" t="s">
        <v>2500</v>
      </c>
      <c r="C1286" s="91">
        <v>9726524.6199999992</v>
      </c>
      <c r="D1286" s="61"/>
      <c r="E1286" s="162"/>
      <c r="F1286" s="92"/>
      <c r="G1286" s="91">
        <f t="shared" si="19"/>
        <v>9726524.6199999992</v>
      </c>
      <c r="H1286" s="85">
        <v>43368</v>
      </c>
      <c r="I1286" s="102">
        <v>43368</v>
      </c>
      <c r="J1286" s="162"/>
      <c r="K1286" s="61"/>
      <c r="L1286" s="162"/>
      <c r="M1286" s="29" t="s">
        <v>908</v>
      </c>
      <c r="N1286" s="29">
        <v>1</v>
      </c>
      <c r="O1286" s="112">
        <v>13123</v>
      </c>
      <c r="P1286" s="162">
        <v>2018</v>
      </c>
    </row>
    <row r="1287" spans="1:16" s="65" customFormat="1" ht="15.75" customHeight="1" x14ac:dyDescent="0.25">
      <c r="A1287" s="18" t="s">
        <v>1904</v>
      </c>
      <c r="B1287" s="155" t="s">
        <v>246</v>
      </c>
      <c r="C1287" s="91">
        <v>2581472.4700000002</v>
      </c>
      <c r="D1287" s="61"/>
      <c r="E1287" s="162"/>
      <c r="F1287" s="92"/>
      <c r="G1287" s="91">
        <f t="shared" si="19"/>
        <v>2581472.4700000002</v>
      </c>
      <c r="H1287" s="85">
        <v>43397</v>
      </c>
      <c r="I1287" s="102">
        <v>43397</v>
      </c>
      <c r="J1287" s="162"/>
      <c r="K1287" s="61"/>
      <c r="L1287" s="162"/>
      <c r="M1287" s="29" t="s">
        <v>5</v>
      </c>
      <c r="N1287" s="29">
        <v>1</v>
      </c>
      <c r="O1287" s="112">
        <v>7007.6</v>
      </c>
      <c r="P1287" s="162">
        <v>2018</v>
      </c>
    </row>
    <row r="1288" spans="1:16" s="65" customFormat="1" ht="15.75" customHeight="1" x14ac:dyDescent="0.25">
      <c r="A1288" s="18" t="s">
        <v>1092</v>
      </c>
      <c r="B1288" s="18" t="s">
        <v>2500</v>
      </c>
      <c r="C1288" s="91">
        <v>9353440.6199999992</v>
      </c>
      <c r="D1288" s="61"/>
      <c r="E1288" s="162"/>
      <c r="F1288" s="92"/>
      <c r="G1288" s="91">
        <f t="shared" si="19"/>
        <v>9353440.6199999992</v>
      </c>
      <c r="H1288" s="85">
        <v>43333</v>
      </c>
      <c r="I1288" s="102">
        <v>43333</v>
      </c>
      <c r="J1288" s="162"/>
      <c r="K1288" s="61"/>
      <c r="L1288" s="162"/>
      <c r="M1288" s="29" t="s">
        <v>908</v>
      </c>
      <c r="N1288" s="29">
        <v>1</v>
      </c>
      <c r="O1288" s="112">
        <v>13530.7</v>
      </c>
      <c r="P1288" s="162">
        <v>2018</v>
      </c>
    </row>
    <row r="1289" spans="1:16" s="65" customFormat="1" ht="15.75" customHeight="1" x14ac:dyDescent="0.25">
      <c r="A1289" s="18" t="s">
        <v>2213</v>
      </c>
      <c r="B1289" s="18" t="s">
        <v>782</v>
      </c>
      <c r="C1289" s="91">
        <v>1492517.76</v>
      </c>
      <c r="D1289" s="61"/>
      <c r="E1289" s="162"/>
      <c r="F1289" s="92"/>
      <c r="G1289" s="91">
        <f t="shared" si="19"/>
        <v>1492517.76</v>
      </c>
      <c r="H1289" s="85">
        <v>43371</v>
      </c>
      <c r="I1289" s="102">
        <v>43371</v>
      </c>
      <c r="J1289" s="162"/>
      <c r="K1289" s="61"/>
      <c r="L1289" s="162"/>
      <c r="M1289" s="29" t="s">
        <v>5</v>
      </c>
      <c r="N1289" s="29">
        <v>1</v>
      </c>
      <c r="O1289" s="112">
        <v>1150.5</v>
      </c>
      <c r="P1289" s="162">
        <v>2018</v>
      </c>
    </row>
    <row r="1290" spans="1:16" s="65" customFormat="1" ht="15.75" customHeight="1" x14ac:dyDescent="0.25">
      <c r="A1290" s="18" t="s">
        <v>1093</v>
      </c>
      <c r="B1290" s="18" t="s">
        <v>2500</v>
      </c>
      <c r="C1290" s="91">
        <v>9736257.1999999993</v>
      </c>
      <c r="D1290" s="61"/>
      <c r="E1290" s="162"/>
      <c r="F1290" s="92"/>
      <c r="G1290" s="91">
        <f t="shared" si="19"/>
        <v>9736257.1999999993</v>
      </c>
      <c r="H1290" s="85">
        <v>43333</v>
      </c>
      <c r="I1290" s="102">
        <v>43333</v>
      </c>
      <c r="J1290" s="162"/>
      <c r="K1290" s="61"/>
      <c r="L1290" s="162"/>
      <c r="M1290" s="29" t="s">
        <v>908</v>
      </c>
      <c r="N1290" s="29">
        <v>1</v>
      </c>
      <c r="O1290" s="112">
        <v>13928.6</v>
      </c>
      <c r="P1290" s="162">
        <v>2018</v>
      </c>
    </row>
    <row r="1291" spans="1:16" s="65" customFormat="1" ht="15.75" customHeight="1" x14ac:dyDescent="0.25">
      <c r="A1291" s="18" t="s">
        <v>1109</v>
      </c>
      <c r="B1291" s="18" t="s">
        <v>2500</v>
      </c>
      <c r="C1291" s="91">
        <v>3660652.91</v>
      </c>
      <c r="D1291" s="61"/>
      <c r="E1291" s="162"/>
      <c r="F1291" s="92"/>
      <c r="G1291" s="91">
        <f t="shared" si="19"/>
        <v>3660652.91</v>
      </c>
      <c r="H1291" s="85">
        <v>43340</v>
      </c>
      <c r="I1291" s="102">
        <v>43340</v>
      </c>
      <c r="J1291" s="162"/>
      <c r="K1291" s="61"/>
      <c r="L1291" s="162"/>
      <c r="M1291" s="29" t="s">
        <v>908</v>
      </c>
      <c r="N1291" s="29">
        <v>1</v>
      </c>
      <c r="O1291" s="112">
        <v>4545.7</v>
      </c>
      <c r="P1291" s="162">
        <v>2018</v>
      </c>
    </row>
    <row r="1292" spans="1:16" s="65" customFormat="1" ht="15.75" customHeight="1" x14ac:dyDescent="0.25">
      <c r="A1292" s="18" t="s">
        <v>1112</v>
      </c>
      <c r="B1292" s="18" t="s">
        <v>2500</v>
      </c>
      <c r="C1292" s="91">
        <v>9737236.4199999999</v>
      </c>
      <c r="D1292" s="61"/>
      <c r="E1292" s="162"/>
      <c r="F1292" s="92"/>
      <c r="G1292" s="91">
        <f t="shared" si="19"/>
        <v>9737236.4199999999</v>
      </c>
      <c r="H1292" s="85">
        <v>43333</v>
      </c>
      <c r="I1292" s="102">
        <v>43333</v>
      </c>
      <c r="J1292" s="162"/>
      <c r="K1292" s="61"/>
      <c r="L1292" s="162"/>
      <c r="M1292" s="29" t="s">
        <v>908</v>
      </c>
      <c r="N1292" s="29">
        <v>1</v>
      </c>
      <c r="O1292" s="112">
        <v>13173.5</v>
      </c>
      <c r="P1292" s="162">
        <v>2018</v>
      </c>
    </row>
    <row r="1293" spans="1:16" s="65" customFormat="1" ht="15.75" customHeight="1" x14ac:dyDescent="0.25">
      <c r="A1293" s="18" t="s">
        <v>1890</v>
      </c>
      <c r="B1293" s="18" t="s">
        <v>2851</v>
      </c>
      <c r="C1293" s="91">
        <v>2248219.31</v>
      </c>
      <c r="D1293" s="61"/>
      <c r="E1293" s="162"/>
      <c r="F1293" s="92"/>
      <c r="G1293" s="91">
        <f t="shared" si="19"/>
        <v>2248219.31</v>
      </c>
      <c r="H1293" s="85">
        <v>43388</v>
      </c>
      <c r="I1293" s="102">
        <v>43388</v>
      </c>
      <c r="J1293" s="162"/>
      <c r="K1293" s="61"/>
      <c r="L1293" s="162"/>
      <c r="M1293" s="29" t="s">
        <v>6</v>
      </c>
      <c r="N1293" s="29">
        <v>1</v>
      </c>
      <c r="O1293" s="112">
        <v>704.5</v>
      </c>
      <c r="P1293" s="162">
        <v>2018</v>
      </c>
    </row>
    <row r="1294" spans="1:16" s="65" customFormat="1" ht="15.75" customHeight="1" x14ac:dyDescent="0.25">
      <c r="A1294" s="18" t="s">
        <v>2187</v>
      </c>
      <c r="B1294" s="18" t="s">
        <v>782</v>
      </c>
      <c r="C1294" s="91">
        <v>2037754.49</v>
      </c>
      <c r="D1294" s="61"/>
      <c r="E1294" s="162"/>
      <c r="F1294" s="92"/>
      <c r="G1294" s="91">
        <f t="shared" si="19"/>
        <v>2037754.49</v>
      </c>
      <c r="H1294" s="85">
        <v>43319</v>
      </c>
      <c r="I1294" s="102">
        <v>43371</v>
      </c>
      <c r="J1294" s="162"/>
      <c r="K1294" s="61"/>
      <c r="L1294" s="162"/>
      <c r="M1294" s="29" t="s">
        <v>5</v>
      </c>
      <c r="N1294" s="29">
        <v>1</v>
      </c>
      <c r="O1294" s="112">
        <v>4170.7</v>
      </c>
      <c r="P1294" s="162">
        <v>2018</v>
      </c>
    </row>
    <row r="1295" spans="1:16" s="65" customFormat="1" ht="15.75" customHeight="1" x14ac:dyDescent="0.25">
      <c r="A1295" s="18" t="s">
        <v>1799</v>
      </c>
      <c r="B1295" s="18" t="s">
        <v>1311</v>
      </c>
      <c r="C1295" s="91">
        <v>1021826.03</v>
      </c>
      <c r="D1295" s="61"/>
      <c r="E1295" s="162"/>
      <c r="F1295" s="92"/>
      <c r="G1295" s="91">
        <f t="shared" si="19"/>
        <v>1021826.03</v>
      </c>
      <c r="H1295" s="85">
        <v>43357</v>
      </c>
      <c r="I1295" s="102">
        <v>43357</v>
      </c>
      <c r="J1295" s="162"/>
      <c r="K1295" s="61"/>
      <c r="L1295" s="162"/>
      <c r="M1295" s="29" t="s">
        <v>5</v>
      </c>
      <c r="N1295" s="29">
        <v>1</v>
      </c>
      <c r="O1295" s="112">
        <v>725.5</v>
      </c>
      <c r="P1295" s="162">
        <v>2018</v>
      </c>
    </row>
    <row r="1296" spans="1:16" s="65" customFormat="1" ht="15.75" customHeight="1" x14ac:dyDescent="0.25">
      <c r="A1296" s="18" t="s">
        <v>1743</v>
      </c>
      <c r="B1296" s="18" t="s">
        <v>1311</v>
      </c>
      <c r="C1296" s="91">
        <v>1433846.82</v>
      </c>
      <c r="D1296" s="61"/>
      <c r="E1296" s="162"/>
      <c r="F1296" s="92"/>
      <c r="G1296" s="91">
        <f t="shared" ref="G1296:G1359" si="20">C1296-D1296+F1296</f>
        <v>1433846.82</v>
      </c>
      <c r="H1296" s="85">
        <v>43371</v>
      </c>
      <c r="I1296" s="102">
        <v>43371</v>
      </c>
      <c r="J1296" s="162"/>
      <c r="K1296" s="61"/>
      <c r="L1296" s="162"/>
      <c r="M1296" s="29" t="s">
        <v>5</v>
      </c>
      <c r="N1296" s="29">
        <v>1</v>
      </c>
      <c r="O1296" s="112">
        <v>467.5</v>
      </c>
      <c r="P1296" s="162">
        <v>2018</v>
      </c>
    </row>
    <row r="1297" spans="1:16" s="65" customFormat="1" ht="15.75" customHeight="1" x14ac:dyDescent="0.25">
      <c r="A1297" s="18" t="s">
        <v>2274</v>
      </c>
      <c r="B1297" s="155" t="s">
        <v>246</v>
      </c>
      <c r="C1297" s="91">
        <v>553713.81999999995</v>
      </c>
      <c r="D1297" s="61"/>
      <c r="E1297" s="162"/>
      <c r="F1297" s="92"/>
      <c r="G1297" s="91">
        <f t="shared" si="20"/>
        <v>553713.81999999995</v>
      </c>
      <c r="H1297" s="85">
        <v>43335</v>
      </c>
      <c r="I1297" s="102">
        <v>43383</v>
      </c>
      <c r="J1297" s="162"/>
      <c r="K1297" s="61"/>
      <c r="L1297" s="162"/>
      <c r="M1297" s="29" t="s">
        <v>1987</v>
      </c>
      <c r="N1297" s="29">
        <v>1</v>
      </c>
      <c r="O1297" s="112">
        <v>4852.5</v>
      </c>
      <c r="P1297" s="162">
        <v>2018</v>
      </c>
    </row>
    <row r="1298" spans="1:16" s="65" customFormat="1" ht="15.75" customHeight="1" x14ac:dyDescent="0.25">
      <c r="A1298" s="18" t="s">
        <v>1367</v>
      </c>
      <c r="B1298" s="18" t="s">
        <v>1212</v>
      </c>
      <c r="C1298" s="91">
        <v>1146544.8</v>
      </c>
      <c r="D1298" s="61"/>
      <c r="E1298" s="162"/>
      <c r="F1298" s="92"/>
      <c r="G1298" s="91">
        <f t="shared" si="20"/>
        <v>1146544.8</v>
      </c>
      <c r="H1298" s="85">
        <v>43315</v>
      </c>
      <c r="I1298" s="102">
        <v>43322</v>
      </c>
      <c r="J1298" s="162"/>
      <c r="K1298" s="61"/>
      <c r="L1298" s="162"/>
      <c r="M1298" s="29" t="s">
        <v>2123</v>
      </c>
      <c r="N1298" s="29">
        <v>4</v>
      </c>
      <c r="O1298" s="112">
        <v>580.20000000000005</v>
      </c>
      <c r="P1298" s="162">
        <v>2018</v>
      </c>
    </row>
    <row r="1299" spans="1:16" s="65" customFormat="1" ht="15.75" customHeight="1" x14ac:dyDescent="0.25">
      <c r="A1299" s="18" t="s">
        <v>1805</v>
      </c>
      <c r="B1299" s="18" t="s">
        <v>63</v>
      </c>
      <c r="C1299" s="91">
        <v>808986.59</v>
      </c>
      <c r="D1299" s="61"/>
      <c r="E1299" s="162"/>
      <c r="F1299" s="92"/>
      <c r="G1299" s="91">
        <f t="shared" si="20"/>
        <v>808986.59</v>
      </c>
      <c r="H1299" s="85">
        <v>43371</v>
      </c>
      <c r="I1299" s="102">
        <v>43371</v>
      </c>
      <c r="J1299" s="162"/>
      <c r="K1299" s="61"/>
      <c r="L1299" s="162"/>
      <c r="M1299" s="29" t="s">
        <v>5</v>
      </c>
      <c r="N1299" s="29">
        <v>1</v>
      </c>
      <c r="O1299" s="112">
        <v>2249.1</v>
      </c>
      <c r="P1299" s="162">
        <v>2018</v>
      </c>
    </row>
    <row r="1300" spans="1:16" s="65" customFormat="1" ht="15.75" customHeight="1" x14ac:dyDescent="0.25">
      <c r="A1300" s="18" t="s">
        <v>1371</v>
      </c>
      <c r="B1300" s="18" t="s">
        <v>245</v>
      </c>
      <c r="C1300" s="91">
        <v>1869488.64</v>
      </c>
      <c r="D1300" s="61"/>
      <c r="E1300" s="162"/>
      <c r="F1300" s="92"/>
      <c r="G1300" s="91">
        <f t="shared" si="20"/>
        <v>1869488.64</v>
      </c>
      <c r="H1300" s="85">
        <v>43371</v>
      </c>
      <c r="I1300" s="102">
        <v>43371</v>
      </c>
      <c r="J1300" s="162"/>
      <c r="K1300" s="61"/>
      <c r="L1300" s="162"/>
      <c r="M1300" s="29" t="s">
        <v>3549</v>
      </c>
      <c r="N1300" s="29">
        <v>3</v>
      </c>
      <c r="O1300" s="112">
        <v>4002.4</v>
      </c>
      <c r="P1300" s="162">
        <v>2018</v>
      </c>
    </row>
    <row r="1301" spans="1:16" s="65" customFormat="1" ht="15.75" customHeight="1" x14ac:dyDescent="0.25">
      <c r="A1301" s="18" t="s">
        <v>748</v>
      </c>
      <c r="B1301" s="18" t="s">
        <v>755</v>
      </c>
      <c r="C1301" s="91">
        <v>1800275.26</v>
      </c>
      <c r="D1301" s="61"/>
      <c r="E1301" s="162"/>
      <c r="F1301" s="92"/>
      <c r="G1301" s="91">
        <f t="shared" si="20"/>
        <v>1800275.26</v>
      </c>
      <c r="H1301" s="85">
        <v>43356</v>
      </c>
      <c r="I1301" s="102">
        <v>43402</v>
      </c>
      <c r="J1301" s="162"/>
      <c r="K1301" s="61"/>
      <c r="L1301" s="162"/>
      <c r="M1301" s="29" t="s">
        <v>5</v>
      </c>
      <c r="N1301" s="29">
        <v>1</v>
      </c>
      <c r="O1301" s="112">
        <v>4239.5</v>
      </c>
      <c r="P1301" s="162">
        <v>2018</v>
      </c>
    </row>
    <row r="1302" spans="1:16" s="65" customFormat="1" ht="15.75" customHeight="1" x14ac:dyDescent="0.25">
      <c r="A1302" s="18" t="s">
        <v>749</v>
      </c>
      <c r="B1302" s="18" t="s">
        <v>755</v>
      </c>
      <c r="C1302" s="91">
        <v>2044027.86</v>
      </c>
      <c r="D1302" s="61"/>
      <c r="E1302" s="162"/>
      <c r="F1302" s="92"/>
      <c r="G1302" s="91">
        <f t="shared" si="20"/>
        <v>2044027.86</v>
      </c>
      <c r="H1302" s="85">
        <v>43347</v>
      </c>
      <c r="I1302" s="102">
        <v>43402</v>
      </c>
      <c r="J1302" s="162"/>
      <c r="K1302" s="61"/>
      <c r="L1302" s="162"/>
      <c r="M1302" s="29" t="s">
        <v>5</v>
      </c>
      <c r="N1302" s="29">
        <v>1</v>
      </c>
      <c r="O1302" s="112">
        <v>3860</v>
      </c>
      <c r="P1302" s="162">
        <v>2018</v>
      </c>
    </row>
    <row r="1303" spans="1:16" s="65" customFormat="1" ht="15.75" customHeight="1" x14ac:dyDescent="0.25">
      <c r="A1303" s="18" t="s">
        <v>1832</v>
      </c>
      <c r="B1303" s="18" t="s">
        <v>755</v>
      </c>
      <c r="C1303" s="91">
        <v>2995902</v>
      </c>
      <c r="D1303" s="61"/>
      <c r="E1303" s="162"/>
      <c r="F1303" s="92"/>
      <c r="G1303" s="91">
        <f t="shared" si="20"/>
        <v>2995902</v>
      </c>
      <c r="H1303" s="85">
        <v>43356</v>
      </c>
      <c r="I1303" s="102">
        <v>43402</v>
      </c>
      <c r="J1303" s="162"/>
      <c r="K1303" s="61"/>
      <c r="L1303" s="162"/>
      <c r="M1303" s="29" t="s">
        <v>5</v>
      </c>
      <c r="N1303" s="29">
        <v>1</v>
      </c>
      <c r="O1303" s="112">
        <v>4849.7</v>
      </c>
      <c r="P1303" s="162">
        <v>2018</v>
      </c>
    </row>
    <row r="1304" spans="1:16" s="65" customFormat="1" ht="15.75" customHeight="1" x14ac:dyDescent="0.25">
      <c r="A1304" s="18" t="s">
        <v>2319</v>
      </c>
      <c r="B1304" s="18" t="s">
        <v>1006</v>
      </c>
      <c r="C1304" s="91">
        <v>1152520.7</v>
      </c>
      <c r="D1304" s="61"/>
      <c r="E1304" s="162"/>
      <c r="F1304" s="92"/>
      <c r="G1304" s="91">
        <f t="shared" si="20"/>
        <v>1152520.7</v>
      </c>
      <c r="H1304" s="85">
        <v>43378</v>
      </c>
      <c r="I1304" s="102">
        <v>43378</v>
      </c>
      <c r="J1304" s="162"/>
      <c r="K1304" s="61"/>
      <c r="L1304" s="162"/>
      <c r="M1304" s="29" t="s">
        <v>5</v>
      </c>
      <c r="N1304" s="29">
        <v>1</v>
      </c>
      <c r="O1304" s="112">
        <v>447.7</v>
      </c>
      <c r="P1304" s="162">
        <v>2018</v>
      </c>
    </row>
    <row r="1305" spans="1:16" s="65" customFormat="1" ht="15.75" customHeight="1" x14ac:dyDescent="0.25">
      <c r="A1305" s="18" t="s">
        <v>540</v>
      </c>
      <c r="B1305" s="18" t="s">
        <v>2373</v>
      </c>
      <c r="C1305" s="91">
        <v>8853255.6199999992</v>
      </c>
      <c r="D1305" s="61"/>
      <c r="E1305" s="162"/>
      <c r="F1305" s="92"/>
      <c r="G1305" s="91">
        <f t="shared" si="20"/>
        <v>8853255.6199999992</v>
      </c>
      <c r="H1305" s="85">
        <v>43387</v>
      </c>
      <c r="I1305" s="102">
        <v>43392</v>
      </c>
      <c r="J1305" s="162"/>
      <c r="K1305" s="61"/>
      <c r="L1305" s="162"/>
      <c r="M1305" s="29" t="s">
        <v>6</v>
      </c>
      <c r="N1305" s="29">
        <v>1</v>
      </c>
      <c r="O1305" s="112">
        <v>3494.8</v>
      </c>
      <c r="P1305" s="162">
        <v>2018</v>
      </c>
    </row>
    <row r="1306" spans="1:16" s="65" customFormat="1" ht="15.75" customHeight="1" x14ac:dyDescent="0.25">
      <c r="A1306" s="18" t="s">
        <v>2218</v>
      </c>
      <c r="B1306" s="18" t="s">
        <v>63</v>
      </c>
      <c r="C1306" s="91">
        <v>1460383.35</v>
      </c>
      <c r="D1306" s="61"/>
      <c r="E1306" s="162"/>
      <c r="F1306" s="92"/>
      <c r="G1306" s="91">
        <f t="shared" si="20"/>
        <v>1460383.35</v>
      </c>
      <c r="H1306" s="85">
        <v>43369</v>
      </c>
      <c r="I1306" s="102">
        <v>43369</v>
      </c>
      <c r="J1306" s="162"/>
      <c r="K1306" s="61"/>
      <c r="L1306" s="162"/>
      <c r="M1306" s="29" t="s">
        <v>5</v>
      </c>
      <c r="N1306" s="29">
        <v>1</v>
      </c>
      <c r="O1306" s="112">
        <v>1010.7</v>
      </c>
      <c r="P1306" s="162">
        <v>2018</v>
      </c>
    </row>
    <row r="1307" spans="1:16" s="65" customFormat="1" ht="15.75" customHeight="1" x14ac:dyDescent="0.25">
      <c r="A1307" s="18" t="s">
        <v>1401</v>
      </c>
      <c r="B1307" s="18" t="s">
        <v>2112</v>
      </c>
      <c r="C1307" s="91">
        <v>2786513.18</v>
      </c>
      <c r="D1307" s="61"/>
      <c r="E1307" s="162"/>
      <c r="F1307" s="92"/>
      <c r="G1307" s="91">
        <f t="shared" si="20"/>
        <v>2786513.18</v>
      </c>
      <c r="H1307" s="85">
        <v>43410</v>
      </c>
      <c r="I1307" s="85">
        <v>43410</v>
      </c>
      <c r="J1307" s="162"/>
      <c r="K1307" s="61"/>
      <c r="L1307" s="162"/>
      <c r="M1307" s="29" t="s">
        <v>5</v>
      </c>
      <c r="N1307" s="29">
        <v>1</v>
      </c>
      <c r="O1307" s="112">
        <v>12815.9</v>
      </c>
      <c r="P1307" s="162">
        <v>2018</v>
      </c>
    </row>
    <row r="1308" spans="1:16" s="65" customFormat="1" ht="15.75" customHeight="1" x14ac:dyDescent="0.25">
      <c r="A1308" s="18" t="s">
        <v>2215</v>
      </c>
      <c r="B1308" s="18" t="s">
        <v>2112</v>
      </c>
      <c r="C1308" s="91">
        <v>2312182.0699999998</v>
      </c>
      <c r="D1308" s="61"/>
      <c r="E1308" s="162"/>
      <c r="F1308" s="92"/>
      <c r="G1308" s="91">
        <f t="shared" si="20"/>
        <v>2312182.0699999998</v>
      </c>
      <c r="H1308" s="85">
        <v>43410</v>
      </c>
      <c r="I1308" s="85">
        <v>43410</v>
      </c>
      <c r="J1308" s="162"/>
      <c r="K1308" s="61"/>
      <c r="L1308" s="162"/>
      <c r="M1308" s="29" t="s">
        <v>5</v>
      </c>
      <c r="N1308" s="29">
        <v>1</v>
      </c>
      <c r="O1308" s="112">
        <v>1183</v>
      </c>
      <c r="P1308" s="162">
        <v>2018</v>
      </c>
    </row>
    <row r="1309" spans="1:16" s="65" customFormat="1" ht="15.75" customHeight="1" x14ac:dyDescent="0.25">
      <c r="A1309" s="18" t="s">
        <v>1976</v>
      </c>
      <c r="B1309" s="18" t="s">
        <v>1212</v>
      </c>
      <c r="C1309" s="91">
        <v>1704316.16</v>
      </c>
      <c r="D1309" s="61"/>
      <c r="E1309" s="162"/>
      <c r="F1309" s="92"/>
      <c r="G1309" s="91">
        <f t="shared" si="20"/>
        <v>1704316.16</v>
      </c>
      <c r="H1309" s="85">
        <v>43334</v>
      </c>
      <c r="I1309" s="102">
        <v>43334</v>
      </c>
      <c r="J1309" s="162"/>
      <c r="K1309" s="61"/>
      <c r="L1309" s="162"/>
      <c r="M1309" s="29" t="s">
        <v>2123</v>
      </c>
      <c r="N1309" s="29">
        <v>4</v>
      </c>
      <c r="O1309" s="112">
        <v>1369</v>
      </c>
      <c r="P1309" s="162">
        <v>2018</v>
      </c>
    </row>
    <row r="1310" spans="1:16" s="65" customFormat="1" ht="15.75" customHeight="1" x14ac:dyDescent="0.25">
      <c r="A1310" s="18" t="s">
        <v>2311</v>
      </c>
      <c r="B1310" s="18" t="s">
        <v>2098</v>
      </c>
      <c r="C1310" s="91">
        <v>2651619.21</v>
      </c>
      <c r="D1310" s="61"/>
      <c r="E1310" s="162"/>
      <c r="F1310" s="92"/>
      <c r="G1310" s="91">
        <f t="shared" si="20"/>
        <v>2651619.21</v>
      </c>
      <c r="H1310" s="85">
        <v>43418</v>
      </c>
      <c r="I1310" s="102">
        <v>43418</v>
      </c>
      <c r="J1310" s="162"/>
      <c r="K1310" s="61"/>
      <c r="L1310" s="162"/>
      <c r="M1310" s="29" t="s">
        <v>5</v>
      </c>
      <c r="N1310" s="29">
        <v>1</v>
      </c>
      <c r="O1310" s="112">
        <v>3374.1</v>
      </c>
      <c r="P1310" s="162">
        <v>2018</v>
      </c>
    </row>
    <row r="1311" spans="1:16" s="65" customFormat="1" ht="15.75" customHeight="1" x14ac:dyDescent="0.25">
      <c r="A1311" s="18" t="s">
        <v>2337</v>
      </c>
      <c r="B1311" s="18" t="s">
        <v>1212</v>
      </c>
      <c r="C1311" s="91">
        <v>871586.69</v>
      </c>
      <c r="D1311" s="61"/>
      <c r="E1311" s="162"/>
      <c r="F1311" s="92"/>
      <c r="G1311" s="91">
        <f t="shared" si="20"/>
        <v>871586.69</v>
      </c>
      <c r="H1311" s="85">
        <v>43424</v>
      </c>
      <c r="I1311" s="102">
        <v>43424</v>
      </c>
      <c r="J1311" s="162"/>
      <c r="K1311" s="61"/>
      <c r="L1311" s="162"/>
      <c r="M1311" s="29" t="s">
        <v>2237</v>
      </c>
      <c r="N1311" s="29">
        <v>2</v>
      </c>
      <c r="O1311" s="112">
        <v>992.9</v>
      </c>
      <c r="P1311" s="162">
        <v>2018</v>
      </c>
    </row>
    <row r="1312" spans="1:16" s="65" customFormat="1" ht="15.75" customHeight="1" x14ac:dyDescent="0.25">
      <c r="A1312" s="18" t="s">
        <v>2075</v>
      </c>
      <c r="B1312" s="18" t="s">
        <v>782</v>
      </c>
      <c r="C1312" s="91">
        <v>1828168.78</v>
      </c>
      <c r="D1312" s="61"/>
      <c r="E1312" s="162"/>
      <c r="F1312" s="92"/>
      <c r="G1312" s="91">
        <f t="shared" si="20"/>
        <v>1828168.78</v>
      </c>
      <c r="H1312" s="85">
        <v>43363</v>
      </c>
      <c r="I1312" s="102">
        <v>43363</v>
      </c>
      <c r="J1312" s="162"/>
      <c r="K1312" s="61"/>
      <c r="L1312" s="162"/>
      <c r="M1312" s="29" t="s">
        <v>6</v>
      </c>
      <c r="N1312" s="29">
        <v>1</v>
      </c>
      <c r="O1312" s="112">
        <v>1528.2</v>
      </c>
      <c r="P1312" s="162">
        <v>2018</v>
      </c>
    </row>
    <row r="1313" spans="1:16" s="65" customFormat="1" ht="15.75" customHeight="1" x14ac:dyDescent="0.25">
      <c r="A1313" s="18" t="s">
        <v>2033</v>
      </c>
      <c r="B1313" s="18" t="s">
        <v>782</v>
      </c>
      <c r="C1313" s="91">
        <v>1670221.12</v>
      </c>
      <c r="D1313" s="61"/>
      <c r="E1313" s="162"/>
      <c r="F1313" s="92"/>
      <c r="G1313" s="91">
        <f t="shared" si="20"/>
        <v>1670221.12</v>
      </c>
      <c r="H1313" s="85">
        <v>43363</v>
      </c>
      <c r="I1313" s="102">
        <v>43363</v>
      </c>
      <c r="J1313" s="162"/>
      <c r="K1313" s="61"/>
      <c r="L1313" s="162"/>
      <c r="M1313" s="29" t="s">
        <v>6</v>
      </c>
      <c r="N1313" s="29">
        <v>2</v>
      </c>
      <c r="O1313" s="112">
        <v>589.5</v>
      </c>
      <c r="P1313" s="162">
        <v>2018</v>
      </c>
    </row>
    <row r="1314" spans="1:16" s="65" customFormat="1" ht="15.75" customHeight="1" x14ac:dyDescent="0.25">
      <c r="A1314" s="18" t="s">
        <v>4097</v>
      </c>
      <c r="B1314" s="18" t="s">
        <v>2098</v>
      </c>
      <c r="C1314" s="91">
        <v>3648186.09</v>
      </c>
      <c r="D1314" s="61"/>
      <c r="E1314" s="162"/>
      <c r="F1314" s="92"/>
      <c r="G1314" s="91">
        <f t="shared" si="20"/>
        <v>3648186.09</v>
      </c>
      <c r="H1314" s="85">
        <v>43424</v>
      </c>
      <c r="I1314" s="102">
        <v>43424</v>
      </c>
      <c r="J1314" s="162"/>
      <c r="K1314" s="61"/>
      <c r="L1314" s="162"/>
      <c r="M1314" s="29" t="s">
        <v>5</v>
      </c>
      <c r="N1314" s="29">
        <v>1</v>
      </c>
      <c r="O1314" s="112">
        <v>4826</v>
      </c>
      <c r="P1314" s="162">
        <v>2018</v>
      </c>
    </row>
    <row r="1315" spans="1:16" s="65" customFormat="1" ht="15.75" customHeight="1" x14ac:dyDescent="0.25">
      <c r="A1315" s="18" t="s">
        <v>874</v>
      </c>
      <c r="B1315" s="18" t="s">
        <v>2018</v>
      </c>
      <c r="C1315" s="91">
        <v>2303359.98</v>
      </c>
      <c r="D1315" s="61"/>
      <c r="E1315" s="162"/>
      <c r="F1315" s="92"/>
      <c r="G1315" s="91">
        <f t="shared" si="20"/>
        <v>2303359.98</v>
      </c>
      <c r="H1315" s="85"/>
      <c r="I1315" s="102"/>
      <c r="J1315" s="162"/>
      <c r="K1315" s="61"/>
      <c r="L1315" s="162"/>
      <c r="M1315" s="29" t="s">
        <v>6</v>
      </c>
      <c r="N1315" s="29">
        <v>1</v>
      </c>
      <c r="O1315" s="112">
        <v>2737</v>
      </c>
      <c r="P1315" s="162">
        <v>2018</v>
      </c>
    </row>
    <row r="1316" spans="1:16" s="129" customFormat="1" ht="15.75" customHeight="1" x14ac:dyDescent="0.2">
      <c r="A1316" s="132" t="s">
        <v>874</v>
      </c>
      <c r="B1316" s="18" t="s">
        <v>3545</v>
      </c>
      <c r="C1316" s="118">
        <v>1534503.6</v>
      </c>
      <c r="D1316" s="120"/>
      <c r="E1316" s="162"/>
      <c r="F1316" s="162"/>
      <c r="G1316" s="91">
        <f t="shared" si="20"/>
        <v>1534503.6</v>
      </c>
      <c r="H1316" s="120"/>
      <c r="I1316" s="120"/>
      <c r="J1316" s="120">
        <v>43858</v>
      </c>
      <c r="K1316" s="120">
        <v>44180</v>
      </c>
      <c r="L1316" s="162">
        <v>2020</v>
      </c>
      <c r="M1316" s="139" t="s">
        <v>4068</v>
      </c>
      <c r="N1316" s="162">
        <v>2</v>
      </c>
      <c r="O1316" s="162">
        <v>3791.6</v>
      </c>
      <c r="P1316" s="162">
        <v>2020</v>
      </c>
    </row>
    <row r="1317" spans="1:16" s="65" customFormat="1" ht="15.75" customHeight="1" x14ac:dyDescent="0.25">
      <c r="A1317" s="18" t="s">
        <v>1377</v>
      </c>
      <c r="B1317" s="18" t="s">
        <v>782</v>
      </c>
      <c r="C1317" s="91">
        <v>4119117.45</v>
      </c>
      <c r="D1317" s="61"/>
      <c r="E1317" s="162"/>
      <c r="F1317" s="92"/>
      <c r="G1317" s="91">
        <f t="shared" si="20"/>
        <v>4119117.45</v>
      </c>
      <c r="H1317" s="85">
        <v>43375</v>
      </c>
      <c r="I1317" s="102">
        <v>43375</v>
      </c>
      <c r="J1317" s="162"/>
      <c r="K1317" s="61"/>
      <c r="L1317" s="162"/>
      <c r="M1317" s="29" t="s">
        <v>5</v>
      </c>
      <c r="N1317" s="29">
        <v>1</v>
      </c>
      <c r="O1317" s="112">
        <v>6247.6</v>
      </c>
      <c r="P1317" s="162">
        <v>2018</v>
      </c>
    </row>
    <row r="1318" spans="1:16" s="65" customFormat="1" ht="15.75" customHeight="1" x14ac:dyDescent="0.25">
      <c r="A1318" s="18" t="s">
        <v>994</v>
      </c>
      <c r="B1318" s="18" t="s">
        <v>2100</v>
      </c>
      <c r="C1318" s="91">
        <v>4662038.88</v>
      </c>
      <c r="D1318" s="61"/>
      <c r="E1318" s="162"/>
      <c r="F1318" s="92"/>
      <c r="G1318" s="91">
        <f t="shared" si="20"/>
        <v>4662038.88</v>
      </c>
      <c r="H1318" s="85">
        <v>43114</v>
      </c>
      <c r="I1318" s="102">
        <v>43374</v>
      </c>
      <c r="J1318" s="162"/>
      <c r="K1318" s="61"/>
      <c r="L1318" s="162"/>
      <c r="M1318" s="29" t="s">
        <v>2710</v>
      </c>
      <c r="N1318" s="29">
        <v>5</v>
      </c>
      <c r="O1318" s="112">
        <v>3400.8</v>
      </c>
      <c r="P1318" s="162">
        <v>2018</v>
      </c>
    </row>
    <row r="1319" spans="1:16" s="65" customFormat="1" ht="15.75" customHeight="1" x14ac:dyDescent="0.25">
      <c r="A1319" s="18" t="s">
        <v>2200</v>
      </c>
      <c r="B1319" s="18" t="s">
        <v>1006</v>
      </c>
      <c r="C1319" s="91">
        <v>893558.49</v>
      </c>
      <c r="D1319" s="61"/>
      <c r="E1319" s="162"/>
      <c r="F1319" s="92"/>
      <c r="G1319" s="91">
        <f t="shared" si="20"/>
        <v>893558.49</v>
      </c>
      <c r="H1319" s="85">
        <v>43405</v>
      </c>
      <c r="I1319" s="102" t="s">
        <v>3150</v>
      </c>
      <c r="J1319" s="162"/>
      <c r="K1319" s="61"/>
      <c r="L1319" s="162"/>
      <c r="M1319" s="29" t="s">
        <v>5</v>
      </c>
      <c r="N1319" s="29">
        <v>1</v>
      </c>
      <c r="O1319" s="112">
        <v>443.6</v>
      </c>
      <c r="P1319" s="162">
        <v>2018</v>
      </c>
    </row>
    <row r="1320" spans="1:16" s="65" customFormat="1" ht="15.75" customHeight="1" x14ac:dyDescent="0.25">
      <c r="A1320" s="18" t="s">
        <v>1102</v>
      </c>
      <c r="B1320" s="18" t="s">
        <v>2500</v>
      </c>
      <c r="C1320" s="91">
        <v>9187912.7400000002</v>
      </c>
      <c r="D1320" s="61"/>
      <c r="E1320" s="162"/>
      <c r="F1320" s="92"/>
      <c r="G1320" s="91">
        <f t="shared" si="20"/>
        <v>9187912.7400000002</v>
      </c>
      <c r="H1320" s="85">
        <v>43376</v>
      </c>
      <c r="I1320" s="85">
        <v>43376</v>
      </c>
      <c r="J1320" s="162"/>
      <c r="K1320" s="61"/>
      <c r="L1320" s="162"/>
      <c r="M1320" s="29" t="s">
        <v>908</v>
      </c>
      <c r="N1320" s="29">
        <v>1</v>
      </c>
      <c r="O1320" s="112">
        <v>10784.2</v>
      </c>
      <c r="P1320" s="162">
        <v>2018</v>
      </c>
    </row>
    <row r="1321" spans="1:16" s="65" customFormat="1" ht="15.75" customHeight="1" x14ac:dyDescent="0.25">
      <c r="A1321" s="18" t="s">
        <v>1103</v>
      </c>
      <c r="B1321" s="18" t="s">
        <v>2500</v>
      </c>
      <c r="C1321" s="91">
        <v>5313286.66</v>
      </c>
      <c r="D1321" s="61"/>
      <c r="E1321" s="162"/>
      <c r="F1321" s="92"/>
      <c r="G1321" s="91">
        <f t="shared" si="20"/>
        <v>5313286.66</v>
      </c>
      <c r="H1321" s="85">
        <v>43376</v>
      </c>
      <c r="I1321" s="85">
        <v>43376</v>
      </c>
      <c r="J1321" s="162"/>
      <c r="K1321" s="61"/>
      <c r="L1321" s="162"/>
      <c r="M1321" s="29" t="s">
        <v>908</v>
      </c>
      <c r="N1321" s="29">
        <v>1</v>
      </c>
      <c r="O1321" s="112">
        <v>5342.7</v>
      </c>
      <c r="P1321" s="162">
        <v>2018</v>
      </c>
    </row>
    <row r="1322" spans="1:16" s="65" customFormat="1" ht="15.75" customHeight="1" x14ac:dyDescent="0.25">
      <c r="A1322" s="18" t="s">
        <v>2411</v>
      </c>
      <c r="B1322" s="18" t="s">
        <v>2112</v>
      </c>
      <c r="C1322" s="91">
        <v>3118951.16</v>
      </c>
      <c r="D1322" s="61"/>
      <c r="E1322" s="162"/>
      <c r="F1322" s="92"/>
      <c r="G1322" s="91">
        <f t="shared" si="20"/>
        <v>3118951.16</v>
      </c>
      <c r="H1322" s="85">
        <v>43417</v>
      </c>
      <c r="I1322" s="102">
        <v>43417</v>
      </c>
      <c r="J1322" s="162"/>
      <c r="K1322" s="61"/>
      <c r="L1322" s="162"/>
      <c r="M1322" s="29" t="s">
        <v>5</v>
      </c>
      <c r="N1322" s="29">
        <v>1</v>
      </c>
      <c r="O1322" s="112">
        <v>2703.5</v>
      </c>
      <c r="P1322" s="162">
        <v>2018</v>
      </c>
    </row>
    <row r="1323" spans="1:16" s="65" customFormat="1" ht="15.75" customHeight="1" x14ac:dyDescent="0.25">
      <c r="A1323" s="18" t="s">
        <v>2493</v>
      </c>
      <c r="B1323" s="18" t="s">
        <v>2112</v>
      </c>
      <c r="C1323" s="91">
        <v>2170841</v>
      </c>
      <c r="D1323" s="61"/>
      <c r="E1323" s="162"/>
      <c r="F1323" s="92"/>
      <c r="G1323" s="91">
        <f t="shared" si="20"/>
        <v>2170841</v>
      </c>
      <c r="H1323" s="85">
        <v>43410</v>
      </c>
      <c r="I1323" s="102">
        <v>43410</v>
      </c>
      <c r="J1323" s="162"/>
      <c r="K1323" s="61"/>
      <c r="L1323" s="162"/>
      <c r="M1323" s="29" t="s">
        <v>5</v>
      </c>
      <c r="N1323" s="29">
        <v>1</v>
      </c>
      <c r="O1323" s="112">
        <v>4095.4</v>
      </c>
      <c r="P1323" s="162">
        <v>2018</v>
      </c>
    </row>
    <row r="1324" spans="1:16" s="65" customFormat="1" ht="15.75" customHeight="1" x14ac:dyDescent="0.25">
      <c r="A1324" s="18" t="s">
        <v>2106</v>
      </c>
      <c r="B1324" s="104" t="s">
        <v>1</v>
      </c>
      <c r="C1324" s="91">
        <v>934919.9</v>
      </c>
      <c r="D1324" s="61"/>
      <c r="E1324" s="162"/>
      <c r="F1324" s="92"/>
      <c r="G1324" s="91">
        <f t="shared" si="20"/>
        <v>934919.9</v>
      </c>
      <c r="H1324" s="85">
        <v>43397</v>
      </c>
      <c r="I1324" s="102">
        <v>43397</v>
      </c>
      <c r="J1324" s="162"/>
      <c r="K1324" s="61"/>
      <c r="L1324" s="162"/>
      <c r="M1324" s="29" t="s">
        <v>5</v>
      </c>
      <c r="N1324" s="29">
        <v>1</v>
      </c>
      <c r="O1324" s="112">
        <v>362.1</v>
      </c>
      <c r="P1324" s="162">
        <v>2018</v>
      </c>
    </row>
    <row r="1325" spans="1:16" s="65" customFormat="1" ht="15.75" customHeight="1" x14ac:dyDescent="0.25">
      <c r="A1325" s="18" t="s">
        <v>747</v>
      </c>
      <c r="B1325" s="18" t="s">
        <v>755</v>
      </c>
      <c r="C1325" s="91">
        <v>2011392.6</v>
      </c>
      <c r="D1325" s="61"/>
      <c r="E1325" s="162"/>
      <c r="F1325" s="92"/>
      <c r="G1325" s="91">
        <f t="shared" si="20"/>
        <v>2011392.6</v>
      </c>
      <c r="H1325" s="85">
        <v>43402</v>
      </c>
      <c r="I1325" s="85">
        <v>43402</v>
      </c>
      <c r="J1325" s="162"/>
      <c r="K1325" s="61"/>
      <c r="L1325" s="162"/>
      <c r="M1325" s="29" t="s">
        <v>5</v>
      </c>
      <c r="N1325" s="29">
        <v>1</v>
      </c>
      <c r="O1325" s="112">
        <v>2700.4</v>
      </c>
      <c r="P1325" s="162">
        <v>2018</v>
      </c>
    </row>
    <row r="1326" spans="1:16" s="65" customFormat="1" ht="15.75" customHeight="1" x14ac:dyDescent="0.25">
      <c r="A1326" s="18" t="s">
        <v>754</v>
      </c>
      <c r="B1326" s="18" t="s">
        <v>755</v>
      </c>
      <c r="C1326" s="91">
        <v>1856496.36</v>
      </c>
      <c r="D1326" s="61"/>
      <c r="E1326" s="162"/>
      <c r="F1326" s="92"/>
      <c r="G1326" s="91">
        <f t="shared" si="20"/>
        <v>1856496.36</v>
      </c>
      <c r="H1326" s="85">
        <v>43402</v>
      </c>
      <c r="I1326" s="85">
        <v>43402</v>
      </c>
      <c r="J1326" s="162"/>
      <c r="K1326" s="61"/>
      <c r="L1326" s="162"/>
      <c r="M1326" s="29" t="s">
        <v>5</v>
      </c>
      <c r="N1326" s="29">
        <v>1</v>
      </c>
      <c r="O1326" s="112">
        <v>3382.8</v>
      </c>
      <c r="P1326" s="162">
        <v>2018</v>
      </c>
    </row>
    <row r="1327" spans="1:16" s="65" customFormat="1" ht="15.75" customHeight="1" x14ac:dyDescent="0.25">
      <c r="A1327" s="18" t="s">
        <v>1745</v>
      </c>
      <c r="B1327" s="18" t="s">
        <v>63</v>
      </c>
      <c r="C1327" s="91">
        <v>3333211.31</v>
      </c>
      <c r="D1327" s="61"/>
      <c r="E1327" s="162"/>
      <c r="F1327" s="92"/>
      <c r="G1327" s="91">
        <f t="shared" si="20"/>
        <v>3333211.31</v>
      </c>
      <c r="H1327" s="85">
        <v>43375</v>
      </c>
      <c r="I1327" s="102">
        <v>43375</v>
      </c>
      <c r="J1327" s="162"/>
      <c r="K1327" s="61"/>
      <c r="L1327" s="162"/>
      <c r="M1327" s="29" t="s">
        <v>5</v>
      </c>
      <c r="N1327" s="29">
        <v>1</v>
      </c>
      <c r="O1327" s="112">
        <v>5031.3</v>
      </c>
      <c r="P1327" s="162">
        <v>2018</v>
      </c>
    </row>
    <row r="1328" spans="1:16" s="65" customFormat="1" ht="15.75" customHeight="1" x14ac:dyDescent="0.25">
      <c r="A1328" s="18" t="s">
        <v>1980</v>
      </c>
      <c r="B1328" s="18" t="s">
        <v>757</v>
      </c>
      <c r="C1328" s="91">
        <v>858037.84</v>
      </c>
      <c r="D1328" s="61"/>
      <c r="E1328" s="162"/>
      <c r="F1328" s="92"/>
      <c r="G1328" s="91">
        <f t="shared" si="20"/>
        <v>858037.84</v>
      </c>
      <c r="H1328" s="85">
        <v>43413</v>
      </c>
      <c r="I1328" s="102">
        <v>43413</v>
      </c>
      <c r="J1328" s="162"/>
      <c r="K1328" s="61"/>
      <c r="L1328" s="162"/>
      <c r="M1328" s="29" t="s">
        <v>1582</v>
      </c>
      <c r="N1328" s="29">
        <v>1</v>
      </c>
      <c r="O1328" s="112">
        <v>1393.4</v>
      </c>
      <c r="P1328" s="162">
        <v>2018</v>
      </c>
    </row>
    <row r="1329" spans="1:16" s="65" customFormat="1" ht="15.75" customHeight="1" x14ac:dyDescent="0.25">
      <c r="A1329" s="18" t="s">
        <v>1105</v>
      </c>
      <c r="B1329" s="18" t="s">
        <v>2500</v>
      </c>
      <c r="C1329" s="91">
        <v>1939427.32</v>
      </c>
      <c r="D1329" s="61"/>
      <c r="E1329" s="162"/>
      <c r="F1329" s="92"/>
      <c r="G1329" s="91">
        <f t="shared" si="20"/>
        <v>1939427.32</v>
      </c>
      <c r="H1329" s="85">
        <v>43412</v>
      </c>
      <c r="I1329" s="85">
        <v>43412</v>
      </c>
      <c r="J1329" s="162"/>
      <c r="K1329" s="61"/>
      <c r="L1329" s="162"/>
      <c r="M1329" s="29" t="s">
        <v>908</v>
      </c>
      <c r="N1329" s="29">
        <v>1</v>
      </c>
      <c r="O1329" s="112">
        <v>4033.8</v>
      </c>
      <c r="P1329" s="162">
        <v>2018</v>
      </c>
    </row>
    <row r="1330" spans="1:16" s="65" customFormat="1" ht="15.75" customHeight="1" x14ac:dyDescent="0.25">
      <c r="A1330" s="18" t="s">
        <v>1734</v>
      </c>
      <c r="B1330" s="18" t="s">
        <v>2500</v>
      </c>
      <c r="C1330" s="91">
        <v>5959870.4699999997</v>
      </c>
      <c r="D1330" s="61"/>
      <c r="E1330" s="162"/>
      <c r="F1330" s="92"/>
      <c r="G1330" s="91">
        <f t="shared" si="20"/>
        <v>5959870.4699999997</v>
      </c>
      <c r="H1330" s="85">
        <v>43412</v>
      </c>
      <c r="I1330" s="85">
        <v>43412</v>
      </c>
      <c r="J1330" s="162"/>
      <c r="K1330" s="61"/>
      <c r="L1330" s="162"/>
      <c r="M1330" s="29" t="s">
        <v>908</v>
      </c>
      <c r="N1330" s="29">
        <v>1</v>
      </c>
      <c r="O1330" s="112">
        <v>5974.2</v>
      </c>
      <c r="P1330" s="162">
        <v>2018</v>
      </c>
    </row>
    <row r="1331" spans="1:16" s="65" customFormat="1" ht="15.75" customHeight="1" x14ac:dyDescent="0.25">
      <c r="A1331" s="18" t="s">
        <v>1098</v>
      </c>
      <c r="B1331" s="18" t="s">
        <v>2500</v>
      </c>
      <c r="C1331" s="91">
        <v>5259120.05</v>
      </c>
      <c r="D1331" s="61"/>
      <c r="E1331" s="162"/>
      <c r="F1331" s="92"/>
      <c r="G1331" s="91">
        <f t="shared" si="20"/>
        <v>5259120.05</v>
      </c>
      <c r="H1331" s="85">
        <v>43412</v>
      </c>
      <c r="I1331" s="85">
        <v>43412</v>
      </c>
      <c r="J1331" s="162"/>
      <c r="K1331" s="61"/>
      <c r="L1331" s="162"/>
      <c r="M1331" s="29" t="s">
        <v>908</v>
      </c>
      <c r="N1331" s="29">
        <v>1</v>
      </c>
      <c r="O1331" s="112">
        <v>5148.7</v>
      </c>
      <c r="P1331" s="162">
        <v>2018</v>
      </c>
    </row>
    <row r="1332" spans="1:16" s="65" customFormat="1" ht="15.75" customHeight="1" x14ac:dyDescent="0.25">
      <c r="A1332" s="18" t="s">
        <v>1911</v>
      </c>
      <c r="B1332" s="155" t="s">
        <v>344</v>
      </c>
      <c r="C1332" s="91">
        <v>2396485.2799999998</v>
      </c>
      <c r="D1332" s="61"/>
      <c r="E1332" s="162"/>
      <c r="F1332" s="92"/>
      <c r="G1332" s="91">
        <f t="shared" si="20"/>
        <v>2396485.2799999998</v>
      </c>
      <c r="H1332" s="85">
        <v>43404</v>
      </c>
      <c r="I1332" s="102">
        <v>43404</v>
      </c>
      <c r="J1332" s="162"/>
      <c r="K1332" s="61"/>
      <c r="L1332" s="162"/>
      <c r="M1332" s="29" t="s">
        <v>5</v>
      </c>
      <c r="N1332" s="29">
        <v>1</v>
      </c>
      <c r="O1332" s="112">
        <v>2179.6999999999998</v>
      </c>
      <c r="P1332" s="162">
        <v>2018</v>
      </c>
    </row>
    <row r="1333" spans="1:16" s="65" customFormat="1" ht="15.75" customHeight="1" x14ac:dyDescent="0.25">
      <c r="A1333" s="18" t="s">
        <v>2247</v>
      </c>
      <c r="B1333" s="18" t="s">
        <v>782</v>
      </c>
      <c r="C1333" s="91">
        <v>2967301.68</v>
      </c>
      <c r="D1333" s="61"/>
      <c r="E1333" s="162"/>
      <c r="F1333" s="92"/>
      <c r="G1333" s="91">
        <f t="shared" si="20"/>
        <v>2967301.68</v>
      </c>
      <c r="H1333" s="85">
        <v>43390</v>
      </c>
      <c r="I1333" s="102">
        <v>43390</v>
      </c>
      <c r="J1333" s="162"/>
      <c r="K1333" s="61"/>
      <c r="L1333" s="162"/>
      <c r="M1333" s="29" t="s">
        <v>5</v>
      </c>
      <c r="N1333" s="29">
        <v>1</v>
      </c>
      <c r="O1333" s="112">
        <v>2770.9</v>
      </c>
      <c r="P1333" s="162">
        <v>2018</v>
      </c>
    </row>
    <row r="1334" spans="1:16" s="65" customFormat="1" ht="15.75" customHeight="1" x14ac:dyDescent="0.25">
      <c r="A1334" s="18" t="s">
        <v>2308</v>
      </c>
      <c r="B1334" s="104" t="s">
        <v>1</v>
      </c>
      <c r="C1334" s="91">
        <v>3988710.34</v>
      </c>
      <c r="D1334" s="61"/>
      <c r="E1334" s="162"/>
      <c r="F1334" s="92"/>
      <c r="G1334" s="91">
        <f t="shared" si="20"/>
        <v>3988710.34</v>
      </c>
      <c r="H1334" s="85">
        <v>43405</v>
      </c>
      <c r="I1334" s="102">
        <v>43405</v>
      </c>
      <c r="J1334" s="162"/>
      <c r="K1334" s="61"/>
      <c r="L1334" s="162"/>
      <c r="M1334" s="29" t="s">
        <v>5</v>
      </c>
      <c r="N1334" s="29">
        <v>1</v>
      </c>
      <c r="O1334" s="112">
        <v>5155.5</v>
      </c>
      <c r="P1334" s="162">
        <v>2018</v>
      </c>
    </row>
    <row r="1335" spans="1:16" s="65" customFormat="1" ht="15.75" customHeight="1" x14ac:dyDescent="0.25">
      <c r="A1335" s="18" t="s">
        <v>882</v>
      </c>
      <c r="B1335" s="18" t="s">
        <v>2500</v>
      </c>
      <c r="C1335" s="91">
        <v>11070279.24</v>
      </c>
      <c r="D1335" s="61"/>
      <c r="E1335" s="162"/>
      <c r="F1335" s="92"/>
      <c r="G1335" s="91">
        <f t="shared" si="20"/>
        <v>11070279.24</v>
      </c>
      <c r="H1335" s="85">
        <v>43368</v>
      </c>
      <c r="I1335" s="102">
        <v>43412</v>
      </c>
      <c r="J1335" s="162"/>
      <c r="K1335" s="61"/>
      <c r="L1335" s="162"/>
      <c r="M1335" s="29" t="s">
        <v>908</v>
      </c>
      <c r="N1335" s="29">
        <v>1</v>
      </c>
      <c r="O1335" s="112">
        <v>12762.3</v>
      </c>
      <c r="P1335" s="162">
        <v>2018</v>
      </c>
    </row>
    <row r="1336" spans="1:16" s="65" customFormat="1" ht="15.75" customHeight="1" x14ac:dyDescent="0.25">
      <c r="A1336" s="18" t="s">
        <v>885</v>
      </c>
      <c r="B1336" s="18" t="s">
        <v>2500</v>
      </c>
      <c r="C1336" s="91">
        <v>3877879.04</v>
      </c>
      <c r="D1336" s="61"/>
      <c r="E1336" s="162"/>
      <c r="F1336" s="92"/>
      <c r="G1336" s="91">
        <f t="shared" si="20"/>
        <v>3877879.04</v>
      </c>
      <c r="H1336" s="85">
        <v>43327</v>
      </c>
      <c r="I1336" s="102">
        <v>43412</v>
      </c>
      <c r="J1336" s="162"/>
      <c r="K1336" s="61"/>
      <c r="L1336" s="162"/>
      <c r="M1336" s="29" t="s">
        <v>908</v>
      </c>
      <c r="N1336" s="29">
        <v>1</v>
      </c>
      <c r="O1336" s="112">
        <v>4905</v>
      </c>
      <c r="P1336" s="162">
        <v>2018</v>
      </c>
    </row>
    <row r="1337" spans="1:16" s="65" customFormat="1" ht="15.75" customHeight="1" x14ac:dyDescent="0.25">
      <c r="A1337" s="18" t="s">
        <v>2209</v>
      </c>
      <c r="B1337" s="18" t="s">
        <v>2081</v>
      </c>
      <c r="C1337" s="91">
        <v>802702.32</v>
      </c>
      <c r="D1337" s="61"/>
      <c r="E1337" s="162"/>
      <c r="F1337" s="92"/>
      <c r="G1337" s="91">
        <f t="shared" si="20"/>
        <v>802702.32</v>
      </c>
      <c r="H1337" s="85">
        <v>43333</v>
      </c>
      <c r="I1337" s="102">
        <v>43413</v>
      </c>
      <c r="J1337" s="162"/>
      <c r="K1337" s="61"/>
      <c r="L1337" s="162"/>
      <c r="M1337" s="29" t="s">
        <v>5</v>
      </c>
      <c r="N1337" s="29">
        <v>1</v>
      </c>
      <c r="O1337" s="112">
        <v>422.8</v>
      </c>
      <c r="P1337" s="162">
        <v>2018</v>
      </c>
    </row>
    <row r="1338" spans="1:16" s="65" customFormat="1" ht="15.75" customHeight="1" x14ac:dyDescent="0.25">
      <c r="A1338" s="18" t="s">
        <v>2309</v>
      </c>
      <c r="B1338" s="104" t="s">
        <v>1</v>
      </c>
      <c r="C1338" s="91">
        <v>1728881.72</v>
      </c>
      <c r="D1338" s="61"/>
      <c r="E1338" s="162"/>
      <c r="F1338" s="92"/>
      <c r="G1338" s="91">
        <f t="shared" si="20"/>
        <v>1728881.72</v>
      </c>
      <c r="H1338" s="85">
        <v>43385</v>
      </c>
      <c r="I1338" s="102">
        <v>43385</v>
      </c>
      <c r="J1338" s="162"/>
      <c r="K1338" s="61"/>
      <c r="L1338" s="162"/>
      <c r="M1338" s="29" t="s">
        <v>5</v>
      </c>
      <c r="N1338" s="29">
        <v>1</v>
      </c>
      <c r="O1338" s="112">
        <v>3365.9</v>
      </c>
      <c r="P1338" s="162">
        <v>2018</v>
      </c>
    </row>
    <row r="1339" spans="1:16" s="65" customFormat="1" ht="15.75" customHeight="1" x14ac:dyDescent="0.25">
      <c r="A1339" s="18" t="s">
        <v>2322</v>
      </c>
      <c r="B1339" s="18" t="s">
        <v>2851</v>
      </c>
      <c r="C1339" s="91">
        <v>2171154</v>
      </c>
      <c r="D1339" s="61"/>
      <c r="E1339" s="162"/>
      <c r="F1339" s="92"/>
      <c r="G1339" s="91">
        <f t="shared" si="20"/>
        <v>2171154</v>
      </c>
      <c r="H1339" s="85">
        <v>43417</v>
      </c>
      <c r="I1339" s="102">
        <v>43417</v>
      </c>
      <c r="J1339" s="162"/>
      <c r="K1339" s="61"/>
      <c r="L1339" s="162"/>
      <c r="M1339" s="29" t="s">
        <v>5</v>
      </c>
      <c r="N1339" s="29">
        <v>1</v>
      </c>
      <c r="O1339" s="112">
        <v>2502</v>
      </c>
      <c r="P1339" s="162">
        <v>2018</v>
      </c>
    </row>
    <row r="1340" spans="1:16" s="65" customFormat="1" ht="15.75" customHeight="1" x14ac:dyDescent="0.25">
      <c r="A1340" s="18" t="s">
        <v>2394</v>
      </c>
      <c r="B1340" s="18" t="s">
        <v>2112</v>
      </c>
      <c r="C1340" s="91">
        <v>1397757.08</v>
      </c>
      <c r="D1340" s="61"/>
      <c r="E1340" s="162"/>
      <c r="F1340" s="92"/>
      <c r="G1340" s="91">
        <f t="shared" si="20"/>
        <v>1397757.08</v>
      </c>
      <c r="H1340" s="85">
        <v>43426</v>
      </c>
      <c r="I1340" s="102">
        <v>43426</v>
      </c>
      <c r="J1340" s="162"/>
      <c r="K1340" s="61"/>
      <c r="L1340" s="162"/>
      <c r="M1340" s="29" t="s">
        <v>1213</v>
      </c>
      <c r="N1340" s="29">
        <v>1</v>
      </c>
      <c r="O1340" s="112">
        <v>3624.3</v>
      </c>
      <c r="P1340" s="162">
        <v>2018</v>
      </c>
    </row>
    <row r="1341" spans="1:16" s="65" customFormat="1" ht="15.75" customHeight="1" x14ac:dyDescent="0.25">
      <c r="A1341" s="18" t="s">
        <v>1748</v>
      </c>
      <c r="B1341" s="18" t="s">
        <v>2114</v>
      </c>
      <c r="C1341" s="91">
        <v>1233668.8700000001</v>
      </c>
      <c r="D1341" s="61"/>
      <c r="E1341" s="162"/>
      <c r="F1341" s="92"/>
      <c r="G1341" s="91">
        <f t="shared" si="20"/>
        <v>1233668.8700000001</v>
      </c>
      <c r="H1341" s="85">
        <v>43357</v>
      </c>
      <c r="I1341" s="102">
        <v>43432</v>
      </c>
      <c r="J1341" s="162"/>
      <c r="K1341" s="61"/>
      <c r="L1341" s="162"/>
      <c r="M1341" s="29" t="s">
        <v>6</v>
      </c>
      <c r="N1341" s="29">
        <v>1</v>
      </c>
      <c r="O1341" s="112">
        <v>466.4</v>
      </c>
      <c r="P1341" s="162">
        <v>2018</v>
      </c>
    </row>
    <row r="1342" spans="1:16" s="65" customFormat="1" ht="15.75" customHeight="1" x14ac:dyDescent="0.25">
      <c r="A1342" s="18" t="s">
        <v>2275</v>
      </c>
      <c r="B1342" s="18" t="s">
        <v>2098</v>
      </c>
      <c r="C1342" s="91">
        <v>4413171.6100000003</v>
      </c>
      <c r="D1342" s="61"/>
      <c r="E1342" s="162"/>
      <c r="F1342" s="92"/>
      <c r="G1342" s="91">
        <f t="shared" si="20"/>
        <v>4413171.6100000003</v>
      </c>
      <c r="H1342" s="85">
        <v>43445</v>
      </c>
      <c r="I1342" s="102">
        <v>43445</v>
      </c>
      <c r="J1342" s="162"/>
      <c r="K1342" s="61"/>
      <c r="L1342" s="162"/>
      <c r="M1342" s="29" t="s">
        <v>5</v>
      </c>
      <c r="N1342" s="29">
        <v>1</v>
      </c>
      <c r="O1342" s="112">
        <v>6043.1</v>
      </c>
      <c r="P1342" s="162">
        <v>2018</v>
      </c>
    </row>
    <row r="1343" spans="1:16" s="65" customFormat="1" ht="15.75" customHeight="1" x14ac:dyDescent="0.25">
      <c r="A1343" s="18" t="s">
        <v>1905</v>
      </c>
      <c r="B1343" s="18" t="s">
        <v>782</v>
      </c>
      <c r="C1343" s="91">
        <v>1531279.87</v>
      </c>
      <c r="D1343" s="61"/>
      <c r="E1343" s="162"/>
      <c r="F1343" s="92"/>
      <c r="G1343" s="91">
        <f t="shared" si="20"/>
        <v>1531279.87</v>
      </c>
      <c r="H1343" s="85">
        <v>43350</v>
      </c>
      <c r="I1343" s="102">
        <v>43350</v>
      </c>
      <c r="J1343" s="162"/>
      <c r="K1343" s="61"/>
      <c r="L1343" s="162"/>
      <c r="M1343" s="29" t="s">
        <v>6</v>
      </c>
      <c r="N1343" s="29">
        <v>1</v>
      </c>
      <c r="O1343" s="112">
        <v>607.1</v>
      </c>
      <c r="P1343" s="162">
        <v>2018</v>
      </c>
    </row>
    <row r="1344" spans="1:16" s="65" customFormat="1" ht="15.75" customHeight="1" x14ac:dyDescent="0.25">
      <c r="A1344" s="18" t="s">
        <v>2234</v>
      </c>
      <c r="B1344" s="18" t="s">
        <v>2373</v>
      </c>
      <c r="C1344" s="91">
        <f>1578806.96-26269.16</f>
        <v>1552537.8</v>
      </c>
      <c r="D1344" s="61"/>
      <c r="E1344" s="162"/>
      <c r="F1344" s="92"/>
      <c r="G1344" s="91">
        <f t="shared" si="20"/>
        <v>1552537.8</v>
      </c>
      <c r="H1344" s="85">
        <v>43389</v>
      </c>
      <c r="I1344" s="102" t="s">
        <v>3591</v>
      </c>
      <c r="J1344" s="162"/>
      <c r="K1344" s="61"/>
      <c r="L1344" s="162"/>
      <c r="M1344" s="29" t="s">
        <v>6</v>
      </c>
      <c r="N1344" s="29">
        <v>1</v>
      </c>
      <c r="O1344" s="112">
        <v>3581.2</v>
      </c>
      <c r="P1344" s="162">
        <v>2018</v>
      </c>
    </row>
    <row r="1345" spans="1:16" s="65" customFormat="1" ht="15.75" customHeight="1" x14ac:dyDescent="0.25">
      <c r="A1345" s="18" t="s">
        <v>1789</v>
      </c>
      <c r="B1345" s="18" t="s">
        <v>63</v>
      </c>
      <c r="C1345" s="91">
        <v>629845.06000000006</v>
      </c>
      <c r="D1345" s="61"/>
      <c r="E1345" s="162"/>
      <c r="F1345" s="92"/>
      <c r="G1345" s="91">
        <f t="shared" si="20"/>
        <v>629845.06000000006</v>
      </c>
      <c r="H1345" s="85">
        <v>43406</v>
      </c>
      <c r="I1345" s="102">
        <v>43406</v>
      </c>
      <c r="J1345" s="162"/>
      <c r="K1345" s="61"/>
      <c r="L1345" s="162"/>
      <c r="M1345" s="29" t="s">
        <v>5</v>
      </c>
      <c r="N1345" s="29">
        <v>1</v>
      </c>
      <c r="O1345" s="112">
        <v>1701.4</v>
      </c>
      <c r="P1345" s="162">
        <v>2018</v>
      </c>
    </row>
    <row r="1346" spans="1:16" s="65" customFormat="1" ht="15.75" customHeight="1" x14ac:dyDescent="0.25">
      <c r="A1346" s="18" t="s">
        <v>2083</v>
      </c>
      <c r="B1346" s="18" t="s">
        <v>2488</v>
      </c>
      <c r="C1346" s="91">
        <v>1865978.92</v>
      </c>
      <c r="D1346" s="61"/>
      <c r="E1346" s="162"/>
      <c r="F1346" s="92"/>
      <c r="G1346" s="91">
        <f t="shared" si="20"/>
        <v>1865978.92</v>
      </c>
      <c r="H1346" s="85">
        <v>43411</v>
      </c>
      <c r="I1346" s="102">
        <v>43411</v>
      </c>
      <c r="J1346" s="162"/>
      <c r="K1346" s="61"/>
      <c r="L1346" s="162"/>
      <c r="M1346" s="29" t="s">
        <v>5</v>
      </c>
      <c r="N1346" s="29">
        <v>1</v>
      </c>
      <c r="O1346" s="112">
        <v>3639.94</v>
      </c>
      <c r="P1346" s="162">
        <v>2018</v>
      </c>
    </row>
    <row r="1347" spans="1:16" s="65" customFormat="1" ht="15.75" customHeight="1" x14ac:dyDescent="0.25">
      <c r="A1347" s="18" t="s">
        <v>2032</v>
      </c>
      <c r="B1347" s="18" t="s">
        <v>63</v>
      </c>
      <c r="C1347" s="91">
        <v>4230128.9000000004</v>
      </c>
      <c r="D1347" s="61"/>
      <c r="E1347" s="162"/>
      <c r="F1347" s="92"/>
      <c r="G1347" s="91">
        <f t="shared" si="20"/>
        <v>4230128.9000000004</v>
      </c>
      <c r="H1347" s="85">
        <v>43425</v>
      </c>
      <c r="I1347" s="102">
        <v>43425</v>
      </c>
      <c r="J1347" s="162"/>
      <c r="K1347" s="61"/>
      <c r="L1347" s="162"/>
      <c r="M1347" s="29" t="s">
        <v>6</v>
      </c>
      <c r="N1347" s="29">
        <v>1</v>
      </c>
      <c r="O1347" s="112">
        <v>2567.9</v>
      </c>
      <c r="P1347" s="162">
        <v>2018</v>
      </c>
    </row>
    <row r="1348" spans="1:16" s="65" customFormat="1" ht="15.75" customHeight="1" x14ac:dyDescent="0.25">
      <c r="A1348" s="18" t="s">
        <v>2044</v>
      </c>
      <c r="B1348" s="18" t="s">
        <v>2585</v>
      </c>
      <c r="C1348" s="91">
        <v>3943524.6</v>
      </c>
      <c r="D1348" s="61"/>
      <c r="E1348" s="162"/>
      <c r="F1348" s="92"/>
      <c r="G1348" s="91">
        <f t="shared" si="20"/>
        <v>3943524.6</v>
      </c>
      <c r="H1348" s="85">
        <v>43406</v>
      </c>
      <c r="I1348" s="102">
        <v>43406</v>
      </c>
      <c r="J1348" s="162"/>
      <c r="K1348" s="61"/>
      <c r="L1348" s="162"/>
      <c r="M1348" s="29" t="s">
        <v>6</v>
      </c>
      <c r="N1348" s="29">
        <v>1</v>
      </c>
      <c r="O1348" s="112">
        <v>1955.1</v>
      </c>
      <c r="P1348" s="162">
        <v>2018</v>
      </c>
    </row>
    <row r="1349" spans="1:16" s="65" customFormat="1" ht="15.75" customHeight="1" x14ac:dyDescent="0.25">
      <c r="A1349" s="18" t="s">
        <v>2044</v>
      </c>
      <c r="B1349" s="18" t="s">
        <v>63</v>
      </c>
      <c r="C1349" s="91">
        <v>2691648</v>
      </c>
      <c r="D1349" s="61"/>
      <c r="E1349" s="162"/>
      <c r="F1349" s="92"/>
      <c r="G1349" s="91">
        <f t="shared" si="20"/>
        <v>2691648</v>
      </c>
      <c r="H1349" s="85"/>
      <c r="I1349" s="102"/>
      <c r="J1349" s="120">
        <v>44858</v>
      </c>
      <c r="K1349" s="114">
        <v>44897</v>
      </c>
      <c r="L1349" s="162">
        <v>2022</v>
      </c>
      <c r="M1349" s="84" t="s">
        <v>4121</v>
      </c>
      <c r="N1349" s="162">
        <v>2</v>
      </c>
      <c r="O1349" s="101">
        <v>1955.1</v>
      </c>
      <c r="P1349" s="92">
        <v>2022</v>
      </c>
    </row>
    <row r="1350" spans="1:16" s="65" customFormat="1" ht="15.75" customHeight="1" x14ac:dyDescent="0.25">
      <c r="A1350" s="18" t="s">
        <v>1944</v>
      </c>
      <c r="B1350" s="18" t="s">
        <v>2731</v>
      </c>
      <c r="C1350" s="91">
        <v>419021.99</v>
      </c>
      <c r="D1350" s="61"/>
      <c r="E1350" s="162"/>
      <c r="F1350" s="92"/>
      <c r="G1350" s="91">
        <f t="shared" si="20"/>
        <v>419021.99</v>
      </c>
      <c r="H1350" s="85">
        <v>43403</v>
      </c>
      <c r="I1350" s="102">
        <v>43412</v>
      </c>
      <c r="J1350" s="162"/>
      <c r="K1350" s="61"/>
      <c r="L1350" s="162"/>
      <c r="M1350" s="29" t="s">
        <v>1961</v>
      </c>
      <c r="N1350" s="29">
        <v>3</v>
      </c>
      <c r="O1350" s="112">
        <v>423.1</v>
      </c>
      <c r="P1350" s="162">
        <v>2018</v>
      </c>
    </row>
    <row r="1351" spans="1:16" s="65" customFormat="1" ht="15.75" customHeight="1" x14ac:dyDescent="0.25">
      <c r="A1351" s="18" t="s">
        <v>2296</v>
      </c>
      <c r="B1351" s="18" t="s">
        <v>974</v>
      </c>
      <c r="C1351" s="91">
        <v>1473304.59</v>
      </c>
      <c r="D1351" s="61"/>
      <c r="E1351" s="162"/>
      <c r="F1351" s="92"/>
      <c r="G1351" s="91">
        <f t="shared" si="20"/>
        <v>1473304.59</v>
      </c>
      <c r="H1351" s="85">
        <v>43406</v>
      </c>
      <c r="I1351" s="102">
        <v>43416</v>
      </c>
      <c r="J1351" s="162"/>
      <c r="K1351" s="61"/>
      <c r="L1351" s="162"/>
      <c r="M1351" s="29" t="s">
        <v>5</v>
      </c>
      <c r="N1351" s="29">
        <v>1</v>
      </c>
      <c r="O1351" s="112">
        <v>664.4</v>
      </c>
      <c r="P1351" s="162">
        <v>2018</v>
      </c>
    </row>
    <row r="1352" spans="1:16" s="65" customFormat="1" ht="15.75" customHeight="1" x14ac:dyDescent="0.25">
      <c r="A1352" s="18" t="s">
        <v>2486</v>
      </c>
      <c r="B1352" s="18" t="s">
        <v>2488</v>
      </c>
      <c r="C1352" s="91">
        <v>2387113.98</v>
      </c>
      <c r="D1352" s="61"/>
      <c r="E1352" s="162"/>
      <c r="F1352" s="92"/>
      <c r="G1352" s="91">
        <f t="shared" si="20"/>
        <v>2387113.98</v>
      </c>
      <c r="H1352" s="85">
        <v>43378</v>
      </c>
      <c r="I1352" s="102">
        <v>43378</v>
      </c>
      <c r="J1352" s="162"/>
      <c r="K1352" s="61"/>
      <c r="L1352" s="162"/>
      <c r="M1352" s="29" t="s">
        <v>5</v>
      </c>
      <c r="N1352" s="29">
        <v>1</v>
      </c>
      <c r="O1352" s="112">
        <v>2365.4</v>
      </c>
      <c r="P1352" s="162">
        <v>2018</v>
      </c>
    </row>
    <row r="1353" spans="1:16" s="65" customFormat="1" ht="15.75" customHeight="1" x14ac:dyDescent="0.25">
      <c r="A1353" s="18" t="s">
        <v>2084</v>
      </c>
      <c r="B1353" s="18" t="s">
        <v>2488</v>
      </c>
      <c r="C1353" s="91">
        <v>2309556.34</v>
      </c>
      <c r="D1353" s="61"/>
      <c r="E1353" s="162"/>
      <c r="F1353" s="92"/>
      <c r="G1353" s="91">
        <f t="shared" si="20"/>
        <v>2309556.34</v>
      </c>
      <c r="H1353" s="85">
        <v>43383</v>
      </c>
      <c r="I1353" s="102">
        <v>43383</v>
      </c>
      <c r="J1353" s="162"/>
      <c r="K1353" s="61"/>
      <c r="L1353" s="162"/>
      <c r="M1353" s="29" t="s">
        <v>5</v>
      </c>
      <c r="N1353" s="29">
        <v>1</v>
      </c>
      <c r="O1353" s="112">
        <v>1097.9000000000001</v>
      </c>
      <c r="P1353" s="162">
        <v>2018</v>
      </c>
    </row>
    <row r="1354" spans="1:16" s="65" customFormat="1" ht="15.75" customHeight="1" x14ac:dyDescent="0.25">
      <c r="A1354" s="18" t="s">
        <v>1372</v>
      </c>
      <c r="B1354" s="18" t="s">
        <v>757</v>
      </c>
      <c r="C1354" s="91">
        <v>1384311.33</v>
      </c>
      <c r="D1354" s="61"/>
      <c r="E1354" s="162"/>
      <c r="F1354" s="92"/>
      <c r="G1354" s="91">
        <f t="shared" si="20"/>
        <v>1384311.33</v>
      </c>
      <c r="H1354" s="85">
        <v>43385</v>
      </c>
      <c r="I1354" s="102">
        <v>43385</v>
      </c>
      <c r="J1354" s="162"/>
      <c r="K1354" s="61"/>
      <c r="L1354" s="162"/>
      <c r="M1354" s="29" t="s">
        <v>1666</v>
      </c>
      <c r="N1354" s="29">
        <v>1</v>
      </c>
      <c r="O1354" s="112">
        <v>6237.6</v>
      </c>
      <c r="P1354" s="162">
        <v>2018</v>
      </c>
    </row>
    <row r="1355" spans="1:16" s="65" customFormat="1" ht="15.75" customHeight="1" x14ac:dyDescent="0.25">
      <c r="A1355" s="18" t="s">
        <v>1973</v>
      </c>
      <c r="B1355" s="18" t="s">
        <v>2731</v>
      </c>
      <c r="C1355" s="91">
        <v>282072.19</v>
      </c>
      <c r="D1355" s="61"/>
      <c r="E1355" s="162"/>
      <c r="F1355" s="92"/>
      <c r="G1355" s="91">
        <f t="shared" si="20"/>
        <v>282072.19</v>
      </c>
      <c r="H1355" s="85">
        <v>43403</v>
      </c>
      <c r="I1355" s="102">
        <v>43403</v>
      </c>
      <c r="J1355" s="162"/>
      <c r="K1355" s="61"/>
      <c r="L1355" s="162"/>
      <c r="M1355" s="29" t="s">
        <v>1986</v>
      </c>
      <c r="N1355" s="29">
        <v>2</v>
      </c>
      <c r="O1355" s="112">
        <v>437.6</v>
      </c>
      <c r="P1355" s="162">
        <v>2018</v>
      </c>
    </row>
    <row r="1356" spans="1:16" s="65" customFormat="1" ht="15.75" customHeight="1" x14ac:dyDescent="0.25">
      <c r="A1356" s="18" t="s">
        <v>1942</v>
      </c>
      <c r="B1356" s="18" t="s">
        <v>1611</v>
      </c>
      <c r="C1356" s="91">
        <v>2031566.78</v>
      </c>
      <c r="D1356" s="61"/>
      <c r="E1356" s="162"/>
      <c r="F1356" s="92"/>
      <c r="G1356" s="91">
        <f t="shared" si="20"/>
        <v>2031566.78</v>
      </c>
      <c r="H1356" s="85">
        <v>43392</v>
      </c>
      <c r="I1356" s="102">
        <v>43392</v>
      </c>
      <c r="J1356" s="162"/>
      <c r="K1356" s="61"/>
      <c r="L1356" s="162"/>
      <c r="M1356" s="29" t="s">
        <v>1960</v>
      </c>
      <c r="N1356" s="29">
        <v>4</v>
      </c>
      <c r="O1356" s="112">
        <v>3803.8</v>
      </c>
      <c r="P1356" s="162">
        <v>2018</v>
      </c>
    </row>
    <row r="1357" spans="1:16" s="65" customFormat="1" ht="15.75" customHeight="1" x14ac:dyDescent="0.25">
      <c r="A1357" s="18" t="s">
        <v>1566</v>
      </c>
      <c r="B1357" s="155" t="s">
        <v>246</v>
      </c>
      <c r="C1357" s="91">
        <v>1441653.2</v>
      </c>
      <c r="D1357" s="61"/>
      <c r="E1357" s="162"/>
      <c r="F1357" s="92"/>
      <c r="G1357" s="91">
        <f t="shared" si="20"/>
        <v>1441653.2</v>
      </c>
      <c r="H1357" s="85">
        <v>43439</v>
      </c>
      <c r="I1357" s="102">
        <v>43439</v>
      </c>
      <c r="J1357" s="162"/>
      <c r="K1357" s="61"/>
      <c r="L1357" s="162"/>
      <c r="M1357" s="29" t="s">
        <v>1584</v>
      </c>
      <c r="N1357" s="29">
        <v>2</v>
      </c>
      <c r="O1357" s="112">
        <v>3780.2</v>
      </c>
      <c r="P1357" s="162">
        <v>2018</v>
      </c>
    </row>
    <row r="1358" spans="1:16" s="65" customFormat="1" ht="15.75" customHeight="1" x14ac:dyDescent="0.25">
      <c r="A1358" s="18" t="s">
        <v>993</v>
      </c>
      <c r="B1358" s="18" t="s">
        <v>2100</v>
      </c>
      <c r="C1358" s="91">
        <v>3438316.58</v>
      </c>
      <c r="D1358" s="61"/>
      <c r="E1358" s="162"/>
      <c r="F1358" s="92"/>
      <c r="G1358" s="91">
        <f t="shared" si="20"/>
        <v>3438316.58</v>
      </c>
      <c r="H1358" s="85">
        <v>43391</v>
      </c>
      <c r="I1358" s="102">
        <v>43444</v>
      </c>
      <c r="J1358" s="162"/>
      <c r="K1358" s="61"/>
      <c r="L1358" s="162"/>
      <c r="M1358" s="29" t="s">
        <v>2710</v>
      </c>
      <c r="N1358" s="29">
        <v>5</v>
      </c>
      <c r="O1358" s="112">
        <v>2652.9</v>
      </c>
      <c r="P1358" s="162">
        <v>2018</v>
      </c>
    </row>
    <row r="1359" spans="1:16" s="65" customFormat="1" ht="15.75" customHeight="1" x14ac:dyDescent="0.25">
      <c r="A1359" s="18" t="s">
        <v>2225</v>
      </c>
      <c r="B1359" s="18" t="s">
        <v>2081</v>
      </c>
      <c r="C1359" s="91">
        <v>937879.48</v>
      </c>
      <c r="D1359" s="61"/>
      <c r="E1359" s="162"/>
      <c r="F1359" s="92"/>
      <c r="G1359" s="91">
        <f t="shared" si="20"/>
        <v>937879.48</v>
      </c>
      <c r="H1359" s="85">
        <v>43301</v>
      </c>
      <c r="I1359" s="102">
        <v>43389</v>
      </c>
      <c r="J1359" s="162"/>
      <c r="K1359" s="61"/>
      <c r="L1359" s="162"/>
      <c r="M1359" s="29" t="s">
        <v>5</v>
      </c>
      <c r="N1359" s="29">
        <v>1</v>
      </c>
      <c r="O1359" s="112">
        <v>452.8</v>
      </c>
      <c r="P1359" s="162">
        <v>2018</v>
      </c>
    </row>
    <row r="1360" spans="1:16" s="65" customFormat="1" ht="15.75" customHeight="1" x14ac:dyDescent="0.25">
      <c r="A1360" s="18" t="s">
        <v>2211</v>
      </c>
      <c r="B1360" s="18" t="s">
        <v>63</v>
      </c>
      <c r="C1360" s="91">
        <v>843054.34</v>
      </c>
      <c r="D1360" s="61"/>
      <c r="E1360" s="162"/>
      <c r="F1360" s="92"/>
      <c r="G1360" s="91">
        <f t="shared" ref="G1360:G1423" si="21">C1360-D1360+F1360</f>
        <v>843054.34</v>
      </c>
      <c r="H1360" s="85">
        <v>43413</v>
      </c>
      <c r="I1360" s="102">
        <v>43413</v>
      </c>
      <c r="J1360" s="162"/>
      <c r="K1360" s="61"/>
      <c r="L1360" s="162"/>
      <c r="M1360" s="29" t="s">
        <v>5</v>
      </c>
      <c r="N1360" s="29">
        <v>1</v>
      </c>
      <c r="O1360" s="112">
        <v>449.6</v>
      </c>
      <c r="P1360" s="162">
        <v>2018</v>
      </c>
    </row>
    <row r="1361" spans="1:16" s="65" customFormat="1" ht="15.75" customHeight="1" x14ac:dyDescent="0.25">
      <c r="A1361" s="18" t="s">
        <v>777</v>
      </c>
      <c r="B1361" s="18" t="s">
        <v>63</v>
      </c>
      <c r="C1361" s="91">
        <v>1118099.1499999999</v>
      </c>
      <c r="D1361" s="61"/>
      <c r="E1361" s="162"/>
      <c r="F1361" s="92"/>
      <c r="G1361" s="91">
        <f t="shared" si="21"/>
        <v>1118099.1499999999</v>
      </c>
      <c r="H1361" s="85">
        <v>43419</v>
      </c>
      <c r="I1361" s="102">
        <v>43419</v>
      </c>
      <c r="J1361" s="162"/>
      <c r="K1361" s="61"/>
      <c r="L1361" s="162"/>
      <c r="M1361" s="29" t="s">
        <v>5</v>
      </c>
      <c r="N1361" s="29">
        <v>1</v>
      </c>
      <c r="O1361" s="112">
        <v>1684.1</v>
      </c>
      <c r="P1361" s="162">
        <v>2018</v>
      </c>
    </row>
    <row r="1362" spans="1:16" s="65" customFormat="1" ht="15.75" customHeight="1" x14ac:dyDescent="0.25">
      <c r="A1362" s="18" t="s">
        <v>2317</v>
      </c>
      <c r="B1362" s="18" t="s">
        <v>2851</v>
      </c>
      <c r="C1362" s="91">
        <v>1325042.6599999999</v>
      </c>
      <c r="D1362" s="61"/>
      <c r="E1362" s="162"/>
      <c r="F1362" s="92"/>
      <c r="G1362" s="91">
        <f t="shared" si="21"/>
        <v>1325042.6599999999</v>
      </c>
      <c r="H1362" s="85">
        <v>43446</v>
      </c>
      <c r="I1362" s="102">
        <v>43446</v>
      </c>
      <c r="J1362" s="162"/>
      <c r="K1362" s="61"/>
      <c r="L1362" s="162"/>
      <c r="M1362" s="29" t="s">
        <v>5</v>
      </c>
      <c r="N1362" s="29">
        <v>1</v>
      </c>
      <c r="O1362" s="112">
        <v>430.2</v>
      </c>
      <c r="P1362" s="162">
        <v>2018</v>
      </c>
    </row>
    <row r="1363" spans="1:16" s="65" customFormat="1" ht="15.75" customHeight="1" x14ac:dyDescent="0.25">
      <c r="A1363" s="18" t="s">
        <v>1886</v>
      </c>
      <c r="B1363" s="18" t="s">
        <v>2373</v>
      </c>
      <c r="C1363" s="91">
        <v>524689.36</v>
      </c>
      <c r="D1363" s="61"/>
      <c r="E1363" s="162"/>
      <c r="F1363" s="92"/>
      <c r="G1363" s="91">
        <f t="shared" si="21"/>
        <v>524689.36</v>
      </c>
      <c r="H1363" s="85">
        <v>43424</v>
      </c>
      <c r="I1363" s="102">
        <v>43424</v>
      </c>
      <c r="J1363" s="162"/>
      <c r="K1363" s="61"/>
      <c r="L1363" s="162"/>
      <c r="M1363" s="29" t="s">
        <v>2078</v>
      </c>
      <c r="N1363" s="29">
        <v>1</v>
      </c>
      <c r="O1363" s="112">
        <v>451.5</v>
      </c>
      <c r="P1363" s="162">
        <v>2018</v>
      </c>
    </row>
    <row r="1364" spans="1:16" s="65" customFormat="1" ht="15.75" customHeight="1" x14ac:dyDescent="0.25">
      <c r="A1364" s="18" t="s">
        <v>2202</v>
      </c>
      <c r="B1364" s="18" t="s">
        <v>682</v>
      </c>
      <c r="C1364" s="91">
        <v>2373427.5699999998</v>
      </c>
      <c r="D1364" s="61"/>
      <c r="E1364" s="162"/>
      <c r="F1364" s="92"/>
      <c r="G1364" s="91">
        <f t="shared" si="21"/>
        <v>2373427.5699999998</v>
      </c>
      <c r="H1364" s="85">
        <v>43327</v>
      </c>
      <c r="I1364" s="102">
        <v>43329</v>
      </c>
      <c r="J1364" s="162"/>
      <c r="K1364" s="61"/>
      <c r="L1364" s="162"/>
      <c r="M1364" s="29" t="s">
        <v>5</v>
      </c>
      <c r="N1364" s="29">
        <v>1</v>
      </c>
      <c r="O1364" s="112">
        <v>3634.9</v>
      </c>
      <c r="P1364" s="162">
        <v>2018</v>
      </c>
    </row>
    <row r="1365" spans="1:16" s="65" customFormat="1" ht="15.75" customHeight="1" x14ac:dyDescent="0.25">
      <c r="A1365" s="18" t="s">
        <v>2351</v>
      </c>
      <c r="B1365" s="18" t="s">
        <v>2112</v>
      </c>
      <c r="C1365" s="91">
        <v>1998560.1</v>
      </c>
      <c r="D1365" s="61"/>
      <c r="E1365" s="162"/>
      <c r="F1365" s="92"/>
      <c r="G1365" s="91">
        <f t="shared" si="21"/>
        <v>1998560.1</v>
      </c>
      <c r="H1365" s="85">
        <v>43439</v>
      </c>
      <c r="I1365" s="102">
        <v>43380</v>
      </c>
      <c r="J1365" s="162"/>
      <c r="K1365" s="61"/>
      <c r="L1365" s="162"/>
      <c r="M1365" s="29" t="s">
        <v>1213</v>
      </c>
      <c r="N1365" s="29">
        <v>1</v>
      </c>
      <c r="O1365" s="112">
        <v>4916.3999999999996</v>
      </c>
      <c r="P1365" s="162">
        <v>2018</v>
      </c>
    </row>
    <row r="1366" spans="1:16" s="65" customFormat="1" ht="15.75" customHeight="1" x14ac:dyDescent="0.25">
      <c r="A1366" s="18" t="s">
        <v>1906</v>
      </c>
      <c r="B1366" s="18" t="s">
        <v>1006</v>
      </c>
      <c r="C1366" s="91">
        <v>2403696.17</v>
      </c>
      <c r="D1366" s="61"/>
      <c r="E1366" s="162"/>
      <c r="F1366" s="92"/>
      <c r="G1366" s="91">
        <f t="shared" si="21"/>
        <v>2403696.17</v>
      </c>
      <c r="H1366" s="85">
        <v>43416</v>
      </c>
      <c r="I1366" s="102">
        <v>43416</v>
      </c>
      <c r="J1366" s="162"/>
      <c r="K1366" s="61"/>
      <c r="L1366" s="162"/>
      <c r="M1366" s="29" t="s">
        <v>6</v>
      </c>
      <c r="N1366" s="29">
        <v>1</v>
      </c>
      <c r="O1366" s="112">
        <v>1150.5999999999999</v>
      </c>
      <c r="P1366" s="162">
        <v>2018</v>
      </c>
    </row>
    <row r="1367" spans="1:16" s="65" customFormat="1" ht="15.75" customHeight="1" x14ac:dyDescent="0.25">
      <c r="A1367" s="18" t="s">
        <v>1558</v>
      </c>
      <c r="B1367" s="18" t="s">
        <v>2731</v>
      </c>
      <c r="C1367" s="91">
        <v>1128689.06</v>
      </c>
      <c r="D1367" s="61"/>
      <c r="E1367" s="162"/>
      <c r="F1367" s="92"/>
      <c r="G1367" s="91">
        <f t="shared" si="21"/>
        <v>1128689.06</v>
      </c>
      <c r="H1367" s="85">
        <v>43412</v>
      </c>
      <c r="I1367" s="102">
        <v>43416</v>
      </c>
      <c r="J1367" s="162"/>
      <c r="K1367" s="61"/>
      <c r="L1367" s="162"/>
      <c r="M1367" s="29" t="s">
        <v>1581</v>
      </c>
      <c r="N1367" s="29">
        <v>3</v>
      </c>
      <c r="O1367" s="112">
        <v>1565.3</v>
      </c>
      <c r="P1367" s="162">
        <v>2018</v>
      </c>
    </row>
    <row r="1368" spans="1:16" s="65" customFormat="1" ht="15.75" customHeight="1" x14ac:dyDescent="0.25">
      <c r="A1368" s="18" t="s">
        <v>2258</v>
      </c>
      <c r="B1368" s="18" t="s">
        <v>2098</v>
      </c>
      <c r="C1368" s="91">
        <v>3439672.91</v>
      </c>
      <c r="D1368" s="61"/>
      <c r="E1368" s="162"/>
      <c r="F1368" s="92"/>
      <c r="G1368" s="91">
        <f t="shared" si="21"/>
        <v>3439672.91</v>
      </c>
      <c r="H1368" s="85">
        <v>43458</v>
      </c>
      <c r="I1368" s="102">
        <v>43459</v>
      </c>
      <c r="J1368" s="162"/>
      <c r="K1368" s="61"/>
      <c r="L1368" s="162"/>
      <c r="M1368" s="29" t="s">
        <v>1213</v>
      </c>
      <c r="N1368" s="29">
        <v>1</v>
      </c>
      <c r="O1368" s="112">
        <v>3471.3</v>
      </c>
      <c r="P1368" s="162">
        <v>2018</v>
      </c>
    </row>
    <row r="1369" spans="1:16" s="65" customFormat="1" ht="15.75" customHeight="1" x14ac:dyDescent="0.25">
      <c r="A1369" s="18" t="s">
        <v>2325</v>
      </c>
      <c r="B1369" s="18" t="s">
        <v>1006</v>
      </c>
      <c r="C1369" s="91">
        <v>2880959.35</v>
      </c>
      <c r="D1369" s="61"/>
      <c r="E1369" s="162"/>
      <c r="F1369" s="92"/>
      <c r="G1369" s="91">
        <f t="shared" si="21"/>
        <v>2880959.35</v>
      </c>
      <c r="H1369" s="85">
        <v>43447</v>
      </c>
      <c r="I1369" s="102">
        <v>43447</v>
      </c>
      <c r="J1369" s="162"/>
      <c r="K1369" s="61"/>
      <c r="L1369" s="162"/>
      <c r="M1369" s="29" t="s">
        <v>1213</v>
      </c>
      <c r="N1369" s="29">
        <v>1</v>
      </c>
      <c r="O1369" s="112">
        <v>1498.6</v>
      </c>
      <c r="P1369" s="162">
        <v>2018</v>
      </c>
    </row>
    <row r="1370" spans="1:16" s="65" customFormat="1" ht="15.75" customHeight="1" x14ac:dyDescent="0.25">
      <c r="A1370" s="18" t="s">
        <v>1803</v>
      </c>
      <c r="B1370" s="18" t="s">
        <v>63</v>
      </c>
      <c r="C1370" s="91">
        <v>1134622.93</v>
      </c>
      <c r="D1370" s="61"/>
      <c r="E1370" s="162"/>
      <c r="F1370" s="92"/>
      <c r="G1370" s="91">
        <f t="shared" si="21"/>
        <v>1134622.93</v>
      </c>
      <c r="H1370" s="85">
        <v>43430</v>
      </c>
      <c r="I1370" s="85">
        <v>43430</v>
      </c>
      <c r="J1370" s="162"/>
      <c r="K1370" s="61"/>
      <c r="L1370" s="162"/>
      <c r="M1370" s="29" t="s">
        <v>1213</v>
      </c>
      <c r="N1370" s="29">
        <v>1</v>
      </c>
      <c r="O1370" s="112">
        <v>1724.5</v>
      </c>
      <c r="P1370" s="162">
        <v>2018</v>
      </c>
    </row>
    <row r="1371" spans="1:16" s="65" customFormat="1" ht="15.75" customHeight="1" x14ac:dyDescent="0.25">
      <c r="A1371" s="18" t="s">
        <v>1749</v>
      </c>
      <c r="B1371" s="18" t="s">
        <v>63</v>
      </c>
      <c r="C1371" s="91">
        <v>2062132.04</v>
      </c>
      <c r="D1371" s="61"/>
      <c r="E1371" s="162"/>
      <c r="F1371" s="92"/>
      <c r="G1371" s="91">
        <f t="shared" si="21"/>
        <v>2062132.04</v>
      </c>
      <c r="H1371" s="85">
        <v>43445</v>
      </c>
      <c r="I1371" s="102">
        <v>43445</v>
      </c>
      <c r="J1371" s="162"/>
      <c r="K1371" s="61"/>
      <c r="L1371" s="162"/>
      <c r="M1371" s="29" t="s">
        <v>1213</v>
      </c>
      <c r="N1371" s="29">
        <v>1</v>
      </c>
      <c r="O1371" s="112">
        <v>3398.3</v>
      </c>
      <c r="P1371" s="162">
        <v>2018</v>
      </c>
    </row>
    <row r="1372" spans="1:16" s="65" customFormat="1" ht="15.75" customHeight="1" x14ac:dyDescent="0.25">
      <c r="A1372" s="18" t="s">
        <v>1788</v>
      </c>
      <c r="B1372" s="18" t="s">
        <v>2373</v>
      </c>
      <c r="C1372" s="91">
        <v>3071032.81</v>
      </c>
      <c r="D1372" s="61"/>
      <c r="E1372" s="162"/>
      <c r="F1372" s="92"/>
      <c r="G1372" s="91">
        <f t="shared" si="21"/>
        <v>3071032.81</v>
      </c>
      <c r="H1372" s="85">
        <v>43425</v>
      </c>
      <c r="I1372" s="102">
        <v>43425</v>
      </c>
      <c r="J1372" s="162"/>
      <c r="K1372" s="61"/>
      <c r="L1372" s="162"/>
      <c r="M1372" s="29" t="s">
        <v>1753</v>
      </c>
      <c r="N1372" s="29">
        <v>1</v>
      </c>
      <c r="O1372" s="112">
        <v>4842.3999999999996</v>
      </c>
      <c r="P1372" s="162">
        <v>2018</v>
      </c>
    </row>
    <row r="1373" spans="1:16" s="65" customFormat="1" ht="15.75" customHeight="1" x14ac:dyDescent="0.25">
      <c r="A1373" s="18" t="s">
        <v>2313</v>
      </c>
      <c r="B1373" s="18" t="s">
        <v>974</v>
      </c>
      <c r="C1373" s="91">
        <v>2128418.04</v>
      </c>
      <c r="D1373" s="61"/>
      <c r="E1373" s="162"/>
      <c r="F1373" s="92"/>
      <c r="G1373" s="91">
        <f t="shared" si="21"/>
        <v>2128418.04</v>
      </c>
      <c r="H1373" s="85">
        <v>43438</v>
      </c>
      <c r="I1373" s="102">
        <v>43452</v>
      </c>
      <c r="J1373" s="162"/>
      <c r="K1373" s="61"/>
      <c r="L1373" s="162"/>
      <c r="M1373" s="29" t="s">
        <v>5</v>
      </c>
      <c r="N1373" s="29">
        <v>1</v>
      </c>
      <c r="O1373" s="112">
        <v>2714.9</v>
      </c>
      <c r="P1373" s="162">
        <v>2018</v>
      </c>
    </row>
    <row r="1374" spans="1:16" s="65" customFormat="1" ht="15.75" customHeight="1" x14ac:dyDescent="0.25">
      <c r="A1374" s="18" t="s">
        <v>2267</v>
      </c>
      <c r="B1374" s="18" t="s">
        <v>682</v>
      </c>
      <c r="C1374" s="91">
        <v>3478996.36</v>
      </c>
      <c r="D1374" s="61"/>
      <c r="E1374" s="162"/>
      <c r="F1374" s="92"/>
      <c r="G1374" s="91">
        <f t="shared" si="21"/>
        <v>3478996.36</v>
      </c>
      <c r="H1374" s="85">
        <v>43448</v>
      </c>
      <c r="I1374" s="102">
        <v>43448</v>
      </c>
      <c r="J1374" s="162"/>
      <c r="K1374" s="61"/>
      <c r="L1374" s="162"/>
      <c r="M1374" s="29" t="s">
        <v>5</v>
      </c>
      <c r="N1374" s="29">
        <v>1</v>
      </c>
      <c r="O1374" s="112">
        <v>3643.5</v>
      </c>
      <c r="P1374" s="162">
        <v>2018</v>
      </c>
    </row>
    <row r="1375" spans="1:16" s="65" customFormat="1" ht="15.75" customHeight="1" x14ac:dyDescent="0.25">
      <c r="A1375" s="18" t="s">
        <v>1741</v>
      </c>
      <c r="B1375" s="18" t="s">
        <v>782</v>
      </c>
      <c r="C1375" s="91">
        <v>3577516.48</v>
      </c>
      <c r="D1375" s="61"/>
      <c r="E1375" s="162"/>
      <c r="F1375" s="92"/>
      <c r="G1375" s="91">
        <f t="shared" si="21"/>
        <v>3577516.48</v>
      </c>
      <c r="H1375" s="85">
        <v>43413</v>
      </c>
      <c r="I1375" s="102">
        <v>43413</v>
      </c>
      <c r="J1375" s="162"/>
      <c r="K1375" s="61"/>
      <c r="L1375" s="162"/>
      <c r="M1375" s="29" t="s">
        <v>6</v>
      </c>
      <c r="N1375" s="29">
        <v>1</v>
      </c>
      <c r="O1375" s="112">
        <v>2785</v>
      </c>
      <c r="P1375" s="162">
        <v>2018</v>
      </c>
    </row>
    <row r="1376" spans="1:16" s="65" customFormat="1" ht="15.75" customHeight="1" x14ac:dyDescent="0.25">
      <c r="A1376" s="18" t="s">
        <v>1677</v>
      </c>
      <c r="B1376" s="18" t="s">
        <v>757</v>
      </c>
      <c r="C1376" s="91">
        <v>7431243.6900000004</v>
      </c>
      <c r="D1376" s="61"/>
      <c r="E1376" s="162"/>
      <c r="F1376" s="92"/>
      <c r="G1376" s="91">
        <f t="shared" si="21"/>
        <v>7431243.6900000004</v>
      </c>
      <c r="H1376" s="85">
        <v>43439</v>
      </c>
      <c r="I1376" s="102">
        <v>43439</v>
      </c>
      <c r="J1376" s="162"/>
      <c r="K1376" s="61"/>
      <c r="L1376" s="162"/>
      <c r="M1376" s="29" t="s">
        <v>1688</v>
      </c>
      <c r="N1376" s="29">
        <v>4</v>
      </c>
      <c r="O1376" s="112">
        <v>5653.5</v>
      </c>
      <c r="P1376" s="162">
        <v>2018</v>
      </c>
    </row>
    <row r="1377" spans="1:16" s="65" customFormat="1" ht="15.75" customHeight="1" x14ac:dyDescent="0.25">
      <c r="A1377" s="18" t="s">
        <v>2415</v>
      </c>
      <c r="B1377" s="18" t="s">
        <v>782</v>
      </c>
      <c r="C1377" s="91">
        <v>5402229.5700000003</v>
      </c>
      <c r="D1377" s="61"/>
      <c r="E1377" s="162"/>
      <c r="F1377" s="92"/>
      <c r="G1377" s="91">
        <f t="shared" si="21"/>
        <v>5402229.5700000003</v>
      </c>
      <c r="H1377" s="85">
        <v>43461</v>
      </c>
      <c r="I1377" s="102">
        <v>43461</v>
      </c>
      <c r="J1377" s="162"/>
      <c r="K1377" s="61"/>
      <c r="L1377" s="162"/>
      <c r="M1377" s="29" t="s">
        <v>5</v>
      </c>
      <c r="N1377" s="29">
        <v>1</v>
      </c>
      <c r="O1377" s="112">
        <v>4818</v>
      </c>
      <c r="P1377" s="162">
        <v>2019</v>
      </c>
    </row>
    <row r="1378" spans="1:16" s="65" customFormat="1" ht="15.75" customHeight="1" x14ac:dyDescent="0.25">
      <c r="A1378" s="18" t="s">
        <v>2254</v>
      </c>
      <c r="B1378" s="18" t="s">
        <v>2112</v>
      </c>
      <c r="C1378" s="91">
        <v>3093296.85</v>
      </c>
      <c r="D1378" s="61"/>
      <c r="E1378" s="162"/>
      <c r="F1378" s="92"/>
      <c r="G1378" s="91">
        <f t="shared" si="21"/>
        <v>3093296.85</v>
      </c>
      <c r="H1378" s="85">
        <v>43462</v>
      </c>
      <c r="I1378" s="102">
        <v>43462</v>
      </c>
      <c r="J1378" s="162"/>
      <c r="K1378" s="61"/>
      <c r="L1378" s="162"/>
      <c r="M1378" s="29" t="s">
        <v>5</v>
      </c>
      <c r="N1378" s="29">
        <v>1</v>
      </c>
      <c r="O1378" s="112">
        <v>3632.5</v>
      </c>
      <c r="P1378" s="162">
        <v>2019</v>
      </c>
    </row>
    <row r="1379" spans="1:16" s="65" customFormat="1" ht="15.75" customHeight="1" x14ac:dyDescent="0.25">
      <c r="A1379" s="18" t="s">
        <v>2543</v>
      </c>
      <c r="B1379" s="18" t="s">
        <v>782</v>
      </c>
      <c r="C1379" s="91">
        <v>3536950.58</v>
      </c>
      <c r="D1379" s="61"/>
      <c r="E1379" s="162"/>
      <c r="F1379" s="92"/>
      <c r="G1379" s="91">
        <f t="shared" si="21"/>
        <v>3536950.58</v>
      </c>
      <c r="H1379" s="85">
        <v>43462</v>
      </c>
      <c r="I1379" s="102">
        <v>43462</v>
      </c>
      <c r="J1379" s="162"/>
      <c r="K1379" s="61"/>
      <c r="L1379" s="162"/>
      <c r="M1379" s="29" t="s">
        <v>5</v>
      </c>
      <c r="N1379" s="29">
        <v>1</v>
      </c>
      <c r="O1379" s="112">
        <v>3820.6</v>
      </c>
      <c r="P1379" s="162">
        <v>2019</v>
      </c>
    </row>
    <row r="1380" spans="1:16" s="65" customFormat="1" ht="15.75" customHeight="1" x14ac:dyDescent="0.25">
      <c r="A1380" s="18" t="s">
        <v>1975</v>
      </c>
      <c r="B1380" s="18" t="s">
        <v>291</v>
      </c>
      <c r="C1380" s="91">
        <v>1058456.99</v>
      </c>
      <c r="D1380" s="61"/>
      <c r="E1380" s="162"/>
      <c r="F1380" s="92"/>
      <c r="G1380" s="91">
        <f t="shared" si="21"/>
        <v>1058456.99</v>
      </c>
      <c r="H1380" s="85">
        <v>43432</v>
      </c>
      <c r="I1380" s="102">
        <v>43432</v>
      </c>
      <c r="J1380" s="162"/>
      <c r="K1380" s="61"/>
      <c r="L1380" s="162"/>
      <c r="M1380" s="29" t="s">
        <v>3527</v>
      </c>
      <c r="N1380" s="29">
        <v>4</v>
      </c>
      <c r="O1380" s="112">
        <v>1050.9000000000001</v>
      </c>
      <c r="P1380" s="162">
        <v>2019</v>
      </c>
    </row>
    <row r="1381" spans="1:16" s="65" customFormat="1" ht="15.75" customHeight="1" x14ac:dyDescent="0.25">
      <c r="A1381" s="18" t="s">
        <v>2307</v>
      </c>
      <c r="B1381" s="18" t="s">
        <v>1006</v>
      </c>
      <c r="C1381" s="91">
        <v>2322476.35</v>
      </c>
      <c r="D1381" s="61"/>
      <c r="E1381" s="162"/>
      <c r="F1381" s="92"/>
      <c r="G1381" s="91">
        <f t="shared" si="21"/>
        <v>2322476.35</v>
      </c>
      <c r="H1381" s="85">
        <v>43454</v>
      </c>
      <c r="I1381" s="102">
        <v>43454</v>
      </c>
      <c r="J1381" s="162"/>
      <c r="K1381" s="61"/>
      <c r="L1381" s="162"/>
      <c r="M1381" s="29" t="s">
        <v>5</v>
      </c>
      <c r="N1381" s="29">
        <v>1</v>
      </c>
      <c r="O1381" s="112">
        <v>3084</v>
      </c>
      <c r="P1381" s="162">
        <v>2019</v>
      </c>
    </row>
    <row r="1382" spans="1:16" s="65" customFormat="1" ht="15.75" customHeight="1" x14ac:dyDescent="0.25">
      <c r="A1382" s="18" t="s">
        <v>2327</v>
      </c>
      <c r="B1382" s="18" t="s">
        <v>2098</v>
      </c>
      <c r="C1382" s="91">
        <v>3666691.93</v>
      </c>
      <c r="D1382" s="61"/>
      <c r="E1382" s="162"/>
      <c r="F1382" s="92"/>
      <c r="G1382" s="91">
        <f t="shared" si="21"/>
        <v>3666691.93</v>
      </c>
      <c r="H1382" s="85">
        <v>43494</v>
      </c>
      <c r="I1382" s="102">
        <v>43494</v>
      </c>
      <c r="J1382" s="162"/>
      <c r="K1382" s="61"/>
      <c r="L1382" s="162"/>
      <c r="M1382" s="29" t="s">
        <v>5</v>
      </c>
      <c r="N1382" s="29">
        <v>1</v>
      </c>
      <c r="O1382" s="112">
        <v>4466.2</v>
      </c>
      <c r="P1382" s="162">
        <v>2019</v>
      </c>
    </row>
    <row r="1383" spans="1:16" s="65" customFormat="1" ht="15.75" customHeight="1" x14ac:dyDescent="0.25">
      <c r="A1383" s="18" t="s">
        <v>2401</v>
      </c>
      <c r="B1383" s="18" t="s">
        <v>682</v>
      </c>
      <c r="C1383" s="91">
        <v>1635231.6</v>
      </c>
      <c r="D1383" s="61"/>
      <c r="E1383" s="162"/>
      <c r="F1383" s="92"/>
      <c r="G1383" s="91">
        <f t="shared" si="21"/>
        <v>1635231.6</v>
      </c>
      <c r="H1383" s="85">
        <v>43454</v>
      </c>
      <c r="I1383" s="102">
        <v>43489</v>
      </c>
      <c r="J1383" s="162"/>
      <c r="K1383" s="61"/>
      <c r="L1383" s="162"/>
      <c r="M1383" s="29" t="s">
        <v>5</v>
      </c>
      <c r="N1383" s="29">
        <v>1</v>
      </c>
      <c r="O1383" s="112">
        <v>415.1</v>
      </c>
      <c r="P1383" s="162">
        <v>2019</v>
      </c>
    </row>
    <row r="1384" spans="1:16" s="65" customFormat="1" ht="15.75" customHeight="1" x14ac:dyDescent="0.25">
      <c r="A1384" s="18" t="s">
        <v>2526</v>
      </c>
      <c r="B1384" s="18" t="s">
        <v>782</v>
      </c>
      <c r="C1384" s="91">
        <v>4645327.2</v>
      </c>
      <c r="D1384" s="61"/>
      <c r="E1384" s="162"/>
      <c r="F1384" s="92"/>
      <c r="G1384" s="91">
        <f t="shared" si="21"/>
        <v>4645327.2</v>
      </c>
      <c r="H1384" s="85">
        <v>43463</v>
      </c>
      <c r="I1384" s="102">
        <v>43487</v>
      </c>
      <c r="J1384" s="162"/>
      <c r="K1384" s="61"/>
      <c r="L1384" s="162"/>
      <c r="M1384" s="29" t="s">
        <v>5</v>
      </c>
      <c r="N1384" s="29">
        <v>1</v>
      </c>
      <c r="O1384" s="112">
        <v>5115.8</v>
      </c>
      <c r="P1384" s="162">
        <v>2019</v>
      </c>
    </row>
    <row r="1385" spans="1:16" s="65" customFormat="1" ht="15.75" customHeight="1" x14ac:dyDescent="0.25">
      <c r="A1385" s="18" t="s">
        <v>2364</v>
      </c>
      <c r="B1385" s="18" t="s">
        <v>2731</v>
      </c>
      <c r="C1385" s="91">
        <v>270514.24</v>
      </c>
      <c r="D1385" s="61"/>
      <c r="E1385" s="162"/>
      <c r="F1385" s="92"/>
      <c r="G1385" s="91">
        <f t="shared" si="21"/>
        <v>270514.24</v>
      </c>
      <c r="H1385" s="85">
        <v>43413</v>
      </c>
      <c r="I1385" s="102">
        <v>43416</v>
      </c>
      <c r="J1385" s="162"/>
      <c r="K1385" s="61"/>
      <c r="L1385" s="162"/>
      <c r="M1385" s="29" t="s">
        <v>3528</v>
      </c>
      <c r="N1385" s="29">
        <v>4</v>
      </c>
      <c r="O1385" s="112">
        <v>315.60000000000002</v>
      </c>
      <c r="P1385" s="162">
        <v>2019</v>
      </c>
    </row>
    <row r="1386" spans="1:16" s="65" customFormat="1" ht="15.75" customHeight="1" x14ac:dyDescent="0.25">
      <c r="A1386" s="18" t="s">
        <v>2298</v>
      </c>
      <c r="B1386" s="104" t="s">
        <v>1</v>
      </c>
      <c r="C1386" s="91">
        <v>3138718.58</v>
      </c>
      <c r="D1386" s="61"/>
      <c r="E1386" s="162"/>
      <c r="F1386" s="92"/>
      <c r="G1386" s="91">
        <f t="shared" si="21"/>
        <v>3138718.58</v>
      </c>
      <c r="H1386" s="85">
        <v>43460</v>
      </c>
      <c r="I1386" s="102">
        <v>43460</v>
      </c>
      <c r="J1386" s="162"/>
      <c r="K1386" s="61"/>
      <c r="L1386" s="162"/>
      <c r="M1386" s="29" t="s">
        <v>5</v>
      </c>
      <c r="N1386" s="29">
        <v>1</v>
      </c>
      <c r="O1386" s="112">
        <v>4112.1000000000004</v>
      </c>
      <c r="P1386" s="162">
        <v>2019</v>
      </c>
    </row>
    <row r="1387" spans="1:16" s="65" customFormat="1" ht="15.75" customHeight="1" x14ac:dyDescent="0.25">
      <c r="A1387" s="18" t="s">
        <v>1669</v>
      </c>
      <c r="B1387" s="18" t="s">
        <v>757</v>
      </c>
      <c r="C1387" s="91">
        <v>5062725.29</v>
      </c>
      <c r="D1387" s="61"/>
      <c r="E1387" s="162"/>
      <c r="F1387" s="92"/>
      <c r="G1387" s="91">
        <f t="shared" si="21"/>
        <v>5062725.29</v>
      </c>
      <c r="H1387" s="85">
        <v>43487</v>
      </c>
      <c r="I1387" s="102">
        <v>43487</v>
      </c>
      <c r="J1387" s="162"/>
      <c r="K1387" s="61"/>
      <c r="L1387" s="162"/>
      <c r="M1387" s="29" t="s">
        <v>3530</v>
      </c>
      <c r="N1387" s="29">
        <v>4</v>
      </c>
      <c r="O1387" s="112">
        <v>4116.8999999999996</v>
      </c>
      <c r="P1387" s="162">
        <v>2019</v>
      </c>
    </row>
    <row r="1388" spans="1:16" s="65" customFormat="1" ht="15.75" customHeight="1" x14ac:dyDescent="0.25">
      <c r="A1388" s="18" t="s">
        <v>2253</v>
      </c>
      <c r="B1388" s="18" t="s">
        <v>782</v>
      </c>
      <c r="C1388" s="91">
        <v>1155938.3999999999</v>
      </c>
      <c r="D1388" s="61"/>
      <c r="E1388" s="162"/>
      <c r="F1388" s="92"/>
      <c r="G1388" s="91">
        <f t="shared" si="21"/>
        <v>1155938.3999999999</v>
      </c>
      <c r="H1388" s="85">
        <v>43460</v>
      </c>
      <c r="I1388" s="102">
        <v>43487</v>
      </c>
      <c r="J1388" s="162"/>
      <c r="K1388" s="61"/>
      <c r="L1388" s="162"/>
      <c r="M1388" s="29" t="s">
        <v>5</v>
      </c>
      <c r="N1388" s="29">
        <v>1</v>
      </c>
      <c r="O1388" s="112">
        <v>422.6</v>
      </c>
      <c r="P1388" s="162">
        <v>2019</v>
      </c>
    </row>
    <row r="1389" spans="1:16" s="65" customFormat="1" ht="15.75" customHeight="1" x14ac:dyDescent="0.25">
      <c r="A1389" s="18" t="s">
        <v>2190</v>
      </c>
      <c r="B1389" s="18" t="s">
        <v>63</v>
      </c>
      <c r="C1389" s="91">
        <v>1577982.01</v>
      </c>
      <c r="D1389" s="61"/>
      <c r="E1389" s="162"/>
      <c r="F1389" s="92"/>
      <c r="G1389" s="91">
        <f t="shared" si="21"/>
        <v>1577982.01</v>
      </c>
      <c r="H1389" s="85">
        <v>43475</v>
      </c>
      <c r="I1389" s="102">
        <v>43500</v>
      </c>
      <c r="J1389" s="162"/>
      <c r="K1389" s="61"/>
      <c r="L1389" s="162"/>
      <c r="M1389" s="29" t="s">
        <v>5</v>
      </c>
      <c r="N1389" s="29">
        <v>1</v>
      </c>
      <c r="O1389" s="112">
        <v>1129.0999999999999</v>
      </c>
      <c r="P1389" s="162">
        <v>2019</v>
      </c>
    </row>
    <row r="1390" spans="1:16" s="65" customFormat="1" ht="15.75" customHeight="1" x14ac:dyDescent="0.25">
      <c r="A1390" s="18" t="s">
        <v>2318</v>
      </c>
      <c r="B1390" s="18" t="s">
        <v>2852</v>
      </c>
      <c r="C1390" s="91">
        <v>1926579.69</v>
      </c>
      <c r="D1390" s="61"/>
      <c r="E1390" s="162"/>
      <c r="F1390" s="92"/>
      <c r="G1390" s="91">
        <f t="shared" si="21"/>
        <v>1926579.69</v>
      </c>
      <c r="H1390" s="85">
        <v>43452</v>
      </c>
      <c r="I1390" s="102">
        <v>43452</v>
      </c>
      <c r="J1390" s="162"/>
      <c r="K1390" s="61"/>
      <c r="L1390" s="162"/>
      <c r="M1390" s="29" t="s">
        <v>5</v>
      </c>
      <c r="N1390" s="29">
        <v>1</v>
      </c>
      <c r="O1390" s="112">
        <v>791.9</v>
      </c>
      <c r="P1390" s="162">
        <v>2019</v>
      </c>
    </row>
    <row r="1391" spans="1:16" s="65" customFormat="1" ht="15.75" customHeight="1" x14ac:dyDescent="0.25">
      <c r="A1391" s="18" t="s">
        <v>1374</v>
      </c>
      <c r="B1391" s="18" t="s">
        <v>291</v>
      </c>
      <c r="C1391" s="91">
        <v>601949.4</v>
      </c>
      <c r="D1391" s="61"/>
      <c r="E1391" s="162"/>
      <c r="F1391" s="92"/>
      <c r="G1391" s="91">
        <f t="shared" si="21"/>
        <v>601949.4</v>
      </c>
      <c r="H1391" s="85">
        <v>43441</v>
      </c>
      <c r="I1391" s="102">
        <v>43441</v>
      </c>
      <c r="J1391" s="162"/>
      <c r="K1391" s="61"/>
      <c r="L1391" s="162"/>
      <c r="M1391" s="29" t="s">
        <v>2584</v>
      </c>
      <c r="N1391" s="29">
        <v>3</v>
      </c>
      <c r="O1391" s="112">
        <v>583.4</v>
      </c>
      <c r="P1391" s="162">
        <v>2019</v>
      </c>
    </row>
    <row r="1392" spans="1:16" s="65" customFormat="1" ht="15.75" customHeight="1" x14ac:dyDescent="0.25">
      <c r="A1392" s="18" t="s">
        <v>2220</v>
      </c>
      <c r="B1392" s="18" t="s">
        <v>2081</v>
      </c>
      <c r="C1392" s="91">
        <v>989496.23</v>
      </c>
      <c r="D1392" s="61"/>
      <c r="E1392" s="162"/>
      <c r="F1392" s="92"/>
      <c r="G1392" s="91">
        <f t="shared" si="21"/>
        <v>989496.23</v>
      </c>
      <c r="H1392" s="85">
        <v>43343</v>
      </c>
      <c r="I1392" s="102">
        <v>43391</v>
      </c>
      <c r="J1392" s="162"/>
      <c r="K1392" s="61"/>
      <c r="L1392" s="162"/>
      <c r="M1392" s="29" t="s">
        <v>5</v>
      </c>
      <c r="N1392" s="29">
        <v>1</v>
      </c>
      <c r="O1392" s="112">
        <v>424.9</v>
      </c>
      <c r="P1392" s="162">
        <v>2019</v>
      </c>
    </row>
    <row r="1393" spans="1:16" s="65" customFormat="1" ht="15.75" customHeight="1" x14ac:dyDescent="0.25">
      <c r="A1393" s="18" t="s">
        <v>2410</v>
      </c>
      <c r="B1393" s="18" t="s">
        <v>2081</v>
      </c>
      <c r="C1393" s="91">
        <v>3923706.18</v>
      </c>
      <c r="D1393" s="61"/>
      <c r="E1393" s="162"/>
      <c r="F1393" s="92"/>
      <c r="G1393" s="91">
        <f t="shared" si="21"/>
        <v>3923706.18</v>
      </c>
      <c r="H1393" s="85">
        <v>43489</v>
      </c>
      <c r="I1393" s="102">
        <v>43497</v>
      </c>
      <c r="J1393" s="162"/>
      <c r="K1393" s="61"/>
      <c r="L1393" s="162"/>
      <c r="M1393" s="29" t="s">
        <v>5</v>
      </c>
      <c r="N1393" s="29">
        <v>1</v>
      </c>
      <c r="O1393" s="112">
        <v>3825.2</v>
      </c>
      <c r="P1393" s="162">
        <v>2019</v>
      </c>
    </row>
    <row r="1394" spans="1:16" s="65" customFormat="1" ht="15.75" customHeight="1" x14ac:dyDescent="0.25">
      <c r="A1394" s="18" t="s">
        <v>2417</v>
      </c>
      <c r="B1394" s="18" t="s">
        <v>2098</v>
      </c>
      <c r="C1394" s="91">
        <v>4467286.34</v>
      </c>
      <c r="D1394" s="61"/>
      <c r="E1394" s="162"/>
      <c r="F1394" s="92"/>
      <c r="G1394" s="91">
        <f t="shared" si="21"/>
        <v>4467286.34</v>
      </c>
      <c r="H1394" s="85">
        <v>43508</v>
      </c>
      <c r="I1394" s="102">
        <v>43508</v>
      </c>
      <c r="J1394" s="162"/>
      <c r="K1394" s="61"/>
      <c r="L1394" s="162"/>
      <c r="M1394" s="29" t="s">
        <v>5</v>
      </c>
      <c r="N1394" s="29">
        <v>1</v>
      </c>
      <c r="O1394" s="112">
        <v>4907.8999999999996</v>
      </c>
      <c r="P1394" s="162">
        <v>2019</v>
      </c>
    </row>
    <row r="1395" spans="1:16" s="65" customFormat="1" ht="15.75" customHeight="1" x14ac:dyDescent="0.25">
      <c r="A1395" s="18" t="s">
        <v>1123</v>
      </c>
      <c r="B1395" s="18" t="s">
        <v>682</v>
      </c>
      <c r="C1395" s="91">
        <v>1452290.9</v>
      </c>
      <c r="D1395" s="61"/>
      <c r="E1395" s="162"/>
      <c r="F1395" s="92"/>
      <c r="G1395" s="91">
        <f t="shared" si="21"/>
        <v>1452290.9</v>
      </c>
      <c r="H1395" s="85">
        <v>42886</v>
      </c>
      <c r="I1395" s="102">
        <v>42886</v>
      </c>
      <c r="J1395" s="162"/>
      <c r="K1395" s="61"/>
      <c r="L1395" s="162"/>
      <c r="M1395" s="29" t="s">
        <v>5</v>
      </c>
      <c r="N1395" s="29">
        <v>1</v>
      </c>
      <c r="O1395" s="112">
        <v>3658.4</v>
      </c>
      <c r="P1395" s="162">
        <v>2019</v>
      </c>
    </row>
    <row r="1396" spans="1:16" s="65" customFormat="1" ht="15.75" customHeight="1" x14ac:dyDescent="0.25">
      <c r="A1396" s="18" t="s">
        <v>2505</v>
      </c>
      <c r="B1396" s="18" t="s">
        <v>63</v>
      </c>
      <c r="C1396" s="91">
        <v>2012041.13</v>
      </c>
      <c r="D1396" s="61"/>
      <c r="E1396" s="162"/>
      <c r="F1396" s="92"/>
      <c r="G1396" s="91">
        <f t="shared" si="21"/>
        <v>2012041.13</v>
      </c>
      <c r="H1396" s="85">
        <v>43487</v>
      </c>
      <c r="I1396" s="102">
        <v>43500</v>
      </c>
      <c r="J1396" s="162"/>
      <c r="K1396" s="61"/>
      <c r="L1396" s="162"/>
      <c r="M1396" s="29" t="s">
        <v>5</v>
      </c>
      <c r="N1396" s="29">
        <v>1</v>
      </c>
      <c r="O1396" s="112">
        <v>1694.6</v>
      </c>
      <c r="P1396" s="162">
        <v>2019</v>
      </c>
    </row>
    <row r="1397" spans="1:16" s="65" customFormat="1" ht="15.75" customHeight="1" x14ac:dyDescent="0.25">
      <c r="A1397" s="18" t="s">
        <v>2278</v>
      </c>
      <c r="B1397" s="18" t="s">
        <v>1006</v>
      </c>
      <c r="C1397" s="91">
        <v>3843475.34</v>
      </c>
      <c r="D1397" s="61"/>
      <c r="E1397" s="162"/>
      <c r="F1397" s="92"/>
      <c r="G1397" s="91">
        <f t="shared" si="21"/>
        <v>3843475.34</v>
      </c>
      <c r="H1397" s="85">
        <v>43476</v>
      </c>
      <c r="I1397" s="102">
        <v>43476</v>
      </c>
      <c r="J1397" s="162"/>
      <c r="K1397" s="61"/>
      <c r="L1397" s="162"/>
      <c r="M1397" s="29" t="s">
        <v>5</v>
      </c>
      <c r="N1397" s="29">
        <v>1</v>
      </c>
      <c r="O1397" s="112">
        <v>3667.8</v>
      </c>
      <c r="P1397" s="162">
        <v>2019</v>
      </c>
    </row>
    <row r="1398" spans="1:16" s="65" customFormat="1" ht="15.75" customHeight="1" x14ac:dyDescent="0.25">
      <c r="A1398" s="18" t="s">
        <v>2324</v>
      </c>
      <c r="B1398" s="104" t="s">
        <v>1</v>
      </c>
      <c r="C1398" s="91">
        <v>2560100.4</v>
      </c>
      <c r="D1398" s="61"/>
      <c r="E1398" s="162"/>
      <c r="F1398" s="92"/>
      <c r="G1398" s="91">
        <f t="shared" si="21"/>
        <v>2560100.4</v>
      </c>
      <c r="H1398" s="85">
        <v>43460</v>
      </c>
      <c r="I1398" s="102">
        <v>43503</v>
      </c>
      <c r="J1398" s="162"/>
      <c r="K1398" s="61"/>
      <c r="L1398" s="162"/>
      <c r="M1398" s="29" t="s">
        <v>5</v>
      </c>
      <c r="N1398" s="29">
        <v>1</v>
      </c>
      <c r="O1398" s="112">
        <v>3754.1</v>
      </c>
      <c r="P1398" s="162">
        <v>2019</v>
      </c>
    </row>
    <row r="1399" spans="1:16" s="65" customFormat="1" ht="15.75" customHeight="1" x14ac:dyDescent="0.25">
      <c r="A1399" s="18" t="s">
        <v>1670</v>
      </c>
      <c r="B1399" s="155" t="s">
        <v>246</v>
      </c>
      <c r="C1399" s="91">
        <v>5438914.9800000004</v>
      </c>
      <c r="D1399" s="61"/>
      <c r="E1399" s="162"/>
      <c r="F1399" s="92"/>
      <c r="G1399" s="91">
        <f t="shared" si="21"/>
        <v>5438914.9800000004</v>
      </c>
      <c r="H1399" s="85">
        <v>43448</v>
      </c>
      <c r="I1399" s="102">
        <v>43495</v>
      </c>
      <c r="J1399" s="162"/>
      <c r="K1399" s="61"/>
      <c r="L1399" s="162"/>
      <c r="M1399" s="29" t="s">
        <v>3529</v>
      </c>
      <c r="N1399" s="29">
        <v>4</v>
      </c>
      <c r="O1399" s="112">
        <v>4001.3</v>
      </c>
      <c r="P1399" s="162">
        <v>2019</v>
      </c>
    </row>
    <row r="1400" spans="1:16" s="65" customFormat="1" ht="15.75" customHeight="1" x14ac:dyDescent="0.25">
      <c r="A1400" s="18" t="s">
        <v>2667</v>
      </c>
      <c r="B1400" s="18" t="s">
        <v>782</v>
      </c>
      <c r="C1400" s="91">
        <v>7436095.7000000002</v>
      </c>
      <c r="D1400" s="61"/>
      <c r="E1400" s="162"/>
      <c r="F1400" s="92"/>
      <c r="G1400" s="91">
        <f t="shared" si="21"/>
        <v>7436095.7000000002</v>
      </c>
      <c r="H1400" s="85">
        <v>43516</v>
      </c>
      <c r="I1400" s="102">
        <v>43516</v>
      </c>
      <c r="J1400" s="162"/>
      <c r="K1400" s="61"/>
      <c r="L1400" s="162"/>
      <c r="M1400" s="29" t="s">
        <v>5</v>
      </c>
      <c r="N1400" s="29">
        <v>1</v>
      </c>
      <c r="O1400" s="112">
        <v>6208.1</v>
      </c>
      <c r="P1400" s="162">
        <v>2019</v>
      </c>
    </row>
    <row r="1401" spans="1:16" s="65" customFormat="1" ht="15.75" customHeight="1" x14ac:dyDescent="0.25">
      <c r="A1401" s="18" t="s">
        <v>2506</v>
      </c>
      <c r="B1401" s="18" t="s">
        <v>2585</v>
      </c>
      <c r="C1401" s="91">
        <v>3353504.11</v>
      </c>
      <c r="D1401" s="61"/>
      <c r="E1401" s="162"/>
      <c r="F1401" s="92"/>
      <c r="G1401" s="91">
        <f t="shared" si="21"/>
        <v>3353504.11</v>
      </c>
      <c r="H1401" s="85">
        <v>43508</v>
      </c>
      <c r="I1401" s="102">
        <v>43508</v>
      </c>
      <c r="J1401" s="162"/>
      <c r="K1401" s="61"/>
      <c r="L1401" s="162"/>
      <c r="M1401" s="29" t="s">
        <v>5</v>
      </c>
      <c r="N1401" s="29">
        <v>1</v>
      </c>
      <c r="O1401" s="112">
        <v>3824</v>
      </c>
      <c r="P1401" s="162">
        <v>2019</v>
      </c>
    </row>
    <row r="1402" spans="1:16" s="65" customFormat="1" ht="15.75" customHeight="1" x14ac:dyDescent="0.25">
      <c r="A1402" s="18" t="s">
        <v>2353</v>
      </c>
      <c r="B1402" s="18" t="s">
        <v>2585</v>
      </c>
      <c r="C1402" s="91">
        <v>3056323.77</v>
      </c>
      <c r="D1402" s="61"/>
      <c r="E1402" s="162"/>
      <c r="F1402" s="92"/>
      <c r="G1402" s="91">
        <f t="shared" si="21"/>
        <v>3056323.77</v>
      </c>
      <c r="H1402" s="85">
        <v>43497</v>
      </c>
      <c r="I1402" s="102">
        <v>43497</v>
      </c>
      <c r="J1402" s="162"/>
      <c r="K1402" s="61"/>
      <c r="L1402" s="162"/>
      <c r="M1402" s="29" t="s">
        <v>5</v>
      </c>
      <c r="N1402" s="29">
        <v>1</v>
      </c>
      <c r="O1402" s="112">
        <v>3828.2</v>
      </c>
      <c r="P1402" s="162">
        <v>2019</v>
      </c>
    </row>
    <row r="1403" spans="1:16" s="65" customFormat="1" ht="15.75" customHeight="1" x14ac:dyDescent="0.25">
      <c r="A1403" s="18" t="s">
        <v>101</v>
      </c>
      <c r="B1403" s="18" t="s">
        <v>245</v>
      </c>
      <c r="C1403" s="91">
        <v>2437192.06</v>
      </c>
      <c r="D1403" s="61"/>
      <c r="E1403" s="162"/>
      <c r="F1403" s="92"/>
      <c r="G1403" s="91">
        <f t="shared" si="21"/>
        <v>2437192.06</v>
      </c>
      <c r="H1403" s="85">
        <v>43020</v>
      </c>
      <c r="I1403" s="102"/>
      <c r="J1403" s="162"/>
      <c r="K1403" s="61"/>
      <c r="L1403" s="162"/>
      <c r="M1403" s="29" t="s">
        <v>2078</v>
      </c>
      <c r="N1403" s="29">
        <v>1</v>
      </c>
      <c r="O1403" s="112">
        <v>949.7</v>
      </c>
      <c r="P1403" s="162">
        <v>2019</v>
      </c>
    </row>
    <row r="1404" spans="1:16" s="65" customFormat="1" ht="15.75" customHeight="1" x14ac:dyDescent="0.25">
      <c r="A1404" s="18" t="s">
        <v>2085</v>
      </c>
      <c r="B1404" s="18" t="s">
        <v>2112</v>
      </c>
      <c r="C1404" s="91">
        <v>2891857.5</v>
      </c>
      <c r="D1404" s="61"/>
      <c r="E1404" s="162"/>
      <c r="F1404" s="92"/>
      <c r="G1404" s="91">
        <f t="shared" si="21"/>
        <v>2891857.5</v>
      </c>
      <c r="H1404" s="85">
        <v>43523</v>
      </c>
      <c r="I1404" s="102">
        <v>43523</v>
      </c>
      <c r="J1404" s="162"/>
      <c r="K1404" s="61"/>
      <c r="L1404" s="162"/>
      <c r="M1404" s="29" t="s">
        <v>5</v>
      </c>
      <c r="N1404" s="29">
        <v>1</v>
      </c>
      <c r="O1404" s="112">
        <v>2399.1</v>
      </c>
      <c r="P1404" s="162">
        <v>2019</v>
      </c>
    </row>
    <row r="1405" spans="1:16" s="65" customFormat="1" ht="15.75" customHeight="1" x14ac:dyDescent="0.25">
      <c r="A1405" s="18" t="s">
        <v>2403</v>
      </c>
      <c r="B1405" s="18" t="s">
        <v>2081</v>
      </c>
      <c r="C1405" s="91">
        <v>5985506.71</v>
      </c>
      <c r="D1405" s="61"/>
      <c r="E1405" s="162"/>
      <c r="F1405" s="92"/>
      <c r="G1405" s="91">
        <f t="shared" si="21"/>
        <v>5985506.71</v>
      </c>
      <c r="H1405" s="85">
        <v>43510</v>
      </c>
      <c r="I1405" s="102">
        <v>43511</v>
      </c>
      <c r="J1405" s="162"/>
      <c r="K1405" s="61"/>
      <c r="L1405" s="162"/>
      <c r="M1405" s="29" t="s">
        <v>5</v>
      </c>
      <c r="N1405" s="29">
        <v>1</v>
      </c>
      <c r="O1405" s="112">
        <v>6251.9</v>
      </c>
      <c r="P1405" s="162">
        <v>2019</v>
      </c>
    </row>
    <row r="1406" spans="1:16" s="65" customFormat="1" ht="15.75" customHeight="1" x14ac:dyDescent="0.25">
      <c r="A1406" s="18" t="s">
        <v>2068</v>
      </c>
      <c r="B1406" s="18" t="s">
        <v>2905</v>
      </c>
      <c r="C1406" s="91">
        <v>2169531.4700000002</v>
      </c>
      <c r="D1406" s="61"/>
      <c r="E1406" s="162"/>
      <c r="F1406" s="92"/>
      <c r="G1406" s="91">
        <f t="shared" si="21"/>
        <v>2169531.4700000002</v>
      </c>
      <c r="H1406" s="85">
        <v>43516</v>
      </c>
      <c r="I1406" s="102">
        <v>43516</v>
      </c>
      <c r="J1406" s="162"/>
      <c r="K1406" s="61"/>
      <c r="L1406" s="162"/>
      <c r="M1406" s="29" t="s">
        <v>5</v>
      </c>
      <c r="N1406" s="29">
        <v>1</v>
      </c>
      <c r="O1406" s="112">
        <v>804.7</v>
      </c>
      <c r="P1406" s="162">
        <v>2019</v>
      </c>
    </row>
    <row r="1407" spans="1:16" s="65" customFormat="1" ht="15.75" customHeight="1" x14ac:dyDescent="0.25">
      <c r="A1407" s="18" t="s">
        <v>2345</v>
      </c>
      <c r="B1407" s="18" t="s">
        <v>2852</v>
      </c>
      <c r="C1407" s="91">
        <v>3630321.06</v>
      </c>
      <c r="D1407" s="61"/>
      <c r="E1407" s="162"/>
      <c r="F1407" s="92"/>
      <c r="G1407" s="91">
        <f t="shared" si="21"/>
        <v>3630321.06</v>
      </c>
      <c r="H1407" s="85">
        <v>43448</v>
      </c>
      <c r="I1407" s="102">
        <v>43448</v>
      </c>
      <c r="J1407" s="162"/>
      <c r="K1407" s="61"/>
      <c r="L1407" s="162"/>
      <c r="M1407" s="29" t="s">
        <v>5</v>
      </c>
      <c r="N1407" s="29">
        <v>1</v>
      </c>
      <c r="O1407" s="112">
        <v>4850.7</v>
      </c>
      <c r="P1407" s="162">
        <v>2019</v>
      </c>
    </row>
    <row r="1408" spans="1:16" s="65" customFormat="1" ht="15.75" customHeight="1" x14ac:dyDescent="0.25">
      <c r="A1408" s="18" t="s">
        <v>2058</v>
      </c>
      <c r="B1408" s="18" t="s">
        <v>63</v>
      </c>
      <c r="C1408" s="91">
        <v>1294390.7</v>
      </c>
      <c r="D1408" s="61"/>
      <c r="E1408" s="162"/>
      <c r="F1408" s="92"/>
      <c r="G1408" s="91">
        <f t="shared" si="21"/>
        <v>1294390.7</v>
      </c>
      <c r="H1408" s="85">
        <v>43452</v>
      </c>
      <c r="I1408" s="102">
        <v>43501</v>
      </c>
      <c r="J1408" s="162"/>
      <c r="K1408" s="61"/>
      <c r="L1408" s="162"/>
      <c r="M1408" s="29" t="s">
        <v>6</v>
      </c>
      <c r="N1408" s="29">
        <v>1</v>
      </c>
      <c r="O1408" s="112">
        <v>582.9</v>
      </c>
      <c r="P1408" s="162">
        <v>2019</v>
      </c>
    </row>
    <row r="1409" spans="1:16" s="65" customFormat="1" ht="15.75" customHeight="1" x14ac:dyDescent="0.25">
      <c r="A1409" s="18" t="s">
        <v>2547</v>
      </c>
      <c r="B1409" s="18" t="s">
        <v>2373</v>
      </c>
      <c r="C1409" s="91">
        <v>2917802.4</v>
      </c>
      <c r="D1409" s="61"/>
      <c r="E1409" s="162"/>
      <c r="F1409" s="92"/>
      <c r="G1409" s="91">
        <f t="shared" si="21"/>
        <v>2917802.4</v>
      </c>
      <c r="H1409" s="85">
        <v>43494</v>
      </c>
      <c r="I1409" s="102">
        <v>43494</v>
      </c>
      <c r="J1409" s="162"/>
      <c r="K1409" s="61"/>
      <c r="L1409" s="162"/>
      <c r="M1409" s="29" t="s">
        <v>5</v>
      </c>
      <c r="N1409" s="29">
        <v>1</v>
      </c>
      <c r="O1409" s="112">
        <v>3186.5</v>
      </c>
      <c r="P1409" s="162">
        <v>2019</v>
      </c>
    </row>
    <row r="1410" spans="1:16" s="65" customFormat="1" ht="15.75" customHeight="1" x14ac:dyDescent="0.25">
      <c r="A1410" s="18" t="s">
        <v>2352</v>
      </c>
      <c r="B1410" s="18" t="s">
        <v>2852</v>
      </c>
      <c r="C1410" s="91">
        <f>50569.87+1534622.68</f>
        <v>1585192.55</v>
      </c>
      <c r="D1410" s="61"/>
      <c r="E1410" s="162"/>
      <c r="F1410" s="92"/>
      <c r="G1410" s="91">
        <f t="shared" si="21"/>
        <v>1585192.55</v>
      </c>
      <c r="H1410" s="85">
        <v>43448</v>
      </c>
      <c r="I1410" s="102">
        <v>43448</v>
      </c>
      <c r="J1410" s="162"/>
      <c r="K1410" s="61"/>
      <c r="L1410" s="162"/>
      <c r="M1410" s="29" t="s">
        <v>5</v>
      </c>
      <c r="N1410" s="29">
        <v>1</v>
      </c>
      <c r="O1410" s="112">
        <v>1396.5</v>
      </c>
      <c r="P1410" s="162">
        <v>2019</v>
      </c>
    </row>
    <row r="1411" spans="1:16" s="65" customFormat="1" ht="15.75" customHeight="1" x14ac:dyDescent="0.25">
      <c r="A1411" s="18" t="s">
        <v>2537</v>
      </c>
      <c r="B1411" s="18" t="s">
        <v>2098</v>
      </c>
      <c r="C1411" s="91">
        <f>616668.29+3923761.19</f>
        <v>4540429.4800000004</v>
      </c>
      <c r="D1411" s="61"/>
      <c r="E1411" s="162"/>
      <c r="F1411" s="92"/>
      <c r="G1411" s="91">
        <f t="shared" si="21"/>
        <v>4540429.4800000004</v>
      </c>
      <c r="H1411" s="85">
        <v>43529</v>
      </c>
      <c r="I1411" s="102">
        <v>43529</v>
      </c>
      <c r="J1411" s="162"/>
      <c r="K1411" s="61"/>
      <c r="L1411" s="162"/>
      <c r="M1411" s="29" t="s">
        <v>5</v>
      </c>
      <c r="N1411" s="29">
        <v>1</v>
      </c>
      <c r="O1411" s="112">
        <v>5157.5</v>
      </c>
      <c r="P1411" s="162">
        <v>2019</v>
      </c>
    </row>
    <row r="1412" spans="1:16" s="65" customFormat="1" ht="15.75" customHeight="1" x14ac:dyDescent="0.25">
      <c r="A1412" s="18" t="s">
        <v>2249</v>
      </c>
      <c r="B1412" s="18" t="s">
        <v>2373</v>
      </c>
      <c r="C1412" s="91">
        <f>4137067.38+956052.52</f>
        <v>5093119.9000000004</v>
      </c>
      <c r="D1412" s="61"/>
      <c r="E1412" s="162"/>
      <c r="F1412" s="92"/>
      <c r="G1412" s="91">
        <f t="shared" si="21"/>
        <v>5093119.9000000004</v>
      </c>
      <c r="H1412" s="85">
        <v>43531</v>
      </c>
      <c r="I1412" s="102">
        <v>43531</v>
      </c>
      <c r="J1412" s="162"/>
      <c r="K1412" s="61"/>
      <c r="L1412" s="162"/>
      <c r="M1412" s="29" t="s">
        <v>5</v>
      </c>
      <c r="N1412" s="29">
        <v>1</v>
      </c>
      <c r="O1412" s="112">
        <v>5216.3999999999996</v>
      </c>
      <c r="P1412" s="162">
        <v>2019</v>
      </c>
    </row>
    <row r="1413" spans="1:16" s="65" customFormat="1" ht="15.75" customHeight="1" x14ac:dyDescent="0.25">
      <c r="A1413" s="18" t="s">
        <v>2272</v>
      </c>
      <c r="B1413" s="104" t="s">
        <v>1</v>
      </c>
      <c r="C1413" s="91">
        <v>3357588</v>
      </c>
      <c r="D1413" s="61"/>
      <c r="E1413" s="162"/>
      <c r="F1413" s="92"/>
      <c r="G1413" s="91">
        <f t="shared" si="21"/>
        <v>3357588</v>
      </c>
      <c r="H1413" s="85">
        <v>43509</v>
      </c>
      <c r="I1413" s="102">
        <v>43509</v>
      </c>
      <c r="J1413" s="162"/>
      <c r="K1413" s="61"/>
      <c r="L1413" s="162"/>
      <c r="M1413" s="29" t="s">
        <v>5</v>
      </c>
      <c r="N1413" s="29">
        <v>1</v>
      </c>
      <c r="O1413" s="112">
        <v>3435.9</v>
      </c>
      <c r="P1413" s="162">
        <v>2019</v>
      </c>
    </row>
    <row r="1414" spans="1:16" s="65" customFormat="1" ht="15.75" customHeight="1" x14ac:dyDescent="0.25">
      <c r="A1414" s="18" t="s">
        <v>2204</v>
      </c>
      <c r="B1414" s="18" t="s">
        <v>1311</v>
      </c>
      <c r="C1414" s="91">
        <f>128147.64+2205488.08</f>
        <v>2333635.7200000002</v>
      </c>
      <c r="D1414" s="61"/>
      <c r="E1414" s="162" t="s">
        <v>3925</v>
      </c>
      <c r="F1414" s="92">
        <v>99957.6</v>
      </c>
      <c r="G1414" s="91">
        <f t="shared" si="21"/>
        <v>2433593.3200000003</v>
      </c>
      <c r="H1414" s="85">
        <v>43489</v>
      </c>
      <c r="I1414" s="102">
        <v>43489</v>
      </c>
      <c r="J1414" s="120">
        <v>44760</v>
      </c>
      <c r="K1414" s="114">
        <v>44760</v>
      </c>
      <c r="L1414" s="162">
        <v>2022</v>
      </c>
      <c r="M1414" s="29" t="s">
        <v>4103</v>
      </c>
      <c r="N1414" s="29">
        <v>1</v>
      </c>
      <c r="O1414" s="112">
        <v>1566.9</v>
      </c>
      <c r="P1414" s="92" t="s">
        <v>4104</v>
      </c>
    </row>
    <row r="1415" spans="1:16" s="65" customFormat="1" ht="15.75" customHeight="1" x14ac:dyDescent="0.25">
      <c r="A1415" s="18" t="s">
        <v>2396</v>
      </c>
      <c r="B1415" s="18" t="s">
        <v>63</v>
      </c>
      <c r="C1415" s="91">
        <f>3649962.68+262671.18</f>
        <v>3912633.8600000003</v>
      </c>
      <c r="D1415" s="61"/>
      <c r="E1415" s="162"/>
      <c r="F1415" s="92"/>
      <c r="G1415" s="91">
        <f t="shared" si="21"/>
        <v>3912633.8600000003</v>
      </c>
      <c r="H1415" s="85">
        <v>43515</v>
      </c>
      <c r="I1415" s="102">
        <v>43517</v>
      </c>
      <c r="J1415" s="162"/>
      <c r="K1415" s="61"/>
      <c r="L1415" s="162"/>
      <c r="M1415" s="29" t="s">
        <v>5</v>
      </c>
      <c r="N1415" s="29">
        <v>1</v>
      </c>
      <c r="O1415" s="112">
        <v>4210.8</v>
      </c>
      <c r="P1415" s="162">
        <v>2019</v>
      </c>
    </row>
    <row r="1416" spans="1:16" s="65" customFormat="1" ht="15.75" customHeight="1" x14ac:dyDescent="0.25">
      <c r="A1416" s="18" t="s">
        <v>2266</v>
      </c>
      <c r="B1416" s="18" t="s">
        <v>2852</v>
      </c>
      <c r="C1416" s="91">
        <v>4043409.6</v>
      </c>
      <c r="D1416" s="61"/>
      <c r="E1416" s="162"/>
      <c r="F1416" s="92"/>
      <c r="G1416" s="91">
        <f t="shared" si="21"/>
        <v>4043409.6</v>
      </c>
      <c r="H1416" s="85">
        <v>43487</v>
      </c>
      <c r="I1416" s="102">
        <v>43487</v>
      </c>
      <c r="J1416" s="162"/>
      <c r="K1416" s="61"/>
      <c r="L1416" s="162"/>
      <c r="M1416" s="29" t="s">
        <v>5</v>
      </c>
      <c r="N1416" s="29">
        <v>1</v>
      </c>
      <c r="O1416" s="112">
        <v>4907.1000000000004</v>
      </c>
      <c r="P1416" s="162">
        <v>2019</v>
      </c>
    </row>
    <row r="1417" spans="1:16" s="65" customFormat="1" ht="15.75" customHeight="1" x14ac:dyDescent="0.25">
      <c r="A1417" s="18" t="s">
        <v>2510</v>
      </c>
      <c r="B1417" s="18" t="s">
        <v>2585</v>
      </c>
      <c r="C1417" s="91">
        <f>3954667.2+753866.4</f>
        <v>4708533.6000000006</v>
      </c>
      <c r="D1417" s="61"/>
      <c r="E1417" s="162"/>
      <c r="F1417" s="92"/>
      <c r="G1417" s="91">
        <f t="shared" si="21"/>
        <v>4708533.6000000006</v>
      </c>
      <c r="H1417" s="85">
        <v>43531</v>
      </c>
      <c r="I1417" s="102">
        <v>43550</v>
      </c>
      <c r="J1417" s="162"/>
      <c r="K1417" s="61"/>
      <c r="L1417" s="162"/>
      <c r="M1417" s="29" t="s">
        <v>6</v>
      </c>
      <c r="N1417" s="29">
        <v>1</v>
      </c>
      <c r="O1417" s="112">
        <v>2043.2</v>
      </c>
      <c r="P1417" s="162">
        <v>2019</v>
      </c>
    </row>
    <row r="1418" spans="1:16" s="65" customFormat="1" ht="15.75" customHeight="1" x14ac:dyDescent="0.25">
      <c r="A1418" s="18" t="s">
        <v>2542</v>
      </c>
      <c r="B1418" s="18" t="s">
        <v>2112</v>
      </c>
      <c r="C1418" s="91">
        <v>5155679.95</v>
      </c>
      <c r="D1418" s="61"/>
      <c r="E1418" s="162"/>
      <c r="F1418" s="92"/>
      <c r="G1418" s="91">
        <f t="shared" si="21"/>
        <v>5155679.95</v>
      </c>
      <c r="H1418" s="85">
        <v>43535</v>
      </c>
      <c r="I1418" s="102">
        <v>43535</v>
      </c>
      <c r="J1418" s="162"/>
      <c r="K1418" s="61"/>
      <c r="L1418" s="162"/>
      <c r="M1418" s="29" t="s">
        <v>5</v>
      </c>
      <c r="N1418" s="29">
        <v>1</v>
      </c>
      <c r="O1418" s="112">
        <v>6036.7</v>
      </c>
      <c r="P1418" s="162">
        <v>2019</v>
      </c>
    </row>
    <row r="1419" spans="1:16" s="65" customFormat="1" ht="15.75" customHeight="1" x14ac:dyDescent="0.25">
      <c r="A1419" s="18" t="s">
        <v>2350</v>
      </c>
      <c r="B1419" s="18" t="s">
        <v>2098</v>
      </c>
      <c r="C1419" s="91">
        <v>2921628.12</v>
      </c>
      <c r="D1419" s="61"/>
      <c r="E1419" s="162"/>
      <c r="F1419" s="92"/>
      <c r="G1419" s="91">
        <f t="shared" si="21"/>
        <v>2921628.12</v>
      </c>
      <c r="H1419" s="85">
        <v>43531</v>
      </c>
      <c r="I1419" s="102">
        <v>43531</v>
      </c>
      <c r="J1419" s="162"/>
      <c r="K1419" s="61"/>
      <c r="L1419" s="162"/>
      <c r="M1419" s="29" t="s">
        <v>5</v>
      </c>
      <c r="N1419" s="29">
        <v>1</v>
      </c>
      <c r="O1419" s="112">
        <v>4174.2</v>
      </c>
      <c r="P1419" s="162">
        <v>2019</v>
      </c>
    </row>
    <row r="1420" spans="1:16" s="65" customFormat="1" ht="15.75" customHeight="1" x14ac:dyDescent="0.25">
      <c r="A1420" s="18" t="s">
        <v>2435</v>
      </c>
      <c r="B1420" s="18" t="s">
        <v>2545</v>
      </c>
      <c r="C1420" s="91">
        <v>3321707.89</v>
      </c>
      <c r="D1420" s="61"/>
      <c r="E1420" s="162"/>
      <c r="F1420" s="92"/>
      <c r="G1420" s="91">
        <f t="shared" si="21"/>
        <v>3321707.89</v>
      </c>
      <c r="H1420" s="85">
        <v>43509</v>
      </c>
      <c r="I1420" s="102">
        <v>43509</v>
      </c>
      <c r="J1420" s="162"/>
      <c r="K1420" s="61"/>
      <c r="L1420" s="162"/>
      <c r="M1420" s="29" t="s">
        <v>5</v>
      </c>
      <c r="N1420" s="29">
        <v>1</v>
      </c>
      <c r="O1420" s="112">
        <v>3537.5</v>
      </c>
      <c r="P1420" s="162">
        <v>2019</v>
      </c>
    </row>
    <row r="1421" spans="1:16" s="65" customFormat="1" ht="15.75" customHeight="1" x14ac:dyDescent="0.25">
      <c r="A1421" s="18" t="s">
        <v>2300</v>
      </c>
      <c r="B1421" s="18" t="s">
        <v>2851</v>
      </c>
      <c r="C1421" s="91">
        <v>3354075.87</v>
      </c>
      <c r="D1421" s="61"/>
      <c r="E1421" s="162"/>
      <c r="F1421" s="92"/>
      <c r="G1421" s="91">
        <f t="shared" si="21"/>
        <v>3354075.87</v>
      </c>
      <c r="H1421" s="85">
        <v>43531</v>
      </c>
      <c r="I1421" s="102">
        <v>43556</v>
      </c>
      <c r="J1421" s="162"/>
      <c r="K1421" s="61"/>
      <c r="L1421" s="162"/>
      <c r="M1421" s="29" t="s">
        <v>5</v>
      </c>
      <c r="N1421" s="29">
        <v>1</v>
      </c>
      <c r="O1421" s="112">
        <v>2706.8</v>
      </c>
      <c r="P1421" s="162">
        <v>2019</v>
      </c>
    </row>
    <row r="1422" spans="1:16" s="65" customFormat="1" ht="15.75" customHeight="1" x14ac:dyDescent="0.25">
      <c r="A1422" s="18" t="s">
        <v>2413</v>
      </c>
      <c r="B1422" s="18" t="s">
        <v>2081</v>
      </c>
      <c r="C1422" s="91">
        <v>4115617.82</v>
      </c>
      <c r="D1422" s="61"/>
      <c r="E1422" s="162"/>
      <c r="F1422" s="92"/>
      <c r="G1422" s="91">
        <f t="shared" si="21"/>
        <v>4115617.82</v>
      </c>
      <c r="H1422" s="85">
        <v>43528</v>
      </c>
      <c r="I1422" s="102">
        <v>43557</v>
      </c>
      <c r="J1422" s="162"/>
      <c r="K1422" s="61"/>
      <c r="L1422" s="162"/>
      <c r="M1422" s="29" t="s">
        <v>5</v>
      </c>
      <c r="N1422" s="29">
        <v>1</v>
      </c>
      <c r="O1422" s="112">
        <v>3428.4</v>
      </c>
      <c r="P1422" s="162">
        <v>2019</v>
      </c>
    </row>
    <row r="1423" spans="1:16" s="65" customFormat="1" ht="15.75" customHeight="1" x14ac:dyDescent="0.25">
      <c r="A1423" s="18" t="s">
        <v>1970</v>
      </c>
      <c r="B1423" s="18" t="s">
        <v>245</v>
      </c>
      <c r="C1423" s="91">
        <v>17555270.920000002</v>
      </c>
      <c r="D1423" s="61"/>
      <c r="E1423" s="162"/>
      <c r="F1423" s="92"/>
      <c r="G1423" s="91">
        <f t="shared" si="21"/>
        <v>17555270.920000002</v>
      </c>
      <c r="H1423" s="85">
        <v>43454</v>
      </c>
      <c r="I1423" s="102">
        <v>43454</v>
      </c>
      <c r="J1423" s="162"/>
      <c r="K1423" s="61"/>
      <c r="L1423" s="162"/>
      <c r="M1423" s="29" t="s">
        <v>3530</v>
      </c>
      <c r="N1423" s="29">
        <v>4</v>
      </c>
      <c r="O1423" s="112">
        <v>13081.1</v>
      </c>
      <c r="P1423" s="162">
        <v>2019</v>
      </c>
    </row>
    <row r="1424" spans="1:16" s="65" customFormat="1" ht="15.75" customHeight="1" x14ac:dyDescent="0.25">
      <c r="A1424" s="18" t="s">
        <v>2369</v>
      </c>
      <c r="B1424" s="18" t="s">
        <v>1212</v>
      </c>
      <c r="C1424" s="91">
        <v>468035.37</v>
      </c>
      <c r="D1424" s="61"/>
      <c r="E1424" s="162"/>
      <c r="F1424" s="92"/>
      <c r="G1424" s="91">
        <f t="shared" ref="G1424:G1487" si="22">C1424-D1424+F1424</f>
        <v>468035.37</v>
      </c>
      <c r="H1424" s="85">
        <v>43438</v>
      </c>
      <c r="I1424" s="102">
        <v>43567</v>
      </c>
      <c r="J1424" s="162"/>
      <c r="K1424" s="61"/>
      <c r="L1424" s="162"/>
      <c r="M1424" s="29" t="s">
        <v>2370</v>
      </c>
      <c r="N1424" s="29">
        <v>4</v>
      </c>
      <c r="O1424" s="112">
        <v>350.7</v>
      </c>
      <c r="P1424" s="162">
        <v>2019</v>
      </c>
    </row>
    <row r="1425" spans="1:16" s="65" customFormat="1" ht="15.75" customHeight="1" x14ac:dyDescent="0.25">
      <c r="A1425" s="18" t="s">
        <v>2270</v>
      </c>
      <c r="B1425" s="18" t="s">
        <v>63</v>
      </c>
      <c r="C1425" s="91">
        <v>2510224.61</v>
      </c>
      <c r="D1425" s="61"/>
      <c r="E1425" s="162"/>
      <c r="F1425" s="92"/>
      <c r="G1425" s="91">
        <f t="shared" si="22"/>
        <v>2510224.61</v>
      </c>
      <c r="H1425" s="85">
        <v>43543</v>
      </c>
      <c r="I1425" s="102">
        <v>43563</v>
      </c>
      <c r="J1425" s="162"/>
      <c r="K1425" s="61"/>
      <c r="L1425" s="162"/>
      <c r="M1425" s="29" t="s">
        <v>5</v>
      </c>
      <c r="N1425" s="29">
        <v>1</v>
      </c>
      <c r="O1425" s="112">
        <v>3977.5</v>
      </c>
      <c r="P1425" s="162">
        <v>2019</v>
      </c>
    </row>
    <row r="1426" spans="1:16" s="65" customFormat="1" ht="15.75" customHeight="1" x14ac:dyDescent="0.25">
      <c r="A1426" s="18" t="s">
        <v>2357</v>
      </c>
      <c r="B1426" s="18" t="s">
        <v>2112</v>
      </c>
      <c r="C1426" s="91">
        <v>2996745.21</v>
      </c>
      <c r="D1426" s="61"/>
      <c r="E1426" s="162"/>
      <c r="F1426" s="92"/>
      <c r="G1426" s="91">
        <f t="shared" si="22"/>
        <v>2996745.21</v>
      </c>
      <c r="H1426" s="85">
        <v>43522</v>
      </c>
      <c r="I1426" s="102">
        <v>43549</v>
      </c>
      <c r="J1426" s="162"/>
      <c r="K1426" s="61"/>
      <c r="L1426" s="162"/>
      <c r="M1426" s="29" t="s">
        <v>5</v>
      </c>
      <c r="N1426" s="29">
        <v>1</v>
      </c>
      <c r="O1426" s="112">
        <v>3199.5</v>
      </c>
      <c r="P1426" s="162">
        <v>2019</v>
      </c>
    </row>
    <row r="1427" spans="1:16" s="65" customFormat="1" ht="15.75" customHeight="1" x14ac:dyDescent="0.25">
      <c r="A1427" s="18" t="s">
        <v>2519</v>
      </c>
      <c r="B1427" s="18" t="s">
        <v>2852</v>
      </c>
      <c r="C1427" s="91">
        <v>2893679.86</v>
      </c>
      <c r="D1427" s="61"/>
      <c r="E1427" s="162"/>
      <c r="F1427" s="92"/>
      <c r="G1427" s="91">
        <f t="shared" si="22"/>
        <v>2893679.86</v>
      </c>
      <c r="H1427" s="85">
        <v>43538</v>
      </c>
      <c r="I1427" s="102">
        <v>43557</v>
      </c>
      <c r="J1427" s="162"/>
      <c r="K1427" s="61"/>
      <c r="L1427" s="162"/>
      <c r="M1427" s="29" t="s">
        <v>5</v>
      </c>
      <c r="N1427" s="29">
        <v>1</v>
      </c>
      <c r="O1427" s="112">
        <v>2671.1</v>
      </c>
      <c r="P1427" s="162">
        <v>2019</v>
      </c>
    </row>
    <row r="1428" spans="1:16" s="65" customFormat="1" ht="15.75" customHeight="1" x14ac:dyDescent="0.25">
      <c r="A1428" s="18" t="s">
        <v>1565</v>
      </c>
      <c r="B1428" s="18" t="s">
        <v>1212</v>
      </c>
      <c r="C1428" s="91">
        <v>7445620.1500000004</v>
      </c>
      <c r="D1428" s="61"/>
      <c r="E1428" s="162"/>
      <c r="F1428" s="92"/>
      <c r="G1428" s="91">
        <f t="shared" si="22"/>
        <v>7445620.1500000004</v>
      </c>
      <c r="H1428" s="85">
        <v>43529</v>
      </c>
      <c r="I1428" s="102">
        <v>43567</v>
      </c>
      <c r="J1428" s="162"/>
      <c r="K1428" s="61"/>
      <c r="L1428" s="162"/>
      <c r="M1428" s="29" t="s">
        <v>3531</v>
      </c>
      <c r="N1428" s="29">
        <v>4</v>
      </c>
      <c r="O1428" s="112">
        <v>5090.7</v>
      </c>
      <c r="P1428" s="162">
        <v>2019</v>
      </c>
    </row>
    <row r="1429" spans="1:16" s="65" customFormat="1" ht="15.75" customHeight="1" x14ac:dyDescent="0.25">
      <c r="A1429" s="18" t="s">
        <v>2256</v>
      </c>
      <c r="B1429" s="18" t="s">
        <v>2852</v>
      </c>
      <c r="C1429" s="91">
        <v>2104508.35</v>
      </c>
      <c r="D1429" s="61"/>
      <c r="E1429" s="162"/>
      <c r="F1429" s="92"/>
      <c r="G1429" s="91">
        <f t="shared" si="22"/>
        <v>2104508.35</v>
      </c>
      <c r="H1429" s="85">
        <v>43475</v>
      </c>
      <c r="I1429" s="102">
        <v>43550</v>
      </c>
      <c r="J1429" s="162"/>
      <c r="K1429" s="61"/>
      <c r="L1429" s="162"/>
      <c r="M1429" s="29" t="s">
        <v>5</v>
      </c>
      <c r="N1429" s="29">
        <v>1</v>
      </c>
      <c r="O1429" s="112">
        <v>683.1</v>
      </c>
      <c r="P1429" s="162">
        <v>2019</v>
      </c>
    </row>
    <row r="1430" spans="1:16" s="65" customFormat="1" ht="15.75" customHeight="1" x14ac:dyDescent="0.25">
      <c r="A1430" s="18" t="s">
        <v>2434</v>
      </c>
      <c r="B1430" s="18" t="s">
        <v>2545</v>
      </c>
      <c r="C1430" s="91">
        <v>5494925.4699999997</v>
      </c>
      <c r="D1430" s="61"/>
      <c r="E1430" s="162"/>
      <c r="F1430" s="92"/>
      <c r="G1430" s="91">
        <f t="shared" si="22"/>
        <v>5494925.4699999997</v>
      </c>
      <c r="H1430" s="85">
        <v>43509</v>
      </c>
      <c r="I1430" s="102">
        <v>43563</v>
      </c>
      <c r="J1430" s="162"/>
      <c r="K1430" s="61"/>
      <c r="L1430" s="162"/>
      <c r="M1430" s="29" t="s">
        <v>5</v>
      </c>
      <c r="N1430" s="29">
        <v>1</v>
      </c>
      <c r="O1430" s="112">
        <v>6513.8</v>
      </c>
      <c r="P1430" s="162">
        <v>2019</v>
      </c>
    </row>
    <row r="1431" spans="1:16" s="65" customFormat="1" ht="15.75" customHeight="1" x14ac:dyDescent="0.25">
      <c r="A1431" s="18" t="s">
        <v>2252</v>
      </c>
      <c r="B1431" s="18" t="s">
        <v>2373</v>
      </c>
      <c r="C1431" s="91">
        <v>5970534</v>
      </c>
      <c r="D1431" s="61"/>
      <c r="E1431" s="162"/>
      <c r="F1431" s="92"/>
      <c r="G1431" s="91">
        <f t="shared" si="22"/>
        <v>5970534</v>
      </c>
      <c r="H1431" s="85">
        <v>43539</v>
      </c>
      <c r="I1431" s="102">
        <v>43564</v>
      </c>
      <c r="J1431" s="162"/>
      <c r="K1431" s="61"/>
      <c r="L1431" s="162"/>
      <c r="M1431" s="29" t="s">
        <v>5</v>
      </c>
      <c r="N1431" s="29">
        <v>1</v>
      </c>
      <c r="O1431" s="112">
        <v>6211.1</v>
      </c>
      <c r="P1431" s="162">
        <v>2019</v>
      </c>
    </row>
    <row r="1432" spans="1:16" s="65" customFormat="1" ht="15.75" customHeight="1" x14ac:dyDescent="0.25">
      <c r="A1432" s="18" t="s">
        <v>2321</v>
      </c>
      <c r="B1432" s="104" t="s">
        <v>1</v>
      </c>
      <c r="C1432" s="91">
        <v>1315975.2</v>
      </c>
      <c r="D1432" s="61"/>
      <c r="E1432" s="162"/>
      <c r="F1432" s="92"/>
      <c r="G1432" s="91">
        <f t="shared" si="22"/>
        <v>1315975.2</v>
      </c>
      <c r="H1432" s="85">
        <v>43523</v>
      </c>
      <c r="I1432" s="102">
        <v>43567</v>
      </c>
      <c r="J1432" s="162"/>
      <c r="K1432" s="61"/>
      <c r="L1432" s="162"/>
      <c r="M1432" s="29" t="s">
        <v>5</v>
      </c>
      <c r="N1432" s="29">
        <v>1</v>
      </c>
      <c r="O1432" s="112">
        <v>594.1</v>
      </c>
      <c r="P1432" s="162">
        <v>2019</v>
      </c>
    </row>
    <row r="1433" spans="1:16" s="65" customFormat="1" ht="15.75" customHeight="1" x14ac:dyDescent="0.25">
      <c r="A1433" s="18" t="s">
        <v>2574</v>
      </c>
      <c r="B1433" s="18" t="s">
        <v>2098</v>
      </c>
      <c r="C1433" s="91">
        <v>4919577.57</v>
      </c>
      <c r="D1433" s="61"/>
      <c r="E1433" s="162"/>
      <c r="F1433" s="92"/>
      <c r="G1433" s="91">
        <f t="shared" si="22"/>
        <v>4919577.57</v>
      </c>
      <c r="H1433" s="85">
        <v>43559</v>
      </c>
      <c r="I1433" s="102">
        <v>43574</v>
      </c>
      <c r="J1433" s="162"/>
      <c r="K1433" s="61"/>
      <c r="L1433" s="162"/>
      <c r="M1433" s="29" t="s">
        <v>5</v>
      </c>
      <c r="N1433" s="29">
        <v>1</v>
      </c>
      <c r="O1433" s="112">
        <v>4817.7</v>
      </c>
      <c r="P1433" s="162">
        <v>2019</v>
      </c>
    </row>
    <row r="1434" spans="1:16" s="65" customFormat="1" ht="15.75" customHeight="1" x14ac:dyDescent="0.25">
      <c r="A1434" s="18" t="s">
        <v>2507</v>
      </c>
      <c r="B1434" s="18" t="s">
        <v>2081</v>
      </c>
      <c r="C1434" s="91">
        <v>4055382.51</v>
      </c>
      <c r="D1434" s="61"/>
      <c r="E1434" s="162"/>
      <c r="F1434" s="92"/>
      <c r="G1434" s="91">
        <f t="shared" si="22"/>
        <v>4055382.51</v>
      </c>
      <c r="H1434" s="85">
        <v>43572</v>
      </c>
      <c r="I1434" s="102">
        <v>43573</v>
      </c>
      <c r="J1434" s="162"/>
      <c r="K1434" s="61"/>
      <c r="L1434" s="162"/>
      <c r="M1434" s="29" t="s">
        <v>5</v>
      </c>
      <c r="N1434" s="29">
        <v>1</v>
      </c>
      <c r="O1434" s="112">
        <v>3980.3</v>
      </c>
      <c r="P1434" s="162">
        <v>2019</v>
      </c>
    </row>
    <row r="1435" spans="1:16" s="65" customFormat="1" ht="15.75" customHeight="1" x14ac:dyDescent="0.25">
      <c r="A1435" s="18" t="s">
        <v>2412</v>
      </c>
      <c r="B1435" s="18" t="s">
        <v>2098</v>
      </c>
      <c r="C1435" s="91">
        <v>4209841.18</v>
      </c>
      <c r="D1435" s="61"/>
      <c r="E1435" s="162"/>
      <c r="F1435" s="92"/>
      <c r="G1435" s="91">
        <f t="shared" si="22"/>
        <v>4209841.18</v>
      </c>
      <c r="H1435" s="85">
        <v>43552</v>
      </c>
      <c r="I1435" s="102">
        <v>43572</v>
      </c>
      <c r="J1435" s="162"/>
      <c r="K1435" s="61"/>
      <c r="L1435" s="162"/>
      <c r="M1435" s="29" t="s">
        <v>5</v>
      </c>
      <c r="N1435" s="29">
        <v>1</v>
      </c>
      <c r="O1435" s="112">
        <v>2824.4</v>
      </c>
      <c r="P1435" s="162">
        <v>2019</v>
      </c>
    </row>
    <row r="1436" spans="1:16" s="65" customFormat="1" ht="15.75" customHeight="1" x14ac:dyDescent="0.25">
      <c r="A1436" s="18" t="s">
        <v>2540</v>
      </c>
      <c r="B1436" s="18" t="s">
        <v>2545</v>
      </c>
      <c r="C1436" s="91">
        <v>3745701.5</v>
      </c>
      <c r="D1436" s="61"/>
      <c r="E1436" s="162"/>
      <c r="F1436" s="92"/>
      <c r="G1436" s="91">
        <f t="shared" si="22"/>
        <v>3745701.5</v>
      </c>
      <c r="H1436" s="85">
        <v>43521</v>
      </c>
      <c r="I1436" s="102">
        <v>43565</v>
      </c>
      <c r="J1436" s="162"/>
      <c r="K1436" s="61"/>
      <c r="L1436" s="162"/>
      <c r="M1436" s="29" t="s">
        <v>5</v>
      </c>
      <c r="N1436" s="29">
        <v>1</v>
      </c>
      <c r="O1436" s="112">
        <v>3443.8</v>
      </c>
      <c r="P1436" s="162">
        <v>2019</v>
      </c>
    </row>
    <row r="1437" spans="1:16" s="65" customFormat="1" ht="15.75" customHeight="1" x14ac:dyDescent="0.25">
      <c r="A1437" s="18" t="s">
        <v>2436</v>
      </c>
      <c r="B1437" s="18" t="s">
        <v>2545</v>
      </c>
      <c r="C1437" s="91">
        <v>1848558.35</v>
      </c>
      <c r="D1437" s="61"/>
      <c r="E1437" s="162"/>
      <c r="F1437" s="92"/>
      <c r="G1437" s="91">
        <f t="shared" si="22"/>
        <v>1848558.35</v>
      </c>
      <c r="H1437" s="85">
        <v>43536</v>
      </c>
      <c r="I1437" s="102">
        <v>43572</v>
      </c>
      <c r="J1437" s="162"/>
      <c r="K1437" s="61"/>
      <c r="L1437" s="162"/>
      <c r="M1437" s="29" t="s">
        <v>5</v>
      </c>
      <c r="N1437" s="29">
        <v>1</v>
      </c>
      <c r="O1437" s="112">
        <v>1714.9</v>
      </c>
      <c r="P1437" s="162">
        <v>2019</v>
      </c>
    </row>
    <row r="1438" spans="1:16" s="65" customFormat="1" ht="15.75" customHeight="1" x14ac:dyDescent="0.25">
      <c r="A1438" s="18" t="s">
        <v>2229</v>
      </c>
      <c r="B1438" s="18" t="s">
        <v>447</v>
      </c>
      <c r="C1438" s="91">
        <v>1263940.31</v>
      </c>
      <c r="D1438" s="61"/>
      <c r="E1438" s="162"/>
      <c r="F1438" s="92"/>
      <c r="G1438" s="91">
        <f t="shared" si="22"/>
        <v>1263940.31</v>
      </c>
      <c r="H1438" s="85">
        <v>43536</v>
      </c>
      <c r="I1438" s="102">
        <v>43571</v>
      </c>
      <c r="J1438" s="162"/>
      <c r="K1438" s="61"/>
      <c r="L1438" s="162"/>
      <c r="M1438" s="29" t="s">
        <v>724</v>
      </c>
      <c r="N1438" s="29">
        <v>1</v>
      </c>
      <c r="O1438" s="112">
        <v>4924</v>
      </c>
      <c r="P1438" s="162">
        <v>2019</v>
      </c>
    </row>
    <row r="1439" spans="1:16" s="65" customFormat="1" ht="15.75" customHeight="1" x14ac:dyDescent="0.25">
      <c r="A1439" s="18" t="s">
        <v>2223</v>
      </c>
      <c r="B1439" s="18" t="s">
        <v>2112</v>
      </c>
      <c r="C1439" s="91">
        <v>4488782.75</v>
      </c>
      <c r="D1439" s="61"/>
      <c r="E1439" s="162"/>
      <c r="F1439" s="92"/>
      <c r="G1439" s="91">
        <f t="shared" si="22"/>
        <v>4488782.75</v>
      </c>
      <c r="H1439" s="85">
        <v>43375</v>
      </c>
      <c r="I1439" s="102">
        <v>43570</v>
      </c>
      <c r="J1439" s="162"/>
      <c r="K1439" s="61"/>
      <c r="L1439" s="162"/>
      <c r="M1439" s="29" t="s">
        <v>5</v>
      </c>
      <c r="N1439" s="29">
        <v>1</v>
      </c>
      <c r="O1439" s="112">
        <v>12807.4</v>
      </c>
      <c r="P1439" s="162">
        <v>2019</v>
      </c>
    </row>
    <row r="1440" spans="1:16" s="65" customFormat="1" ht="15.75" customHeight="1" x14ac:dyDescent="0.25">
      <c r="A1440" s="18" t="s">
        <v>2320</v>
      </c>
      <c r="B1440" s="18" t="s">
        <v>63</v>
      </c>
      <c r="C1440" s="91">
        <v>1617934.53</v>
      </c>
      <c r="D1440" s="61"/>
      <c r="E1440" s="162"/>
      <c r="F1440" s="92"/>
      <c r="G1440" s="91">
        <f t="shared" si="22"/>
        <v>1617934.53</v>
      </c>
      <c r="H1440" s="85">
        <v>43558</v>
      </c>
      <c r="I1440" s="102">
        <v>43600</v>
      </c>
      <c r="J1440" s="162"/>
      <c r="K1440" s="61"/>
      <c r="L1440" s="162"/>
      <c r="M1440" s="29" t="s">
        <v>5</v>
      </c>
      <c r="N1440" s="29">
        <v>1</v>
      </c>
      <c r="O1440" s="112">
        <v>595.9</v>
      </c>
      <c r="P1440" s="162">
        <v>2019</v>
      </c>
    </row>
    <row r="1441" spans="1:16" s="65" customFormat="1" ht="15.75" customHeight="1" x14ac:dyDescent="0.25">
      <c r="A1441" s="18" t="s">
        <v>2503</v>
      </c>
      <c r="B1441" s="18" t="s">
        <v>694</v>
      </c>
      <c r="C1441" s="91">
        <v>3413951.03</v>
      </c>
      <c r="D1441" s="61"/>
      <c r="E1441" s="162"/>
      <c r="F1441" s="92"/>
      <c r="G1441" s="91">
        <f t="shared" si="22"/>
        <v>3413951.03</v>
      </c>
      <c r="H1441" s="85">
        <v>43578</v>
      </c>
      <c r="I1441" s="102">
        <v>43593</v>
      </c>
      <c r="J1441" s="162"/>
      <c r="K1441" s="61"/>
      <c r="L1441" s="162"/>
      <c r="M1441" s="29" t="s">
        <v>5</v>
      </c>
      <c r="N1441" s="29">
        <v>1</v>
      </c>
      <c r="O1441" s="112">
        <v>5056.8999999999996</v>
      </c>
      <c r="P1441" s="162">
        <v>2019</v>
      </c>
    </row>
    <row r="1442" spans="1:16" s="65" customFormat="1" ht="15.75" customHeight="1" x14ac:dyDescent="0.25">
      <c r="A1442" s="18" t="s">
        <v>1011</v>
      </c>
      <c r="B1442" s="18" t="s">
        <v>694</v>
      </c>
      <c r="C1442" s="91">
        <v>2231218.08</v>
      </c>
      <c r="D1442" s="61"/>
      <c r="E1442" s="162"/>
      <c r="F1442" s="92"/>
      <c r="G1442" s="91">
        <f t="shared" si="22"/>
        <v>2231218.08</v>
      </c>
      <c r="H1442" s="85">
        <v>43585</v>
      </c>
      <c r="I1442" s="102">
        <v>43593</v>
      </c>
      <c r="J1442" s="162"/>
      <c r="K1442" s="61"/>
      <c r="L1442" s="162"/>
      <c r="M1442" s="29" t="s">
        <v>5</v>
      </c>
      <c r="N1442" s="29">
        <v>1</v>
      </c>
      <c r="O1442" s="112">
        <v>869.4</v>
      </c>
      <c r="P1442" s="162">
        <v>2019</v>
      </c>
    </row>
    <row r="1443" spans="1:16" s="65" customFormat="1" ht="15.75" customHeight="1" x14ac:dyDescent="0.25">
      <c r="A1443" s="18" t="s">
        <v>2067</v>
      </c>
      <c r="B1443" s="18" t="s">
        <v>694</v>
      </c>
      <c r="C1443" s="91">
        <v>2899716.17</v>
      </c>
      <c r="D1443" s="61"/>
      <c r="E1443" s="162"/>
      <c r="F1443" s="92"/>
      <c r="G1443" s="91">
        <f t="shared" si="22"/>
        <v>2899716.17</v>
      </c>
      <c r="H1443" s="85">
        <v>43579</v>
      </c>
      <c r="I1443" s="102">
        <v>43593</v>
      </c>
      <c r="J1443" s="162"/>
      <c r="K1443" s="61"/>
      <c r="L1443" s="162"/>
      <c r="M1443" s="29" t="s">
        <v>5</v>
      </c>
      <c r="N1443" s="29">
        <v>1</v>
      </c>
      <c r="O1443" s="112">
        <v>1428.7</v>
      </c>
      <c r="P1443" s="162">
        <v>2019</v>
      </c>
    </row>
    <row r="1444" spans="1:16" s="65" customFormat="1" ht="15.75" customHeight="1" x14ac:dyDescent="0.25">
      <c r="A1444" s="18" t="s">
        <v>1520</v>
      </c>
      <c r="B1444" s="18" t="s">
        <v>2373</v>
      </c>
      <c r="C1444" s="91">
        <v>3734098.8</v>
      </c>
      <c r="D1444" s="61"/>
      <c r="E1444" s="162"/>
      <c r="F1444" s="92"/>
      <c r="G1444" s="91">
        <f t="shared" si="22"/>
        <v>3734098.8</v>
      </c>
      <c r="H1444" s="85">
        <v>43398</v>
      </c>
      <c r="I1444" s="102">
        <v>43598</v>
      </c>
      <c r="J1444" s="162"/>
      <c r="K1444" s="61"/>
      <c r="L1444" s="162"/>
      <c r="M1444" s="29" t="s">
        <v>6</v>
      </c>
      <c r="N1444" s="29">
        <v>1</v>
      </c>
      <c r="O1444" s="112">
        <v>1360.1</v>
      </c>
      <c r="P1444" s="162">
        <v>2019</v>
      </c>
    </row>
    <row r="1445" spans="1:16" s="65" customFormat="1" ht="15.75" customHeight="1" x14ac:dyDescent="0.25">
      <c r="A1445" s="18" t="s">
        <v>1965</v>
      </c>
      <c r="B1445" s="18" t="s">
        <v>1611</v>
      </c>
      <c r="C1445" s="91">
        <v>7238666.3600000003</v>
      </c>
      <c r="D1445" s="61"/>
      <c r="E1445" s="162"/>
      <c r="F1445" s="92"/>
      <c r="G1445" s="91">
        <f t="shared" si="22"/>
        <v>7238666.3600000003</v>
      </c>
      <c r="H1445" s="85">
        <v>43581</v>
      </c>
      <c r="I1445" s="102">
        <v>43598</v>
      </c>
      <c r="J1445" s="162"/>
      <c r="K1445" s="61"/>
      <c r="L1445" s="162"/>
      <c r="M1445" s="29" t="s">
        <v>3497</v>
      </c>
      <c r="N1445" s="29">
        <v>4</v>
      </c>
      <c r="O1445" s="112">
        <v>6269.7</v>
      </c>
      <c r="P1445" s="162">
        <v>2019</v>
      </c>
    </row>
    <row r="1446" spans="1:16" s="65" customFormat="1" ht="15.75" customHeight="1" x14ac:dyDescent="0.25">
      <c r="A1446" s="18" t="s">
        <v>2494</v>
      </c>
      <c r="B1446" s="18" t="s">
        <v>2098</v>
      </c>
      <c r="C1446" s="91">
        <v>6317465.5700000003</v>
      </c>
      <c r="D1446" s="61"/>
      <c r="E1446" s="162"/>
      <c r="F1446" s="92"/>
      <c r="G1446" s="91">
        <f t="shared" si="22"/>
        <v>6317465.5700000003</v>
      </c>
      <c r="H1446" s="85">
        <v>43571</v>
      </c>
      <c r="I1446" s="102">
        <v>43600</v>
      </c>
      <c r="J1446" s="162"/>
      <c r="K1446" s="61"/>
      <c r="L1446" s="162"/>
      <c r="M1446" s="29" t="s">
        <v>5</v>
      </c>
      <c r="N1446" s="29">
        <v>1</v>
      </c>
      <c r="O1446" s="112">
        <v>3688.8</v>
      </c>
      <c r="P1446" s="162">
        <v>2019</v>
      </c>
    </row>
    <row r="1447" spans="1:16" s="65" customFormat="1" ht="15.75" customHeight="1" x14ac:dyDescent="0.25">
      <c r="A1447" s="18" t="s">
        <v>2592</v>
      </c>
      <c r="B1447" s="18" t="s">
        <v>2098</v>
      </c>
      <c r="C1447" s="91">
        <v>5573931.8099999996</v>
      </c>
      <c r="D1447" s="61"/>
      <c r="E1447" s="162"/>
      <c r="F1447" s="92"/>
      <c r="G1447" s="91">
        <f t="shared" si="22"/>
        <v>5573931.8099999996</v>
      </c>
      <c r="H1447" s="85">
        <v>43584</v>
      </c>
      <c r="I1447" s="102">
        <v>43602</v>
      </c>
      <c r="J1447" s="162"/>
      <c r="K1447" s="61"/>
      <c r="L1447" s="162"/>
      <c r="M1447" s="29" t="s">
        <v>5</v>
      </c>
      <c r="N1447" s="29">
        <v>1</v>
      </c>
      <c r="O1447" s="112">
        <v>6246.3</v>
      </c>
      <c r="P1447" s="162">
        <v>2019</v>
      </c>
    </row>
    <row r="1448" spans="1:16" s="65" customFormat="1" ht="15.75" customHeight="1" x14ac:dyDescent="0.25">
      <c r="A1448" s="18" t="s">
        <v>2642</v>
      </c>
      <c r="B1448" s="18" t="s">
        <v>2098</v>
      </c>
      <c r="C1448" s="91">
        <v>3898136.27</v>
      </c>
      <c r="D1448" s="61"/>
      <c r="E1448" s="162"/>
      <c r="F1448" s="92"/>
      <c r="G1448" s="91">
        <f t="shared" si="22"/>
        <v>3898136.27</v>
      </c>
      <c r="H1448" s="85">
        <v>43593</v>
      </c>
      <c r="I1448" s="102">
        <v>43602</v>
      </c>
      <c r="J1448" s="162"/>
      <c r="K1448" s="61"/>
      <c r="L1448" s="162"/>
      <c r="M1448" s="29" t="s">
        <v>1213</v>
      </c>
      <c r="N1448" s="29">
        <v>1</v>
      </c>
      <c r="O1448" s="112">
        <v>4159.3</v>
      </c>
      <c r="P1448" s="162">
        <v>2019</v>
      </c>
    </row>
    <row r="1449" spans="1:16" s="65" customFormat="1" ht="15.75" customHeight="1" x14ac:dyDescent="0.25">
      <c r="A1449" s="18" t="s">
        <v>2799</v>
      </c>
      <c r="B1449" s="18" t="s">
        <v>2081</v>
      </c>
      <c r="C1449" s="91">
        <v>4111700.81</v>
      </c>
      <c r="D1449" s="61"/>
      <c r="E1449" s="162"/>
      <c r="F1449" s="92"/>
      <c r="G1449" s="91">
        <f t="shared" si="22"/>
        <v>4111700.81</v>
      </c>
      <c r="H1449" s="85">
        <v>43551</v>
      </c>
      <c r="I1449" s="102">
        <v>43606</v>
      </c>
      <c r="J1449" s="162"/>
      <c r="K1449" s="61"/>
      <c r="L1449" s="162"/>
      <c r="M1449" s="29" t="s">
        <v>5</v>
      </c>
      <c r="N1449" s="29">
        <v>1</v>
      </c>
      <c r="O1449" s="112">
        <v>3784.3</v>
      </c>
      <c r="P1449" s="162">
        <v>2019</v>
      </c>
    </row>
    <row r="1450" spans="1:16" s="65" customFormat="1" ht="15.75" customHeight="1" x14ac:dyDescent="0.25">
      <c r="A1450" s="18" t="s">
        <v>2414</v>
      </c>
      <c r="B1450" s="18" t="s">
        <v>63</v>
      </c>
      <c r="C1450" s="91">
        <v>4289287.8899999997</v>
      </c>
      <c r="D1450" s="61"/>
      <c r="E1450" s="162"/>
      <c r="F1450" s="92"/>
      <c r="G1450" s="91">
        <f t="shared" si="22"/>
        <v>4289287.8899999997</v>
      </c>
      <c r="H1450" s="85">
        <v>43571</v>
      </c>
      <c r="I1450" s="102">
        <v>43612</v>
      </c>
      <c r="J1450" s="162"/>
      <c r="K1450" s="61"/>
      <c r="L1450" s="162"/>
      <c r="M1450" s="29" t="s">
        <v>5</v>
      </c>
      <c r="N1450" s="29">
        <v>1</v>
      </c>
      <c r="O1450" s="112">
        <v>3779.7</v>
      </c>
      <c r="P1450" s="162">
        <v>2019</v>
      </c>
    </row>
    <row r="1451" spans="1:16" s="65" customFormat="1" ht="15.75" customHeight="1" x14ac:dyDescent="0.25">
      <c r="A1451" s="18" t="s">
        <v>2481</v>
      </c>
      <c r="B1451" s="18" t="s">
        <v>2098</v>
      </c>
      <c r="C1451" s="91">
        <v>820824.86</v>
      </c>
      <c r="D1451" s="61"/>
      <c r="E1451" s="162"/>
      <c r="F1451" s="92"/>
      <c r="G1451" s="91">
        <f t="shared" si="22"/>
        <v>820824.86</v>
      </c>
      <c r="H1451" s="85">
        <v>43571</v>
      </c>
      <c r="I1451" s="102">
        <v>43606</v>
      </c>
      <c r="J1451" s="162"/>
      <c r="K1451" s="61"/>
      <c r="L1451" s="162"/>
      <c r="M1451" s="29" t="s">
        <v>724</v>
      </c>
      <c r="N1451" s="29">
        <v>1</v>
      </c>
      <c r="O1451" s="112">
        <v>2826.4</v>
      </c>
      <c r="P1451" s="162">
        <v>2019</v>
      </c>
    </row>
    <row r="1452" spans="1:16" s="65" customFormat="1" ht="15.75" customHeight="1" x14ac:dyDescent="0.25">
      <c r="A1452" s="18" t="s">
        <v>2118</v>
      </c>
      <c r="B1452" s="18" t="s">
        <v>447</v>
      </c>
      <c r="C1452" s="91">
        <v>1401945.14</v>
      </c>
      <c r="D1452" s="61"/>
      <c r="E1452" s="162"/>
      <c r="F1452" s="92"/>
      <c r="G1452" s="91">
        <f t="shared" si="22"/>
        <v>1401945.14</v>
      </c>
      <c r="H1452" s="85">
        <v>43567</v>
      </c>
      <c r="I1452" s="102">
        <v>43608</v>
      </c>
      <c r="J1452" s="162"/>
      <c r="K1452" s="61"/>
      <c r="L1452" s="162"/>
      <c r="M1452" s="29" t="s">
        <v>724</v>
      </c>
      <c r="N1452" s="29">
        <v>1</v>
      </c>
      <c r="O1452" s="112">
        <v>6089.1</v>
      </c>
      <c r="P1452" s="162">
        <v>2019</v>
      </c>
    </row>
    <row r="1453" spans="1:16" s="65" customFormat="1" ht="15.75" customHeight="1" x14ac:dyDescent="0.25">
      <c r="A1453" s="18" t="s">
        <v>2739</v>
      </c>
      <c r="B1453" s="18" t="s">
        <v>2112</v>
      </c>
      <c r="C1453" s="91">
        <v>4205375.88</v>
      </c>
      <c r="D1453" s="61"/>
      <c r="E1453" s="162"/>
      <c r="F1453" s="92"/>
      <c r="G1453" s="91">
        <f t="shared" si="22"/>
        <v>4205375.88</v>
      </c>
      <c r="H1453" s="85">
        <v>43581</v>
      </c>
      <c r="I1453" s="102">
        <v>43602</v>
      </c>
      <c r="J1453" s="162"/>
      <c r="K1453" s="61"/>
      <c r="L1453" s="162"/>
      <c r="M1453" s="29" t="s">
        <v>5</v>
      </c>
      <c r="N1453" s="29">
        <v>1</v>
      </c>
      <c r="O1453" s="112">
        <v>3392.3</v>
      </c>
      <c r="P1453" s="162">
        <v>2019</v>
      </c>
    </row>
    <row r="1454" spans="1:16" s="65" customFormat="1" ht="15.75" customHeight="1" x14ac:dyDescent="0.25">
      <c r="A1454" s="18" t="s">
        <v>2516</v>
      </c>
      <c r="B1454" s="18" t="s">
        <v>2112</v>
      </c>
      <c r="C1454" s="91">
        <v>3698114.6</v>
      </c>
      <c r="D1454" s="61"/>
      <c r="E1454" s="162"/>
      <c r="F1454" s="92"/>
      <c r="G1454" s="91">
        <f t="shared" si="22"/>
        <v>3698114.6</v>
      </c>
      <c r="H1454" s="85">
        <v>43591</v>
      </c>
      <c r="I1454" s="102">
        <v>43607</v>
      </c>
      <c r="J1454" s="162"/>
      <c r="K1454" s="61"/>
      <c r="L1454" s="162"/>
      <c r="M1454" s="29" t="s">
        <v>5</v>
      </c>
      <c r="N1454" s="29">
        <v>1</v>
      </c>
      <c r="O1454" s="112">
        <v>3796.9</v>
      </c>
      <c r="P1454" s="162">
        <v>2019</v>
      </c>
    </row>
    <row r="1455" spans="1:16" s="65" customFormat="1" ht="15.75" customHeight="1" x14ac:dyDescent="0.25">
      <c r="A1455" s="18" t="s">
        <v>2268</v>
      </c>
      <c r="B1455" s="18" t="s">
        <v>1311</v>
      </c>
      <c r="C1455" s="91">
        <v>2905498.89</v>
      </c>
      <c r="D1455" s="61"/>
      <c r="E1455" s="162"/>
      <c r="F1455" s="92"/>
      <c r="G1455" s="91">
        <f t="shared" si="22"/>
        <v>2905498.89</v>
      </c>
      <c r="H1455" s="85">
        <v>43529</v>
      </c>
      <c r="I1455" s="102">
        <v>43609</v>
      </c>
      <c r="J1455" s="162"/>
      <c r="K1455" s="61"/>
      <c r="L1455" s="162"/>
      <c r="M1455" s="29" t="s">
        <v>5</v>
      </c>
      <c r="N1455" s="29">
        <v>1</v>
      </c>
      <c r="O1455" s="112">
        <v>3604.3</v>
      </c>
      <c r="P1455" s="162">
        <v>2019</v>
      </c>
    </row>
    <row r="1456" spans="1:16" s="65" customFormat="1" ht="15.75" customHeight="1" x14ac:dyDescent="0.25">
      <c r="A1456" s="18" t="s">
        <v>2329</v>
      </c>
      <c r="B1456" s="18" t="s">
        <v>1311</v>
      </c>
      <c r="C1456" s="91">
        <v>4687048.4400000004</v>
      </c>
      <c r="D1456" s="61"/>
      <c r="E1456" s="162"/>
      <c r="F1456" s="92"/>
      <c r="G1456" s="91">
        <f t="shared" si="22"/>
        <v>4687048.4400000004</v>
      </c>
      <c r="H1456" s="85">
        <v>43542</v>
      </c>
      <c r="I1456" s="102">
        <v>43609</v>
      </c>
      <c r="J1456" s="162"/>
      <c r="K1456" s="61"/>
      <c r="L1456" s="162"/>
      <c r="M1456" s="29" t="s">
        <v>5</v>
      </c>
      <c r="N1456" s="29">
        <v>1</v>
      </c>
      <c r="O1456" s="112">
        <v>7118.7</v>
      </c>
      <c r="P1456" s="162">
        <v>2019</v>
      </c>
    </row>
    <row r="1457" spans="1:16" s="65" customFormat="1" ht="15.75" customHeight="1" x14ac:dyDescent="0.25">
      <c r="A1457" s="18" t="s">
        <v>2416</v>
      </c>
      <c r="B1457" s="18" t="s">
        <v>1311</v>
      </c>
      <c r="C1457" s="91">
        <v>2932017.32</v>
      </c>
      <c r="D1457" s="61"/>
      <c r="E1457" s="162"/>
      <c r="F1457" s="92"/>
      <c r="G1457" s="91">
        <f t="shared" si="22"/>
        <v>2932017.32</v>
      </c>
      <c r="H1457" s="85">
        <v>43529</v>
      </c>
      <c r="I1457" s="102">
        <v>43608</v>
      </c>
      <c r="J1457" s="162"/>
      <c r="K1457" s="61"/>
      <c r="L1457" s="162"/>
      <c r="M1457" s="29" t="s">
        <v>5</v>
      </c>
      <c r="N1457" s="29">
        <v>1</v>
      </c>
      <c r="O1457" s="112">
        <v>1637</v>
      </c>
      <c r="P1457" s="162">
        <v>2019</v>
      </c>
    </row>
    <row r="1458" spans="1:16" s="65" customFormat="1" ht="15.75" customHeight="1" x14ac:dyDescent="0.25">
      <c r="A1458" s="18" t="s">
        <v>2257</v>
      </c>
      <c r="B1458" s="18" t="s">
        <v>1311</v>
      </c>
      <c r="C1458" s="91">
        <v>2065031.78</v>
      </c>
      <c r="D1458" s="61"/>
      <c r="E1458" s="162"/>
      <c r="F1458" s="92"/>
      <c r="G1458" s="91">
        <f t="shared" si="22"/>
        <v>2065031.78</v>
      </c>
      <c r="H1458" s="85">
        <v>43507</v>
      </c>
      <c r="I1458" s="102">
        <v>43608</v>
      </c>
      <c r="J1458" s="162"/>
      <c r="K1458" s="61"/>
      <c r="L1458" s="162"/>
      <c r="M1458" s="29" t="s">
        <v>5</v>
      </c>
      <c r="N1458" s="29">
        <v>1</v>
      </c>
      <c r="O1458" s="112">
        <v>1877.99</v>
      </c>
      <c r="P1458" s="162">
        <v>2019</v>
      </c>
    </row>
    <row r="1459" spans="1:16" s="65" customFormat="1" ht="15.75" customHeight="1" x14ac:dyDescent="0.25">
      <c r="A1459" s="18" t="s">
        <v>2306</v>
      </c>
      <c r="B1459" s="18" t="s">
        <v>2852</v>
      </c>
      <c r="C1459" s="91">
        <v>3363461.76</v>
      </c>
      <c r="D1459" s="61"/>
      <c r="E1459" s="162"/>
      <c r="F1459" s="92"/>
      <c r="G1459" s="91">
        <f t="shared" si="22"/>
        <v>3363461.76</v>
      </c>
      <c r="H1459" s="85">
        <v>43549</v>
      </c>
      <c r="I1459" s="102">
        <v>43609</v>
      </c>
      <c r="J1459" s="162"/>
      <c r="K1459" s="61"/>
      <c r="L1459" s="162"/>
      <c r="M1459" s="29" t="s">
        <v>5</v>
      </c>
      <c r="N1459" s="29">
        <v>1</v>
      </c>
      <c r="O1459" s="112">
        <v>3874.7</v>
      </c>
      <c r="P1459" s="162">
        <v>2019</v>
      </c>
    </row>
    <row r="1460" spans="1:16" s="65" customFormat="1" ht="15.75" customHeight="1" x14ac:dyDescent="0.25">
      <c r="A1460" s="18" t="s">
        <v>2269</v>
      </c>
      <c r="B1460" s="18" t="s">
        <v>682</v>
      </c>
      <c r="C1460" s="91">
        <v>4268479.2</v>
      </c>
      <c r="D1460" s="61"/>
      <c r="E1460" s="162"/>
      <c r="F1460" s="92"/>
      <c r="G1460" s="91">
        <f t="shared" si="22"/>
        <v>4268479.2</v>
      </c>
      <c r="H1460" s="85">
        <v>43592</v>
      </c>
      <c r="I1460" s="102" t="s">
        <v>3569</v>
      </c>
      <c r="J1460" s="162"/>
      <c r="K1460" s="61"/>
      <c r="L1460" s="162"/>
      <c r="M1460" s="29" t="s">
        <v>5</v>
      </c>
      <c r="N1460" s="29">
        <v>1</v>
      </c>
      <c r="O1460" s="112">
        <v>4821.8</v>
      </c>
      <c r="P1460" s="162">
        <v>2019</v>
      </c>
    </row>
    <row r="1461" spans="1:16" s="65" customFormat="1" ht="15.75" customHeight="1" x14ac:dyDescent="0.25">
      <c r="A1461" s="18" t="s">
        <v>2648</v>
      </c>
      <c r="B1461" s="18" t="s">
        <v>2112</v>
      </c>
      <c r="C1461" s="91">
        <v>5980372.21</v>
      </c>
      <c r="D1461" s="61"/>
      <c r="E1461" s="162"/>
      <c r="F1461" s="92"/>
      <c r="G1461" s="91">
        <f t="shared" si="22"/>
        <v>5980372.21</v>
      </c>
      <c r="H1461" s="85">
        <v>43584</v>
      </c>
      <c r="I1461" s="102">
        <v>43609</v>
      </c>
      <c r="J1461" s="162"/>
      <c r="K1461" s="61"/>
      <c r="L1461" s="162"/>
      <c r="M1461" s="29" t="s">
        <v>1213</v>
      </c>
      <c r="N1461" s="29">
        <v>1</v>
      </c>
      <c r="O1461" s="112">
        <v>4478.1000000000004</v>
      </c>
      <c r="P1461" s="162">
        <v>2019</v>
      </c>
    </row>
    <row r="1462" spans="1:16" s="65" customFormat="1" ht="15.75" customHeight="1" x14ac:dyDescent="0.25">
      <c r="A1462" s="18" t="s">
        <v>856</v>
      </c>
      <c r="B1462" s="18" t="s">
        <v>2585</v>
      </c>
      <c r="C1462" s="91">
        <v>1213272</v>
      </c>
      <c r="D1462" s="61"/>
      <c r="E1462" s="162"/>
      <c r="F1462" s="92"/>
      <c r="G1462" s="91">
        <f t="shared" si="22"/>
        <v>1213272</v>
      </c>
      <c r="H1462" s="85">
        <v>43563</v>
      </c>
      <c r="I1462" s="102">
        <v>43613</v>
      </c>
      <c r="J1462" s="162"/>
      <c r="K1462" s="61"/>
      <c r="L1462" s="162"/>
      <c r="M1462" s="29" t="s">
        <v>1213</v>
      </c>
      <c r="N1462" s="29">
        <v>1</v>
      </c>
      <c r="O1462" s="112">
        <v>539.79999999999995</v>
      </c>
      <c r="P1462" s="162">
        <v>2019</v>
      </c>
    </row>
    <row r="1463" spans="1:16" s="65" customFormat="1" ht="15.75" customHeight="1" x14ac:dyDescent="0.25">
      <c r="A1463" s="18" t="s">
        <v>1968</v>
      </c>
      <c r="B1463" s="18" t="s">
        <v>757</v>
      </c>
      <c r="C1463" s="91">
        <v>5095424.93</v>
      </c>
      <c r="D1463" s="61"/>
      <c r="E1463" s="162"/>
      <c r="F1463" s="92"/>
      <c r="G1463" s="91">
        <f t="shared" si="22"/>
        <v>5095424.93</v>
      </c>
      <c r="H1463" s="85">
        <v>43585</v>
      </c>
      <c r="I1463" s="102">
        <v>43615</v>
      </c>
      <c r="J1463" s="162"/>
      <c r="K1463" s="61"/>
      <c r="L1463" s="162"/>
      <c r="M1463" s="29" t="s">
        <v>3498</v>
      </c>
      <c r="N1463" s="29">
        <v>4</v>
      </c>
      <c r="O1463" s="112">
        <v>3830.9</v>
      </c>
      <c r="P1463" s="162">
        <v>2019</v>
      </c>
    </row>
    <row r="1464" spans="1:16" s="65" customFormat="1" ht="15.75" customHeight="1" x14ac:dyDescent="0.25">
      <c r="A1464" s="18" t="s">
        <v>2316</v>
      </c>
      <c r="B1464" s="18" t="s">
        <v>2852</v>
      </c>
      <c r="C1464" s="91">
        <v>1914373.17</v>
      </c>
      <c r="D1464" s="61"/>
      <c r="E1464" s="162"/>
      <c r="F1464" s="92"/>
      <c r="G1464" s="91">
        <f t="shared" si="22"/>
        <v>1914373.17</v>
      </c>
      <c r="H1464" s="85">
        <v>43507</v>
      </c>
      <c r="I1464" s="102">
        <v>43613</v>
      </c>
      <c r="J1464" s="162"/>
      <c r="K1464" s="61"/>
      <c r="L1464" s="162"/>
      <c r="M1464" s="29" t="s">
        <v>5</v>
      </c>
      <c r="N1464" s="29">
        <v>1</v>
      </c>
      <c r="O1464" s="112">
        <v>808.7</v>
      </c>
      <c r="P1464" s="162">
        <v>2019</v>
      </c>
    </row>
    <row r="1465" spans="1:16" s="65" customFormat="1" ht="15.75" customHeight="1" x14ac:dyDescent="0.25">
      <c r="A1465" s="18" t="s">
        <v>2602</v>
      </c>
      <c r="B1465" s="18" t="s">
        <v>2098</v>
      </c>
      <c r="C1465" s="91">
        <v>3844645.53</v>
      </c>
      <c r="D1465" s="61"/>
      <c r="E1465" s="162"/>
      <c r="F1465" s="92"/>
      <c r="G1465" s="91">
        <f t="shared" si="22"/>
        <v>3844645.53</v>
      </c>
      <c r="H1465" s="85">
        <v>43607</v>
      </c>
      <c r="I1465" s="102">
        <v>43614</v>
      </c>
      <c r="J1465" s="162"/>
      <c r="K1465" s="61"/>
      <c r="L1465" s="162"/>
      <c r="M1465" s="29" t="s">
        <v>5</v>
      </c>
      <c r="N1465" s="29">
        <v>1</v>
      </c>
      <c r="O1465" s="112">
        <v>3699.3</v>
      </c>
      <c r="P1465" s="162">
        <v>2019</v>
      </c>
    </row>
    <row r="1466" spans="1:16" s="65" customFormat="1" ht="15.75" customHeight="1" x14ac:dyDescent="0.25">
      <c r="A1466" s="18" t="s">
        <v>2576</v>
      </c>
      <c r="B1466" s="18" t="s">
        <v>782</v>
      </c>
      <c r="C1466" s="91">
        <v>4421302.8</v>
      </c>
      <c r="D1466" s="61"/>
      <c r="E1466" s="162"/>
      <c r="F1466" s="92"/>
      <c r="G1466" s="91">
        <f t="shared" si="22"/>
        <v>4421302.8</v>
      </c>
      <c r="H1466" s="85">
        <v>43613</v>
      </c>
      <c r="I1466" s="102">
        <v>43616</v>
      </c>
      <c r="J1466" s="162"/>
      <c r="K1466" s="61"/>
      <c r="L1466" s="162"/>
      <c r="M1466" s="29" t="s">
        <v>5</v>
      </c>
      <c r="N1466" s="29">
        <v>1</v>
      </c>
      <c r="O1466" s="112">
        <v>3477.6</v>
      </c>
      <c r="P1466" s="162">
        <v>2019</v>
      </c>
    </row>
    <row r="1467" spans="1:16" s="65" customFormat="1" ht="15.75" customHeight="1" x14ac:dyDescent="0.25">
      <c r="A1467" s="18" t="s">
        <v>848</v>
      </c>
      <c r="B1467" s="104" t="s">
        <v>1</v>
      </c>
      <c r="C1467" s="91">
        <v>1673176.8</v>
      </c>
      <c r="D1467" s="61"/>
      <c r="E1467" s="162"/>
      <c r="F1467" s="92"/>
      <c r="G1467" s="91">
        <f t="shared" si="22"/>
        <v>1673176.8</v>
      </c>
      <c r="H1467" s="85">
        <v>43558</v>
      </c>
      <c r="I1467" s="102">
        <v>43614</v>
      </c>
      <c r="J1467" s="162"/>
      <c r="K1467" s="61"/>
      <c r="L1467" s="162"/>
      <c r="M1467" s="29" t="s">
        <v>5</v>
      </c>
      <c r="N1467" s="29">
        <v>1</v>
      </c>
      <c r="O1467" s="112">
        <v>772.9</v>
      </c>
      <c r="P1467" s="162">
        <v>2019</v>
      </c>
    </row>
    <row r="1468" spans="1:16" s="65" customFormat="1" ht="15.75" customHeight="1" x14ac:dyDescent="0.25">
      <c r="A1468" s="18" t="s">
        <v>2509</v>
      </c>
      <c r="B1468" s="18" t="s">
        <v>1347</v>
      </c>
      <c r="C1468" s="91">
        <v>3658880.4</v>
      </c>
      <c r="D1468" s="61"/>
      <c r="E1468" s="162"/>
      <c r="F1468" s="92"/>
      <c r="G1468" s="91">
        <f t="shared" si="22"/>
        <v>3658880.4</v>
      </c>
      <c r="H1468" s="85">
        <v>43599</v>
      </c>
      <c r="I1468" s="102">
        <v>43615</v>
      </c>
      <c r="J1468" s="162"/>
      <c r="K1468" s="61"/>
      <c r="L1468" s="162"/>
      <c r="M1468" s="29" t="s">
        <v>5</v>
      </c>
      <c r="N1468" s="29">
        <v>1</v>
      </c>
      <c r="O1468" s="112">
        <v>3380.8</v>
      </c>
      <c r="P1468" s="162">
        <v>2019</v>
      </c>
    </row>
    <row r="1469" spans="1:16" s="65" customFormat="1" ht="15.75" customHeight="1" x14ac:dyDescent="0.25">
      <c r="A1469" s="18" t="s">
        <v>2407</v>
      </c>
      <c r="B1469" s="18" t="s">
        <v>63</v>
      </c>
      <c r="C1469" s="91">
        <v>3858092.1</v>
      </c>
      <c r="D1469" s="61"/>
      <c r="E1469" s="162"/>
      <c r="F1469" s="92"/>
      <c r="G1469" s="91">
        <f t="shared" si="22"/>
        <v>3858092.1</v>
      </c>
      <c r="H1469" s="85">
        <v>43581</v>
      </c>
      <c r="I1469" s="102">
        <v>43615</v>
      </c>
      <c r="J1469" s="162"/>
      <c r="K1469" s="61"/>
      <c r="L1469" s="162"/>
      <c r="M1469" s="29" t="s">
        <v>5</v>
      </c>
      <c r="N1469" s="29">
        <v>1</v>
      </c>
      <c r="O1469" s="112">
        <v>4166.5</v>
      </c>
      <c r="P1469" s="162">
        <v>2019</v>
      </c>
    </row>
    <row r="1470" spans="1:16" s="65" customFormat="1" ht="15.75" customHeight="1" x14ac:dyDescent="0.25">
      <c r="A1470" s="18" t="s">
        <v>2533</v>
      </c>
      <c r="B1470" s="18" t="s">
        <v>2545</v>
      </c>
      <c r="C1470" s="91">
        <v>3170801.27</v>
      </c>
      <c r="D1470" s="61"/>
      <c r="E1470" s="162"/>
      <c r="F1470" s="92"/>
      <c r="G1470" s="91">
        <f t="shared" si="22"/>
        <v>3170801.27</v>
      </c>
      <c r="H1470" s="85">
        <v>43598</v>
      </c>
      <c r="I1470" s="102">
        <v>43615</v>
      </c>
      <c r="J1470" s="162"/>
      <c r="K1470" s="61"/>
      <c r="L1470" s="162"/>
      <c r="M1470" s="29" t="s">
        <v>5</v>
      </c>
      <c r="N1470" s="29">
        <v>1</v>
      </c>
      <c r="O1470" s="112">
        <v>3543.2</v>
      </c>
      <c r="P1470" s="162">
        <v>2019</v>
      </c>
    </row>
    <row r="1471" spans="1:16" s="65" customFormat="1" ht="15.75" customHeight="1" x14ac:dyDescent="0.25">
      <c r="A1471" s="18" t="s">
        <v>2529</v>
      </c>
      <c r="B1471" s="18" t="s">
        <v>2545</v>
      </c>
      <c r="C1471" s="91">
        <v>1940692.08</v>
      </c>
      <c r="D1471" s="61"/>
      <c r="E1471" s="162"/>
      <c r="F1471" s="92"/>
      <c r="G1471" s="91">
        <f t="shared" si="22"/>
        <v>1940692.08</v>
      </c>
      <c r="H1471" s="85">
        <v>43516</v>
      </c>
      <c r="I1471" s="102">
        <v>43615</v>
      </c>
      <c r="J1471" s="162"/>
      <c r="K1471" s="61"/>
      <c r="L1471" s="162"/>
      <c r="M1471" s="29" t="s">
        <v>5</v>
      </c>
      <c r="N1471" s="29">
        <v>1</v>
      </c>
      <c r="O1471" s="112">
        <v>1034</v>
      </c>
      <c r="P1471" s="162">
        <v>2019</v>
      </c>
    </row>
    <row r="1472" spans="1:16" s="65" customFormat="1" ht="15.75" customHeight="1" x14ac:dyDescent="0.25">
      <c r="A1472" s="18" t="s">
        <v>2356</v>
      </c>
      <c r="B1472" s="18" t="s">
        <v>1006</v>
      </c>
      <c r="C1472" s="91">
        <v>3346800.51</v>
      </c>
      <c r="D1472" s="61"/>
      <c r="E1472" s="162"/>
      <c r="F1472" s="92"/>
      <c r="G1472" s="91">
        <f t="shared" si="22"/>
        <v>3346800.51</v>
      </c>
      <c r="H1472" s="85">
        <v>43537</v>
      </c>
      <c r="I1472" s="102">
        <v>43616</v>
      </c>
      <c r="J1472" s="162"/>
      <c r="K1472" s="61"/>
      <c r="L1472" s="162"/>
      <c r="M1472" s="29" t="s">
        <v>5</v>
      </c>
      <c r="N1472" s="29">
        <v>1</v>
      </c>
      <c r="O1472" s="112">
        <v>3579.2</v>
      </c>
      <c r="P1472" s="162">
        <v>2019</v>
      </c>
    </row>
    <row r="1473" spans="1:16" s="65" customFormat="1" ht="15.75" customHeight="1" x14ac:dyDescent="0.25">
      <c r="A1473" s="18" t="s">
        <v>2439</v>
      </c>
      <c r="B1473" s="18" t="s">
        <v>63</v>
      </c>
      <c r="C1473" s="91">
        <v>1924521.6</v>
      </c>
      <c r="D1473" s="61"/>
      <c r="E1473" s="162"/>
      <c r="F1473" s="92"/>
      <c r="G1473" s="91">
        <f t="shared" si="22"/>
        <v>1924521.6</v>
      </c>
      <c r="H1473" s="85">
        <v>43585</v>
      </c>
      <c r="I1473" s="102">
        <v>43615</v>
      </c>
      <c r="J1473" s="162"/>
      <c r="K1473" s="61"/>
      <c r="L1473" s="162"/>
      <c r="M1473" s="29" t="s">
        <v>5</v>
      </c>
      <c r="N1473" s="29">
        <v>1</v>
      </c>
      <c r="O1473" s="112">
        <v>669</v>
      </c>
      <c r="P1473" s="162">
        <v>2019</v>
      </c>
    </row>
    <row r="1474" spans="1:16" s="65" customFormat="1" ht="15.75" customHeight="1" x14ac:dyDescent="0.25">
      <c r="A1474" s="18" t="s">
        <v>2511</v>
      </c>
      <c r="B1474" s="18" t="s">
        <v>2852</v>
      </c>
      <c r="C1474" s="91">
        <v>5597358.4500000002</v>
      </c>
      <c r="D1474" s="61"/>
      <c r="E1474" s="162"/>
      <c r="F1474" s="92"/>
      <c r="G1474" s="91">
        <f t="shared" si="22"/>
        <v>5597358.4500000002</v>
      </c>
      <c r="H1474" s="85">
        <v>43599</v>
      </c>
      <c r="I1474" s="102">
        <v>43615</v>
      </c>
      <c r="J1474" s="162"/>
      <c r="K1474" s="61"/>
      <c r="L1474" s="162"/>
      <c r="M1474" s="29" t="s">
        <v>5</v>
      </c>
      <c r="N1474" s="29">
        <v>1</v>
      </c>
      <c r="O1474" s="112">
        <v>6239.8</v>
      </c>
      <c r="P1474" s="162">
        <v>2019</v>
      </c>
    </row>
    <row r="1475" spans="1:16" s="65" customFormat="1" ht="15.75" customHeight="1" x14ac:dyDescent="0.25">
      <c r="A1475" s="18" t="s">
        <v>2538</v>
      </c>
      <c r="B1475" s="18" t="s">
        <v>682</v>
      </c>
      <c r="C1475" s="91">
        <v>4236794.4000000004</v>
      </c>
      <c r="D1475" s="61"/>
      <c r="E1475" s="162"/>
      <c r="F1475" s="92"/>
      <c r="G1475" s="91">
        <f t="shared" si="22"/>
        <v>4236794.4000000004</v>
      </c>
      <c r="H1475" s="85">
        <v>43574</v>
      </c>
      <c r="I1475" s="102">
        <v>43614</v>
      </c>
      <c r="J1475" s="162"/>
      <c r="K1475" s="61"/>
      <c r="L1475" s="162"/>
      <c r="M1475" s="29" t="s">
        <v>5</v>
      </c>
      <c r="N1475" s="29">
        <v>1</v>
      </c>
      <c r="O1475" s="112">
        <v>5224.2</v>
      </c>
      <c r="P1475" s="162">
        <v>2019</v>
      </c>
    </row>
    <row r="1476" spans="1:16" s="65" customFormat="1" ht="15.75" customHeight="1" x14ac:dyDescent="0.25">
      <c r="A1476" s="18" t="s">
        <v>1378</v>
      </c>
      <c r="B1476" s="155" t="s">
        <v>344</v>
      </c>
      <c r="C1476" s="91">
        <v>4427820.29</v>
      </c>
      <c r="D1476" s="61"/>
      <c r="E1476" s="162"/>
      <c r="F1476" s="92"/>
      <c r="G1476" s="91">
        <f t="shared" si="22"/>
        <v>4427820.29</v>
      </c>
      <c r="H1476" s="85">
        <v>43476</v>
      </c>
      <c r="I1476" s="102">
        <v>43615</v>
      </c>
      <c r="J1476" s="162"/>
      <c r="K1476" s="61"/>
      <c r="L1476" s="162"/>
      <c r="M1476" s="29" t="s">
        <v>3542</v>
      </c>
      <c r="N1476" s="29">
        <v>1</v>
      </c>
      <c r="O1476" s="112">
        <v>2783.8</v>
      </c>
      <c r="P1476" s="162">
        <v>2019</v>
      </c>
    </row>
    <row r="1477" spans="1:16" s="65" customFormat="1" ht="15.75" customHeight="1" x14ac:dyDescent="0.25">
      <c r="A1477" s="18" t="s">
        <v>2299</v>
      </c>
      <c r="B1477" s="18" t="s">
        <v>2852</v>
      </c>
      <c r="C1477" s="91">
        <v>3420071.34</v>
      </c>
      <c r="D1477" s="61"/>
      <c r="E1477" s="162"/>
      <c r="F1477" s="92"/>
      <c r="G1477" s="91">
        <f t="shared" si="22"/>
        <v>3420071.34</v>
      </c>
      <c r="H1477" s="85">
        <v>43579</v>
      </c>
      <c r="I1477" s="102">
        <v>43620</v>
      </c>
      <c r="J1477" s="162"/>
      <c r="K1477" s="61"/>
      <c r="L1477" s="162"/>
      <c r="M1477" s="29" t="s">
        <v>5</v>
      </c>
      <c r="N1477" s="29">
        <v>1</v>
      </c>
      <c r="O1477" s="112">
        <v>3826.6</v>
      </c>
      <c r="P1477" s="162">
        <v>2019</v>
      </c>
    </row>
    <row r="1478" spans="1:16" s="65" customFormat="1" ht="15.75" customHeight="1" x14ac:dyDescent="0.25">
      <c r="A1478" s="18" t="s">
        <v>2524</v>
      </c>
      <c r="B1478" s="18" t="s">
        <v>63</v>
      </c>
      <c r="C1478" s="91">
        <v>2552798.2200000002</v>
      </c>
      <c r="D1478" s="61"/>
      <c r="E1478" s="162"/>
      <c r="F1478" s="92"/>
      <c r="G1478" s="91">
        <f t="shared" si="22"/>
        <v>2552798.2200000002</v>
      </c>
      <c r="H1478" s="85">
        <v>43567</v>
      </c>
      <c r="I1478" s="102">
        <v>43616</v>
      </c>
      <c r="J1478" s="162"/>
      <c r="K1478" s="61"/>
      <c r="L1478" s="162"/>
      <c r="M1478" s="29" t="s">
        <v>5</v>
      </c>
      <c r="N1478" s="29">
        <v>1</v>
      </c>
      <c r="O1478" s="112">
        <v>4135</v>
      </c>
      <c r="P1478" s="162">
        <v>2019</v>
      </c>
    </row>
    <row r="1479" spans="1:16" s="65" customFormat="1" ht="15.75" customHeight="1" x14ac:dyDescent="0.25">
      <c r="A1479" s="18" t="s">
        <v>2522</v>
      </c>
      <c r="B1479" s="18" t="s">
        <v>1006</v>
      </c>
      <c r="C1479" s="91">
        <v>2890250.67</v>
      </c>
      <c r="D1479" s="61"/>
      <c r="E1479" s="162"/>
      <c r="F1479" s="92"/>
      <c r="G1479" s="91">
        <f t="shared" si="22"/>
        <v>2890250.67</v>
      </c>
      <c r="H1479" s="85">
        <v>43602</v>
      </c>
      <c r="I1479" s="102">
        <v>43619</v>
      </c>
      <c r="J1479" s="162"/>
      <c r="K1479" s="61"/>
      <c r="L1479" s="162"/>
      <c r="M1479" s="29" t="s">
        <v>5</v>
      </c>
      <c r="N1479" s="29">
        <v>1</v>
      </c>
      <c r="O1479" s="112">
        <v>2662.91</v>
      </c>
      <c r="P1479" s="162">
        <v>2019</v>
      </c>
    </row>
    <row r="1480" spans="1:16" s="65" customFormat="1" ht="15.75" customHeight="1" x14ac:dyDescent="0.25">
      <c r="A1480" s="18" t="s">
        <v>2497</v>
      </c>
      <c r="B1480" s="18" t="s">
        <v>682</v>
      </c>
      <c r="C1480" s="91">
        <v>1309328.3999999999</v>
      </c>
      <c r="D1480" s="61"/>
      <c r="E1480" s="162"/>
      <c r="F1480" s="92"/>
      <c r="G1480" s="91">
        <f t="shared" si="22"/>
        <v>1309328.3999999999</v>
      </c>
      <c r="H1480" s="85">
        <v>43552</v>
      </c>
      <c r="I1480" s="102">
        <v>43623</v>
      </c>
      <c r="J1480" s="162"/>
      <c r="K1480" s="61"/>
      <c r="L1480" s="162"/>
      <c r="M1480" s="29" t="s">
        <v>5</v>
      </c>
      <c r="N1480" s="29">
        <v>1</v>
      </c>
      <c r="O1480" s="112">
        <v>463.6</v>
      </c>
      <c r="P1480" s="162">
        <v>2019</v>
      </c>
    </row>
    <row r="1481" spans="1:16" s="65" customFormat="1" ht="15.75" customHeight="1" x14ac:dyDescent="0.25">
      <c r="A1481" s="18" t="s">
        <v>2408</v>
      </c>
      <c r="B1481" s="18" t="s">
        <v>682</v>
      </c>
      <c r="C1481" s="91">
        <v>3020998.8</v>
      </c>
      <c r="D1481" s="61"/>
      <c r="E1481" s="162"/>
      <c r="F1481" s="92"/>
      <c r="G1481" s="91">
        <f t="shared" si="22"/>
        <v>3020998.8</v>
      </c>
      <c r="H1481" s="85">
        <v>43557</v>
      </c>
      <c r="I1481" s="102">
        <v>43622</v>
      </c>
      <c r="J1481" s="162"/>
      <c r="K1481" s="61"/>
      <c r="L1481" s="162"/>
      <c r="M1481" s="29" t="s">
        <v>5</v>
      </c>
      <c r="N1481" s="29">
        <v>1</v>
      </c>
      <c r="O1481" s="112">
        <v>2751.4</v>
      </c>
      <c r="P1481" s="162">
        <v>2019</v>
      </c>
    </row>
    <row r="1482" spans="1:16" s="65" customFormat="1" ht="15.75" customHeight="1" x14ac:dyDescent="0.25">
      <c r="A1482" s="18" t="s">
        <v>2779</v>
      </c>
      <c r="B1482" s="18" t="s">
        <v>2852</v>
      </c>
      <c r="C1482" s="91">
        <v>4159623.6</v>
      </c>
      <c r="D1482" s="61"/>
      <c r="E1482" s="162"/>
      <c r="F1482" s="92"/>
      <c r="G1482" s="91">
        <f t="shared" si="22"/>
        <v>4159623.6</v>
      </c>
      <c r="H1482" s="85">
        <v>43621</v>
      </c>
      <c r="I1482" s="102">
        <v>43621</v>
      </c>
      <c r="J1482" s="162"/>
      <c r="K1482" s="61"/>
      <c r="L1482" s="162"/>
      <c r="M1482" s="29" t="s">
        <v>5</v>
      </c>
      <c r="N1482" s="29">
        <v>1</v>
      </c>
      <c r="O1482" s="112">
        <v>3791.6</v>
      </c>
      <c r="P1482" s="162">
        <v>2019</v>
      </c>
    </row>
    <row r="1483" spans="1:16" s="65" customFormat="1" ht="15.75" customHeight="1" x14ac:dyDescent="0.25">
      <c r="A1483" s="18" t="s">
        <v>2541</v>
      </c>
      <c r="B1483" s="18" t="s">
        <v>2545</v>
      </c>
      <c r="C1483" s="91">
        <v>3701574.95</v>
      </c>
      <c r="D1483" s="61"/>
      <c r="E1483" s="162"/>
      <c r="F1483" s="92"/>
      <c r="G1483" s="91">
        <f t="shared" si="22"/>
        <v>3701574.95</v>
      </c>
      <c r="H1483" s="85">
        <v>43521</v>
      </c>
      <c r="I1483" s="102">
        <v>43619</v>
      </c>
      <c r="J1483" s="162"/>
      <c r="K1483" s="61"/>
      <c r="L1483" s="162"/>
      <c r="M1483" s="29" t="s">
        <v>5</v>
      </c>
      <c r="N1483" s="29">
        <v>1</v>
      </c>
      <c r="O1483" s="112">
        <v>4503.1000000000004</v>
      </c>
      <c r="P1483" s="162">
        <v>2019</v>
      </c>
    </row>
    <row r="1484" spans="1:16" s="65" customFormat="1" ht="15.75" customHeight="1" x14ac:dyDescent="0.25">
      <c r="A1484" s="18" t="s">
        <v>2276</v>
      </c>
      <c r="B1484" s="18" t="s">
        <v>2852</v>
      </c>
      <c r="C1484" s="91">
        <v>4471274.66</v>
      </c>
      <c r="D1484" s="61"/>
      <c r="E1484" s="162"/>
      <c r="F1484" s="92"/>
      <c r="G1484" s="91">
        <f t="shared" si="22"/>
        <v>4471274.66</v>
      </c>
      <c r="H1484" s="85">
        <v>43552</v>
      </c>
      <c r="I1484" s="102">
        <v>43626</v>
      </c>
      <c r="J1484" s="162"/>
      <c r="K1484" s="61"/>
      <c r="L1484" s="162"/>
      <c r="M1484" s="29" t="s">
        <v>5</v>
      </c>
      <c r="N1484" s="29">
        <v>1</v>
      </c>
      <c r="O1484" s="112">
        <v>3872</v>
      </c>
      <c r="P1484" s="162">
        <v>2019</v>
      </c>
    </row>
    <row r="1485" spans="1:16" s="65" customFormat="1" ht="15.75" customHeight="1" x14ac:dyDescent="0.25">
      <c r="A1485" s="18" t="s">
        <v>1746</v>
      </c>
      <c r="B1485" s="18" t="s">
        <v>245</v>
      </c>
      <c r="C1485" s="91">
        <v>1377435.6</v>
      </c>
      <c r="D1485" s="61"/>
      <c r="E1485" s="162"/>
      <c r="F1485" s="92"/>
      <c r="G1485" s="91">
        <f t="shared" si="22"/>
        <v>1377435.6</v>
      </c>
      <c r="H1485" s="85">
        <v>43556</v>
      </c>
      <c r="I1485" s="102">
        <v>43622</v>
      </c>
      <c r="J1485" s="162"/>
      <c r="K1485" s="61"/>
      <c r="L1485" s="162"/>
      <c r="M1485" s="29" t="s">
        <v>5</v>
      </c>
      <c r="N1485" s="29">
        <v>1</v>
      </c>
      <c r="O1485" s="112">
        <v>1062.8</v>
      </c>
      <c r="P1485" s="162">
        <v>2019</v>
      </c>
    </row>
    <row r="1486" spans="1:16" s="65" customFormat="1" ht="15.75" customHeight="1" x14ac:dyDescent="0.25">
      <c r="A1486" s="18" t="s">
        <v>1922</v>
      </c>
      <c r="B1486" s="18" t="s">
        <v>682</v>
      </c>
      <c r="C1486" s="91">
        <v>1835733.6</v>
      </c>
      <c r="D1486" s="61"/>
      <c r="E1486" s="162"/>
      <c r="F1486" s="92"/>
      <c r="G1486" s="91">
        <f t="shared" si="22"/>
        <v>1835733.6</v>
      </c>
      <c r="H1486" s="85">
        <v>43584</v>
      </c>
      <c r="I1486" s="102">
        <v>43622</v>
      </c>
      <c r="J1486" s="162"/>
      <c r="K1486" s="61"/>
      <c r="L1486" s="162"/>
      <c r="M1486" s="29" t="s">
        <v>5</v>
      </c>
      <c r="N1486" s="29">
        <v>1</v>
      </c>
      <c r="O1486" s="112">
        <v>1699.3</v>
      </c>
      <c r="P1486" s="162">
        <v>2019</v>
      </c>
    </row>
    <row r="1487" spans="1:16" s="65" customFormat="1" ht="15.75" customHeight="1" x14ac:dyDescent="0.25">
      <c r="A1487" s="18" t="s">
        <v>2829</v>
      </c>
      <c r="B1487" s="18" t="s">
        <v>3407</v>
      </c>
      <c r="C1487" s="91">
        <v>1210567.2</v>
      </c>
      <c r="D1487" s="61"/>
      <c r="E1487" s="162"/>
      <c r="F1487" s="92"/>
      <c r="G1487" s="91">
        <f t="shared" si="22"/>
        <v>1210567.2</v>
      </c>
      <c r="H1487" s="85">
        <v>43585</v>
      </c>
      <c r="I1487" s="102">
        <v>43627</v>
      </c>
      <c r="J1487" s="162"/>
      <c r="K1487" s="61"/>
      <c r="L1487" s="162"/>
      <c r="M1487" s="29" t="s">
        <v>5</v>
      </c>
      <c r="N1487" s="29">
        <v>1</v>
      </c>
      <c r="O1487" s="112">
        <v>309.7</v>
      </c>
      <c r="P1487" s="162">
        <v>2019</v>
      </c>
    </row>
    <row r="1488" spans="1:16" s="65" customFormat="1" ht="15.75" customHeight="1" x14ac:dyDescent="0.25">
      <c r="A1488" s="18" t="s">
        <v>2539</v>
      </c>
      <c r="B1488" s="18" t="s">
        <v>682</v>
      </c>
      <c r="C1488" s="91">
        <v>4212916.8</v>
      </c>
      <c r="D1488" s="61"/>
      <c r="E1488" s="162"/>
      <c r="F1488" s="92"/>
      <c r="G1488" s="91">
        <f t="shared" ref="G1488:G1551" si="23">C1488-D1488+F1488</f>
        <v>4212916.8</v>
      </c>
      <c r="H1488" s="85">
        <v>43623</v>
      </c>
      <c r="I1488" s="102">
        <v>43629</v>
      </c>
      <c r="J1488" s="162"/>
      <c r="K1488" s="61"/>
      <c r="L1488" s="162"/>
      <c r="M1488" s="29" t="s">
        <v>5</v>
      </c>
      <c r="N1488" s="29">
        <v>1</v>
      </c>
      <c r="O1488" s="112">
        <v>5295.2</v>
      </c>
      <c r="P1488" s="162">
        <v>2019</v>
      </c>
    </row>
    <row r="1489" spans="1:16" s="65" customFormat="1" ht="15.75" customHeight="1" x14ac:dyDescent="0.25">
      <c r="A1489" s="18" t="s">
        <v>2652</v>
      </c>
      <c r="B1489" s="18" t="s">
        <v>2585</v>
      </c>
      <c r="C1489" s="91">
        <v>1029355.2</v>
      </c>
      <c r="D1489" s="61"/>
      <c r="E1489" s="162"/>
      <c r="F1489" s="92"/>
      <c r="G1489" s="91">
        <f t="shared" si="23"/>
        <v>1029355.2</v>
      </c>
      <c r="H1489" s="85">
        <v>43599</v>
      </c>
      <c r="I1489" s="102">
        <v>43641</v>
      </c>
      <c r="J1489" s="162"/>
      <c r="K1489" s="61"/>
      <c r="L1489" s="162"/>
      <c r="M1489" s="29" t="s">
        <v>5</v>
      </c>
      <c r="N1489" s="29">
        <v>1</v>
      </c>
      <c r="O1489" s="112">
        <v>310.3</v>
      </c>
      <c r="P1489" s="162">
        <v>2019</v>
      </c>
    </row>
    <row r="1490" spans="1:16" s="65" customFormat="1" ht="15.75" customHeight="1" x14ac:dyDescent="0.25">
      <c r="A1490" s="18" t="s">
        <v>2755</v>
      </c>
      <c r="B1490" s="18" t="s">
        <v>2081</v>
      </c>
      <c r="C1490" s="91">
        <v>3209620.89</v>
      </c>
      <c r="D1490" s="61"/>
      <c r="E1490" s="162"/>
      <c r="F1490" s="92"/>
      <c r="G1490" s="91">
        <f t="shared" si="23"/>
        <v>3209620.89</v>
      </c>
      <c r="H1490" s="85">
        <v>43579</v>
      </c>
      <c r="I1490" s="102">
        <v>43634</v>
      </c>
      <c r="J1490" s="162"/>
      <c r="K1490" s="61"/>
      <c r="L1490" s="162"/>
      <c r="M1490" s="29" t="s">
        <v>5</v>
      </c>
      <c r="N1490" s="29">
        <v>1</v>
      </c>
      <c r="O1490" s="112">
        <v>3803.9</v>
      </c>
      <c r="P1490" s="162">
        <v>2019</v>
      </c>
    </row>
    <row r="1491" spans="1:16" s="65" customFormat="1" ht="15.75" customHeight="1" x14ac:dyDescent="0.25">
      <c r="A1491" s="18" t="s">
        <v>2399</v>
      </c>
      <c r="B1491" s="18" t="s">
        <v>63</v>
      </c>
      <c r="C1491" s="91">
        <v>2965203.78</v>
      </c>
      <c r="D1491" s="61"/>
      <c r="E1491" s="162"/>
      <c r="F1491" s="92"/>
      <c r="G1491" s="91">
        <f t="shared" si="23"/>
        <v>2965203.78</v>
      </c>
      <c r="H1491" s="85">
        <v>43600</v>
      </c>
      <c r="I1491" s="102">
        <v>43637</v>
      </c>
      <c r="J1491" s="162"/>
      <c r="K1491" s="61"/>
      <c r="L1491" s="162"/>
      <c r="M1491" s="29" t="s">
        <v>5</v>
      </c>
      <c r="N1491" s="29">
        <v>1</v>
      </c>
      <c r="O1491" s="112">
        <v>3528.4</v>
      </c>
      <c r="P1491" s="162">
        <v>2019</v>
      </c>
    </row>
    <row r="1492" spans="1:16" s="65" customFormat="1" ht="15.75" customHeight="1" x14ac:dyDescent="0.25">
      <c r="A1492" s="18" t="s">
        <v>2305</v>
      </c>
      <c r="B1492" s="18" t="s">
        <v>63</v>
      </c>
      <c r="C1492" s="91">
        <v>2879172.81</v>
      </c>
      <c r="D1492" s="61"/>
      <c r="E1492" s="162"/>
      <c r="F1492" s="92"/>
      <c r="G1492" s="91">
        <f t="shared" si="23"/>
        <v>2879172.81</v>
      </c>
      <c r="H1492" s="85">
        <v>43614</v>
      </c>
      <c r="I1492" s="102">
        <v>43640</v>
      </c>
      <c r="J1492" s="162"/>
      <c r="K1492" s="61"/>
      <c r="L1492" s="162"/>
      <c r="M1492" s="29" t="s">
        <v>5</v>
      </c>
      <c r="N1492" s="29">
        <v>1</v>
      </c>
      <c r="O1492" s="112">
        <v>4305.7</v>
      </c>
      <c r="P1492" s="162">
        <v>2019</v>
      </c>
    </row>
    <row r="1493" spans="1:16" s="65" customFormat="1" ht="15.75" customHeight="1" x14ac:dyDescent="0.25">
      <c r="A1493" s="18" t="s">
        <v>2527</v>
      </c>
      <c r="B1493" s="18" t="s">
        <v>63</v>
      </c>
      <c r="C1493" s="91">
        <v>5621345.4699999997</v>
      </c>
      <c r="D1493" s="61"/>
      <c r="E1493" s="162"/>
      <c r="F1493" s="92"/>
      <c r="G1493" s="91">
        <f t="shared" si="23"/>
        <v>5621345.4699999997</v>
      </c>
      <c r="H1493" s="85">
        <v>43584</v>
      </c>
      <c r="I1493" s="102">
        <v>43637</v>
      </c>
      <c r="J1493" s="162"/>
      <c r="K1493" s="61"/>
      <c r="L1493" s="162"/>
      <c r="M1493" s="29" t="s">
        <v>5</v>
      </c>
      <c r="N1493" s="29">
        <v>1</v>
      </c>
      <c r="O1493" s="112">
        <v>6588.5</v>
      </c>
      <c r="P1493" s="162">
        <v>2019</v>
      </c>
    </row>
    <row r="1494" spans="1:16" s="65" customFormat="1" ht="15.75" customHeight="1" x14ac:dyDescent="0.25">
      <c r="A1494" s="18" t="s">
        <v>2404</v>
      </c>
      <c r="B1494" s="18" t="s">
        <v>2081</v>
      </c>
      <c r="C1494" s="91">
        <v>2528618.54</v>
      </c>
      <c r="D1494" s="61"/>
      <c r="E1494" s="162"/>
      <c r="F1494" s="92"/>
      <c r="G1494" s="91">
        <f t="shared" si="23"/>
        <v>2528618.54</v>
      </c>
      <c r="H1494" s="85">
        <v>43615</v>
      </c>
      <c r="I1494" s="102">
        <v>43635</v>
      </c>
      <c r="J1494" s="162"/>
      <c r="K1494" s="61"/>
      <c r="L1494" s="162"/>
      <c r="M1494" s="29" t="s">
        <v>3541</v>
      </c>
      <c r="N1494" s="29">
        <v>1</v>
      </c>
      <c r="O1494" s="112">
        <v>3800</v>
      </c>
      <c r="P1494" s="162">
        <v>2019</v>
      </c>
    </row>
    <row r="1495" spans="1:16" s="65" customFormat="1" ht="15.75" customHeight="1" x14ac:dyDescent="0.25">
      <c r="A1495" s="18" t="s">
        <v>2552</v>
      </c>
      <c r="B1495" s="18" t="s">
        <v>69</v>
      </c>
      <c r="C1495" s="91">
        <v>7094569.71</v>
      </c>
      <c r="D1495" s="61"/>
      <c r="E1495" s="162"/>
      <c r="F1495" s="92"/>
      <c r="G1495" s="91">
        <f t="shared" si="23"/>
        <v>7094569.71</v>
      </c>
      <c r="H1495" s="85">
        <v>43607</v>
      </c>
      <c r="I1495" s="102">
        <v>43644</v>
      </c>
      <c r="J1495" s="162"/>
      <c r="K1495" s="61"/>
      <c r="L1495" s="162"/>
      <c r="M1495" s="29" t="s">
        <v>3508</v>
      </c>
      <c r="N1495" s="29">
        <v>4</v>
      </c>
      <c r="O1495" s="112">
        <v>5220.8</v>
      </c>
      <c r="P1495" s="162">
        <v>2019</v>
      </c>
    </row>
    <row r="1496" spans="1:16" s="65" customFormat="1" ht="15.75" customHeight="1" x14ac:dyDescent="0.25">
      <c r="A1496" s="18" t="s">
        <v>2832</v>
      </c>
      <c r="B1496" s="18" t="s">
        <v>2098</v>
      </c>
      <c r="C1496" s="91">
        <v>5616191.1900000004</v>
      </c>
      <c r="D1496" s="61"/>
      <c r="E1496" s="162"/>
      <c r="F1496" s="92"/>
      <c r="G1496" s="91">
        <f t="shared" si="23"/>
        <v>5616191.1900000004</v>
      </c>
      <c r="H1496" s="85">
        <v>43637</v>
      </c>
      <c r="I1496" s="102">
        <v>43641</v>
      </c>
      <c r="J1496" s="162"/>
      <c r="K1496" s="61"/>
      <c r="L1496" s="162"/>
      <c r="M1496" s="29" t="s">
        <v>5</v>
      </c>
      <c r="N1496" s="29">
        <v>1</v>
      </c>
      <c r="O1496" s="112">
        <v>6188.9</v>
      </c>
      <c r="P1496" s="162">
        <v>2019</v>
      </c>
    </row>
    <row r="1497" spans="1:16" s="65" customFormat="1" ht="15.75" customHeight="1" x14ac:dyDescent="0.25">
      <c r="A1497" s="18" t="s">
        <v>2303</v>
      </c>
      <c r="B1497" s="18" t="s">
        <v>2851</v>
      </c>
      <c r="C1497" s="91">
        <v>2671980.85</v>
      </c>
      <c r="D1497" s="61"/>
      <c r="E1497" s="162"/>
      <c r="F1497" s="92"/>
      <c r="G1497" s="91">
        <f t="shared" si="23"/>
        <v>2671980.85</v>
      </c>
      <c r="H1497" s="85">
        <v>43622</v>
      </c>
      <c r="I1497" s="102">
        <v>43644</v>
      </c>
      <c r="J1497" s="162"/>
      <c r="K1497" s="61"/>
      <c r="L1497" s="162"/>
      <c r="M1497" s="29" t="s">
        <v>5</v>
      </c>
      <c r="N1497" s="29">
        <v>1</v>
      </c>
      <c r="O1497" s="112">
        <v>2801.6</v>
      </c>
      <c r="P1497" s="162">
        <v>2019</v>
      </c>
    </row>
    <row r="1498" spans="1:16" s="65" customFormat="1" ht="15.75" customHeight="1" x14ac:dyDescent="0.25">
      <c r="A1498" s="18" t="s">
        <v>2662</v>
      </c>
      <c r="B1498" s="18" t="s">
        <v>974</v>
      </c>
      <c r="C1498" s="91">
        <v>3908671.38</v>
      </c>
      <c r="D1498" s="61"/>
      <c r="E1498" s="162"/>
      <c r="F1498" s="92"/>
      <c r="G1498" s="91">
        <f t="shared" si="23"/>
        <v>3908671.38</v>
      </c>
      <c r="H1498" s="85">
        <v>43614</v>
      </c>
      <c r="I1498" s="102">
        <v>43644</v>
      </c>
      <c r="J1498" s="162"/>
      <c r="K1498" s="61"/>
      <c r="L1498" s="162"/>
      <c r="M1498" s="29" t="s">
        <v>5</v>
      </c>
      <c r="N1498" s="29">
        <v>1</v>
      </c>
      <c r="O1498" s="112">
        <v>3807.8</v>
      </c>
      <c r="P1498" s="162">
        <v>2019</v>
      </c>
    </row>
    <row r="1499" spans="1:16" s="65" customFormat="1" ht="15.75" customHeight="1" x14ac:dyDescent="0.25">
      <c r="A1499" s="18" t="s">
        <v>2753</v>
      </c>
      <c r="B1499" s="18" t="s">
        <v>2100</v>
      </c>
      <c r="C1499" s="91">
        <v>3671599.2</v>
      </c>
      <c r="D1499" s="61"/>
      <c r="E1499" s="162"/>
      <c r="F1499" s="92"/>
      <c r="G1499" s="91">
        <f t="shared" si="23"/>
        <v>3671599.2</v>
      </c>
      <c r="H1499" s="85">
        <v>43609</v>
      </c>
      <c r="I1499" s="102">
        <v>43644</v>
      </c>
      <c r="J1499" s="162"/>
      <c r="K1499" s="61"/>
      <c r="L1499" s="162"/>
      <c r="M1499" s="29" t="s">
        <v>5</v>
      </c>
      <c r="N1499" s="29">
        <v>1</v>
      </c>
      <c r="O1499" s="112">
        <v>3454.3</v>
      </c>
      <c r="P1499" s="162">
        <v>2019</v>
      </c>
    </row>
    <row r="1500" spans="1:16" s="65" customFormat="1" ht="15.75" customHeight="1" x14ac:dyDescent="0.25">
      <c r="A1500" s="18" t="s">
        <v>2578</v>
      </c>
      <c r="B1500" s="18" t="s">
        <v>2081</v>
      </c>
      <c r="C1500" s="91">
        <v>3775639.15</v>
      </c>
      <c r="D1500" s="61"/>
      <c r="E1500" s="162"/>
      <c r="F1500" s="92"/>
      <c r="G1500" s="91">
        <f t="shared" si="23"/>
        <v>3775639.15</v>
      </c>
      <c r="H1500" s="85">
        <v>43579</v>
      </c>
      <c r="I1500" s="102">
        <v>43633</v>
      </c>
      <c r="J1500" s="162"/>
      <c r="K1500" s="61"/>
      <c r="L1500" s="162"/>
      <c r="M1500" s="29" t="s">
        <v>5</v>
      </c>
      <c r="N1500" s="29">
        <v>1</v>
      </c>
      <c r="O1500" s="112">
        <v>3570.5</v>
      </c>
      <c r="P1500" s="162">
        <v>2019</v>
      </c>
    </row>
    <row r="1501" spans="1:16" s="65" customFormat="1" ht="15.75" customHeight="1" x14ac:dyDescent="0.25">
      <c r="A1501" s="18" t="s">
        <v>2525</v>
      </c>
      <c r="B1501" s="18" t="s">
        <v>1311</v>
      </c>
      <c r="C1501" s="91">
        <v>1539536.63</v>
      </c>
      <c r="D1501" s="61"/>
      <c r="E1501" s="162"/>
      <c r="F1501" s="92"/>
      <c r="G1501" s="91">
        <f t="shared" si="23"/>
        <v>1539536.63</v>
      </c>
      <c r="H1501" s="85">
        <v>43578</v>
      </c>
      <c r="I1501" s="102">
        <v>43640</v>
      </c>
      <c r="J1501" s="162"/>
      <c r="K1501" s="61"/>
      <c r="L1501" s="162"/>
      <c r="M1501" s="29" t="s">
        <v>5</v>
      </c>
      <c r="N1501" s="29">
        <v>1</v>
      </c>
      <c r="O1501" s="112">
        <v>579.29999999999995</v>
      </c>
      <c r="P1501" s="162">
        <v>2019</v>
      </c>
    </row>
    <row r="1502" spans="1:16" s="65" customFormat="1" ht="15.75" customHeight="1" x14ac:dyDescent="0.25">
      <c r="A1502" s="18" t="s">
        <v>2618</v>
      </c>
      <c r="B1502" s="18" t="s">
        <v>2852</v>
      </c>
      <c r="C1502" s="91">
        <v>1154438.3999999999</v>
      </c>
      <c r="D1502" s="61"/>
      <c r="E1502" s="162"/>
      <c r="F1502" s="92"/>
      <c r="G1502" s="91">
        <f t="shared" si="23"/>
        <v>1154438.3999999999</v>
      </c>
      <c r="H1502" s="85">
        <v>43593</v>
      </c>
      <c r="I1502" s="102">
        <v>43644</v>
      </c>
      <c r="J1502" s="162"/>
      <c r="K1502" s="61"/>
      <c r="L1502" s="162"/>
      <c r="M1502" s="29" t="s">
        <v>5</v>
      </c>
      <c r="N1502" s="29">
        <v>1</v>
      </c>
      <c r="O1502" s="112">
        <v>298.89999999999998</v>
      </c>
      <c r="P1502" s="162">
        <v>2019</v>
      </c>
    </row>
    <row r="1503" spans="1:16" s="65" customFormat="1" ht="15.75" customHeight="1" x14ac:dyDescent="0.25">
      <c r="A1503" s="18" t="s">
        <v>2593</v>
      </c>
      <c r="B1503" s="18" t="s">
        <v>2852</v>
      </c>
      <c r="C1503" s="91">
        <v>5359874.4000000004</v>
      </c>
      <c r="D1503" s="61"/>
      <c r="E1503" s="162"/>
      <c r="F1503" s="92"/>
      <c r="G1503" s="91">
        <f t="shared" si="23"/>
        <v>5359874.4000000004</v>
      </c>
      <c r="H1503" s="85">
        <v>43642</v>
      </c>
      <c r="I1503" s="102">
        <v>43647</v>
      </c>
      <c r="J1503" s="162"/>
      <c r="K1503" s="61"/>
      <c r="L1503" s="162"/>
      <c r="M1503" s="29" t="s">
        <v>5</v>
      </c>
      <c r="N1503" s="29">
        <v>1</v>
      </c>
      <c r="O1503" s="112">
        <v>5350.4</v>
      </c>
      <c r="P1503" s="162">
        <v>2019</v>
      </c>
    </row>
    <row r="1504" spans="1:16" s="65" customFormat="1" ht="15.75" customHeight="1" x14ac:dyDescent="0.25">
      <c r="A1504" s="18" t="s">
        <v>2597</v>
      </c>
      <c r="B1504" s="18" t="s">
        <v>2852</v>
      </c>
      <c r="C1504" s="91">
        <v>1434052.8</v>
      </c>
      <c r="D1504" s="61"/>
      <c r="E1504" s="162"/>
      <c r="F1504" s="92"/>
      <c r="G1504" s="91">
        <f t="shared" si="23"/>
        <v>1434052.8</v>
      </c>
      <c r="H1504" s="85">
        <v>43619</v>
      </c>
      <c r="I1504" s="102">
        <v>43647</v>
      </c>
      <c r="J1504" s="162"/>
      <c r="K1504" s="61"/>
      <c r="L1504" s="162"/>
      <c r="M1504" s="29" t="s">
        <v>5</v>
      </c>
      <c r="N1504" s="29">
        <v>1</v>
      </c>
      <c r="O1504" s="112">
        <v>2380.9</v>
      </c>
      <c r="P1504" s="162">
        <v>2019</v>
      </c>
    </row>
    <row r="1505" spans="1:16" s="65" customFormat="1" ht="15.75" customHeight="1" x14ac:dyDescent="0.25">
      <c r="A1505" s="18" t="s">
        <v>2577</v>
      </c>
      <c r="B1505" s="18" t="s">
        <v>782</v>
      </c>
      <c r="C1505" s="91">
        <v>3947406</v>
      </c>
      <c r="D1505" s="61"/>
      <c r="E1505" s="162"/>
      <c r="F1505" s="92"/>
      <c r="G1505" s="91">
        <f t="shared" si="23"/>
        <v>3947406</v>
      </c>
      <c r="H1505" s="85">
        <v>43633</v>
      </c>
      <c r="I1505" s="102">
        <v>43648</v>
      </c>
      <c r="J1505" s="162"/>
      <c r="K1505" s="61"/>
      <c r="L1505" s="162"/>
      <c r="M1505" s="29" t="s">
        <v>5</v>
      </c>
      <c r="N1505" s="29">
        <v>1</v>
      </c>
      <c r="O1505" s="112">
        <v>3496.7</v>
      </c>
      <c r="P1505" s="162">
        <v>2019</v>
      </c>
    </row>
    <row r="1506" spans="1:16" s="65" customFormat="1" ht="15.75" customHeight="1" x14ac:dyDescent="0.25">
      <c r="A1506" s="18" t="s">
        <v>2772</v>
      </c>
      <c r="B1506" s="18" t="s">
        <v>2585</v>
      </c>
      <c r="C1506" s="91">
        <v>4532089.2</v>
      </c>
      <c r="D1506" s="61"/>
      <c r="E1506" s="162"/>
      <c r="F1506" s="92"/>
      <c r="G1506" s="91">
        <f t="shared" si="23"/>
        <v>4532089.2</v>
      </c>
      <c r="H1506" s="85">
        <v>43592</v>
      </c>
      <c r="I1506" s="102">
        <v>43649</v>
      </c>
      <c r="J1506" s="162"/>
      <c r="K1506" s="61"/>
      <c r="L1506" s="162"/>
      <c r="M1506" s="29" t="s">
        <v>5</v>
      </c>
      <c r="N1506" s="29">
        <v>1</v>
      </c>
      <c r="O1506" s="112">
        <v>3836.1</v>
      </c>
      <c r="P1506" s="162">
        <v>2019</v>
      </c>
    </row>
    <row r="1507" spans="1:16" s="65" customFormat="1" ht="15.75" customHeight="1" x14ac:dyDescent="0.25">
      <c r="A1507" s="18" t="s">
        <v>2596</v>
      </c>
      <c r="B1507" s="18" t="s">
        <v>2585</v>
      </c>
      <c r="C1507" s="91">
        <v>2345630.4</v>
      </c>
      <c r="D1507" s="61"/>
      <c r="E1507" s="162"/>
      <c r="F1507" s="92"/>
      <c r="G1507" s="91">
        <f t="shared" si="23"/>
        <v>2345630.4</v>
      </c>
      <c r="H1507" s="85">
        <v>43585</v>
      </c>
      <c r="I1507" s="102">
        <v>43649</v>
      </c>
      <c r="J1507" s="162"/>
      <c r="K1507" s="61"/>
      <c r="L1507" s="162"/>
      <c r="M1507" s="29" t="s">
        <v>5</v>
      </c>
      <c r="N1507" s="29">
        <v>1</v>
      </c>
      <c r="O1507" s="112">
        <v>1712.9</v>
      </c>
      <c r="P1507" s="162">
        <v>2019</v>
      </c>
    </row>
    <row r="1508" spans="1:16" s="65" customFormat="1" ht="15.75" customHeight="1" x14ac:dyDescent="0.25">
      <c r="A1508" s="18" t="s">
        <v>2595</v>
      </c>
      <c r="B1508" s="18" t="s">
        <v>245</v>
      </c>
      <c r="C1508" s="91">
        <v>997101.6</v>
      </c>
      <c r="D1508" s="61"/>
      <c r="E1508" s="162"/>
      <c r="F1508" s="92"/>
      <c r="G1508" s="91">
        <f t="shared" si="23"/>
        <v>997101.6</v>
      </c>
      <c r="H1508" s="85">
        <v>43608</v>
      </c>
      <c r="I1508" s="102">
        <v>43643</v>
      </c>
      <c r="J1508" s="162"/>
      <c r="K1508" s="61"/>
      <c r="L1508" s="162"/>
      <c r="M1508" s="29" t="s">
        <v>5</v>
      </c>
      <c r="N1508" s="29">
        <v>1</v>
      </c>
      <c r="O1508" s="112">
        <v>2130.4699999999998</v>
      </c>
      <c r="P1508" s="162">
        <v>2019</v>
      </c>
    </row>
    <row r="1509" spans="1:16" s="65" customFormat="1" ht="15.75" customHeight="1" x14ac:dyDescent="0.25">
      <c r="A1509" s="18" t="s">
        <v>2590</v>
      </c>
      <c r="B1509" s="18" t="s">
        <v>245</v>
      </c>
      <c r="C1509" s="91">
        <v>2080587.6</v>
      </c>
      <c r="D1509" s="61"/>
      <c r="E1509" s="162"/>
      <c r="F1509" s="92"/>
      <c r="G1509" s="91">
        <f t="shared" si="23"/>
        <v>2080587.6</v>
      </c>
      <c r="H1509" s="85">
        <v>43566</v>
      </c>
      <c r="I1509" s="102">
        <v>43643</v>
      </c>
      <c r="J1509" s="162"/>
      <c r="K1509" s="61"/>
      <c r="L1509" s="162"/>
      <c r="M1509" s="29" t="s">
        <v>5</v>
      </c>
      <c r="N1509" s="29">
        <v>1</v>
      </c>
      <c r="O1509" s="112">
        <v>699.4</v>
      </c>
      <c r="P1509" s="162">
        <v>2019</v>
      </c>
    </row>
    <row r="1510" spans="1:16" s="65" customFormat="1" ht="15.75" customHeight="1" x14ac:dyDescent="0.25">
      <c r="A1510" s="18" t="s">
        <v>2740</v>
      </c>
      <c r="B1510" s="18" t="s">
        <v>1006</v>
      </c>
      <c r="C1510" s="91">
        <v>3164645.7</v>
      </c>
      <c r="D1510" s="61"/>
      <c r="E1510" s="162"/>
      <c r="F1510" s="92"/>
      <c r="G1510" s="91">
        <f t="shared" si="23"/>
        <v>3164645.7</v>
      </c>
      <c r="H1510" s="85">
        <v>43602</v>
      </c>
      <c r="I1510" s="102">
        <v>43641</v>
      </c>
      <c r="J1510" s="162"/>
      <c r="K1510" s="61"/>
      <c r="L1510" s="162"/>
      <c r="M1510" s="29" t="s">
        <v>5</v>
      </c>
      <c r="N1510" s="29">
        <v>1</v>
      </c>
      <c r="O1510" s="112">
        <v>2398.08</v>
      </c>
      <c r="P1510" s="162">
        <v>2019</v>
      </c>
    </row>
    <row r="1511" spans="1:16" s="65" customFormat="1" ht="15.75" customHeight="1" x14ac:dyDescent="0.25">
      <c r="A1511" s="18" t="s">
        <v>2598</v>
      </c>
      <c r="B1511" s="18" t="s">
        <v>2852</v>
      </c>
      <c r="C1511" s="91">
        <v>2004996</v>
      </c>
      <c r="D1511" s="61"/>
      <c r="E1511" s="162"/>
      <c r="F1511" s="92"/>
      <c r="G1511" s="91">
        <f t="shared" si="23"/>
        <v>2004996</v>
      </c>
      <c r="H1511" s="85">
        <v>43621</v>
      </c>
      <c r="I1511" s="102">
        <v>43647</v>
      </c>
      <c r="J1511" s="162"/>
      <c r="K1511" s="61"/>
      <c r="L1511" s="162"/>
      <c r="M1511" s="29" t="s">
        <v>5</v>
      </c>
      <c r="N1511" s="29">
        <v>1</v>
      </c>
      <c r="O1511" s="112">
        <v>3713.35</v>
      </c>
      <c r="P1511" s="162">
        <v>2019</v>
      </c>
    </row>
    <row r="1512" spans="1:16" s="65" customFormat="1" ht="15.75" customHeight="1" x14ac:dyDescent="0.25">
      <c r="A1512" s="18" t="s">
        <v>2641</v>
      </c>
      <c r="B1512" s="18" t="s">
        <v>2585</v>
      </c>
      <c r="C1512" s="91">
        <v>2640639.6</v>
      </c>
      <c r="D1512" s="61"/>
      <c r="E1512" s="162"/>
      <c r="F1512" s="92"/>
      <c r="G1512" s="91">
        <f t="shared" si="23"/>
        <v>2640639.6</v>
      </c>
      <c r="H1512" s="85">
        <v>43592</v>
      </c>
      <c r="I1512" s="102">
        <v>43649</v>
      </c>
      <c r="J1512" s="162"/>
      <c r="K1512" s="61"/>
      <c r="L1512" s="162"/>
      <c r="M1512" s="29" t="s">
        <v>5</v>
      </c>
      <c r="N1512" s="29">
        <v>1</v>
      </c>
      <c r="O1512" s="112">
        <v>1729.5</v>
      </c>
      <c r="P1512" s="162">
        <v>2019</v>
      </c>
    </row>
    <row r="1513" spans="1:16" s="65" customFormat="1" ht="15.75" customHeight="1" x14ac:dyDescent="0.25">
      <c r="A1513" s="18" t="s">
        <v>2674</v>
      </c>
      <c r="B1513" s="18" t="s">
        <v>757</v>
      </c>
      <c r="C1513" s="91">
        <v>6447766.2200000007</v>
      </c>
      <c r="D1513" s="61"/>
      <c r="E1513" s="162"/>
      <c r="F1513" s="92"/>
      <c r="G1513" s="91">
        <f t="shared" si="23"/>
        <v>6447766.2200000007</v>
      </c>
      <c r="H1513" s="85">
        <v>43609</v>
      </c>
      <c r="I1513" s="102">
        <v>43649</v>
      </c>
      <c r="J1513" s="162"/>
      <c r="K1513" s="61"/>
      <c r="L1513" s="162"/>
      <c r="M1513" s="29" t="s">
        <v>3511</v>
      </c>
      <c r="N1513" s="29">
        <v>5</v>
      </c>
      <c r="O1513" s="112">
        <v>3915.1</v>
      </c>
      <c r="P1513" s="162">
        <v>2019</v>
      </c>
    </row>
    <row r="1514" spans="1:16" s="65" customFormat="1" ht="15" customHeight="1" x14ac:dyDescent="0.25">
      <c r="A1514" s="18" t="s">
        <v>2608</v>
      </c>
      <c r="B1514" s="18" t="s">
        <v>63</v>
      </c>
      <c r="C1514" s="91">
        <v>5427585.7800000003</v>
      </c>
      <c r="D1514" s="61"/>
      <c r="E1514" s="162"/>
      <c r="F1514" s="92"/>
      <c r="G1514" s="91">
        <f t="shared" si="23"/>
        <v>5427585.7800000003</v>
      </c>
      <c r="H1514" s="85">
        <v>43612</v>
      </c>
      <c r="I1514" s="102">
        <v>43655</v>
      </c>
      <c r="J1514" s="162"/>
      <c r="K1514" s="61"/>
      <c r="L1514" s="162"/>
      <c r="M1514" s="29" t="s">
        <v>5</v>
      </c>
      <c r="N1514" s="29">
        <v>1</v>
      </c>
      <c r="O1514" s="112">
        <v>4956.1000000000004</v>
      </c>
      <c r="P1514" s="162">
        <v>2019</v>
      </c>
    </row>
    <row r="1515" spans="1:16" s="65" customFormat="1" ht="15.75" customHeight="1" x14ac:dyDescent="0.25">
      <c r="A1515" s="113" t="s">
        <v>2599</v>
      </c>
      <c r="B1515" s="18" t="s">
        <v>2852</v>
      </c>
      <c r="C1515" s="91">
        <v>1900600.8</v>
      </c>
      <c r="D1515" s="120"/>
      <c r="E1515" s="162"/>
      <c r="F1515" s="162"/>
      <c r="G1515" s="91">
        <f t="shared" si="23"/>
        <v>1900600.8</v>
      </c>
      <c r="H1515" s="100">
        <v>43620</v>
      </c>
      <c r="I1515" s="114">
        <v>43651</v>
      </c>
      <c r="J1515" s="120"/>
      <c r="K1515" s="61"/>
      <c r="L1515" s="162"/>
      <c r="M1515" s="84" t="s">
        <v>5</v>
      </c>
      <c r="N1515" s="29">
        <v>1</v>
      </c>
      <c r="O1515" s="112">
        <v>3797.9</v>
      </c>
      <c r="P1515" s="162">
        <v>2019</v>
      </c>
    </row>
    <row r="1516" spans="1:16" s="65" customFormat="1" ht="15.75" customHeight="1" x14ac:dyDescent="0.25">
      <c r="A1516" s="113" t="s">
        <v>1951</v>
      </c>
      <c r="B1516" s="18" t="s">
        <v>447</v>
      </c>
      <c r="C1516" s="91">
        <v>2352343.84</v>
      </c>
      <c r="D1516" s="120"/>
      <c r="E1516" s="162"/>
      <c r="F1516" s="162"/>
      <c r="G1516" s="91">
        <f t="shared" si="23"/>
        <v>2352343.84</v>
      </c>
      <c r="H1516" s="100">
        <v>43602</v>
      </c>
      <c r="I1516" s="114">
        <v>43657</v>
      </c>
      <c r="J1516" s="120"/>
      <c r="K1516" s="61"/>
      <c r="L1516" s="162"/>
      <c r="M1516" s="84" t="s">
        <v>3506</v>
      </c>
      <c r="N1516" s="29">
        <v>3</v>
      </c>
      <c r="O1516" s="112">
        <v>1689.4</v>
      </c>
      <c r="P1516" s="162">
        <v>2019</v>
      </c>
    </row>
    <row r="1517" spans="1:16" s="65" customFormat="1" ht="15.75" customHeight="1" x14ac:dyDescent="0.25">
      <c r="A1517" s="113" t="s">
        <v>3571</v>
      </c>
      <c r="B1517" s="18" t="s">
        <v>2852</v>
      </c>
      <c r="C1517" s="91">
        <v>3097688.49</v>
      </c>
      <c r="D1517" s="120"/>
      <c r="E1517" s="162"/>
      <c r="F1517" s="162"/>
      <c r="G1517" s="91">
        <f t="shared" si="23"/>
        <v>3097688.49</v>
      </c>
      <c r="H1517" s="85">
        <v>43640</v>
      </c>
      <c r="I1517" s="114">
        <v>43649</v>
      </c>
      <c r="J1517" s="120"/>
      <c r="K1517" s="61"/>
      <c r="L1517" s="162"/>
      <c r="M1517" s="84" t="s">
        <v>5</v>
      </c>
      <c r="N1517" s="29">
        <v>1</v>
      </c>
      <c r="O1517" s="112">
        <v>4466.3100000000004</v>
      </c>
      <c r="P1517" s="101">
        <v>2019</v>
      </c>
    </row>
    <row r="1518" spans="1:16" s="65" customFormat="1" ht="15.75" customHeight="1" x14ac:dyDescent="0.25">
      <c r="A1518" s="113" t="s">
        <v>3927</v>
      </c>
      <c r="B1518" s="18" t="s">
        <v>2081</v>
      </c>
      <c r="C1518" s="91">
        <v>3757570.17</v>
      </c>
      <c r="D1518" s="120"/>
      <c r="E1518" s="162"/>
      <c r="F1518" s="162"/>
      <c r="G1518" s="91">
        <f t="shared" si="23"/>
        <v>3757570.17</v>
      </c>
      <c r="H1518" s="120">
        <v>43622</v>
      </c>
      <c r="I1518" s="120">
        <v>43641</v>
      </c>
      <c r="J1518" s="70"/>
      <c r="K1518" s="61"/>
      <c r="L1518" s="162"/>
      <c r="M1518" s="84" t="s">
        <v>5</v>
      </c>
      <c r="N1518" s="29">
        <v>1</v>
      </c>
      <c r="O1518" s="112">
        <v>3425.3</v>
      </c>
      <c r="P1518" s="115">
        <v>2019</v>
      </c>
    </row>
    <row r="1519" spans="1:16" s="65" customFormat="1" ht="15.75" customHeight="1" x14ac:dyDescent="0.25">
      <c r="A1519" s="113" t="s">
        <v>1522</v>
      </c>
      <c r="B1519" s="18" t="s">
        <v>2330</v>
      </c>
      <c r="C1519" s="91">
        <v>6165265.2000000002</v>
      </c>
      <c r="D1519" s="120"/>
      <c r="E1519" s="162"/>
      <c r="F1519" s="162"/>
      <c r="G1519" s="91">
        <f t="shared" si="23"/>
        <v>6165265.2000000002</v>
      </c>
      <c r="H1519" s="120">
        <v>43560</v>
      </c>
      <c r="I1519" s="120">
        <v>43650</v>
      </c>
      <c r="J1519" s="70"/>
      <c r="K1519" s="162"/>
      <c r="L1519" s="162"/>
      <c r="M1519" s="162" t="s">
        <v>6</v>
      </c>
      <c r="N1519" s="162">
        <v>1</v>
      </c>
      <c r="O1519" s="117">
        <v>4826.8</v>
      </c>
      <c r="P1519" s="115">
        <v>2019</v>
      </c>
    </row>
    <row r="1520" spans="1:16" s="65" customFormat="1" ht="15.75" customHeight="1" x14ac:dyDescent="0.25">
      <c r="A1520" s="113" t="s">
        <v>2572</v>
      </c>
      <c r="B1520" s="18" t="s">
        <v>1347</v>
      </c>
      <c r="C1520" s="91">
        <v>2273806.7999999998</v>
      </c>
      <c r="D1520" s="120"/>
      <c r="E1520" s="162"/>
      <c r="F1520" s="162"/>
      <c r="G1520" s="91">
        <f t="shared" si="23"/>
        <v>2273806.7999999998</v>
      </c>
      <c r="H1520" s="120">
        <v>43623</v>
      </c>
      <c r="I1520" s="120">
        <v>43656</v>
      </c>
      <c r="J1520" s="70"/>
      <c r="K1520" s="162"/>
      <c r="L1520" s="162"/>
      <c r="M1520" s="29" t="s">
        <v>5</v>
      </c>
      <c r="N1520" s="162">
        <v>1</v>
      </c>
      <c r="O1520" s="117">
        <v>1968.7</v>
      </c>
      <c r="P1520" s="115">
        <v>2019</v>
      </c>
    </row>
    <row r="1521" spans="1:16" s="65" customFormat="1" ht="15.75" customHeight="1" x14ac:dyDescent="0.25">
      <c r="A1521" s="113" t="s">
        <v>2347</v>
      </c>
      <c r="B1521" s="18" t="s">
        <v>2905</v>
      </c>
      <c r="C1521" s="91">
        <v>4401715.78</v>
      </c>
      <c r="D1521" s="120"/>
      <c r="E1521" s="162"/>
      <c r="F1521" s="162"/>
      <c r="G1521" s="91">
        <f t="shared" si="23"/>
        <v>4401715.78</v>
      </c>
      <c r="H1521" s="120">
        <v>43657</v>
      </c>
      <c r="I1521" s="120">
        <v>43577</v>
      </c>
      <c r="J1521" s="70"/>
      <c r="K1521" s="162"/>
      <c r="L1521" s="162"/>
      <c r="M1521" s="29" t="s">
        <v>5</v>
      </c>
      <c r="N1521" s="162">
        <v>1</v>
      </c>
      <c r="O1521" s="117">
        <v>5163.6000000000004</v>
      </c>
      <c r="P1521" s="115">
        <v>2019</v>
      </c>
    </row>
    <row r="1522" spans="1:16" s="65" customFormat="1" ht="15.75" customHeight="1" x14ac:dyDescent="0.25">
      <c r="A1522" s="113" t="s">
        <v>2512</v>
      </c>
      <c r="B1522" s="18" t="s">
        <v>782</v>
      </c>
      <c r="C1522" s="91">
        <v>2165546.4</v>
      </c>
      <c r="D1522" s="120"/>
      <c r="E1522" s="162"/>
      <c r="F1522" s="162"/>
      <c r="G1522" s="91">
        <f t="shared" si="23"/>
        <v>2165546.4</v>
      </c>
      <c r="H1522" s="120">
        <v>43661</v>
      </c>
      <c r="I1522" s="120">
        <v>43615</v>
      </c>
      <c r="J1522" s="70"/>
      <c r="K1522" s="162"/>
      <c r="L1522" s="162"/>
      <c r="M1522" s="29" t="s">
        <v>5</v>
      </c>
      <c r="N1522" s="162">
        <v>1</v>
      </c>
      <c r="O1522" s="112">
        <v>1019.5</v>
      </c>
      <c r="P1522" s="115">
        <v>2019</v>
      </c>
    </row>
    <row r="1523" spans="1:16" s="65" customFormat="1" ht="15.75" customHeight="1" x14ac:dyDescent="0.25">
      <c r="A1523" s="113" t="s">
        <v>2745</v>
      </c>
      <c r="B1523" s="18" t="s">
        <v>782</v>
      </c>
      <c r="C1523" s="176">
        <v>3560664</v>
      </c>
      <c r="D1523" s="120"/>
      <c r="E1523" s="162"/>
      <c r="F1523" s="162"/>
      <c r="G1523" s="91">
        <f t="shared" si="23"/>
        <v>3560664</v>
      </c>
      <c r="H1523" s="120">
        <v>43647</v>
      </c>
      <c r="I1523" s="120">
        <v>43669</v>
      </c>
      <c r="J1523" s="70"/>
      <c r="K1523" s="162"/>
      <c r="L1523" s="162"/>
      <c r="M1523" s="84" t="s">
        <v>5</v>
      </c>
      <c r="N1523" s="162">
        <v>1</v>
      </c>
      <c r="O1523" s="162">
        <v>3385.5</v>
      </c>
      <c r="P1523" s="115">
        <v>2019</v>
      </c>
    </row>
    <row r="1524" spans="1:16" s="65" customFormat="1" ht="15.75" customHeight="1" x14ac:dyDescent="0.25">
      <c r="A1524" s="113" t="s">
        <v>1521</v>
      </c>
      <c r="B1524" s="18" t="s">
        <v>2852</v>
      </c>
      <c r="C1524" s="106">
        <v>8077301.8399999999</v>
      </c>
      <c r="D1524" s="120"/>
      <c r="E1524" s="162"/>
      <c r="F1524" s="162"/>
      <c r="G1524" s="91">
        <f t="shared" si="23"/>
        <v>8077301.8399999999</v>
      </c>
      <c r="H1524" s="120">
        <v>43573</v>
      </c>
      <c r="I1524" s="120">
        <v>43573</v>
      </c>
      <c r="J1524" s="70"/>
      <c r="K1524" s="162"/>
      <c r="L1524" s="162"/>
      <c r="M1524" s="84" t="s">
        <v>6</v>
      </c>
      <c r="N1524" s="162">
        <v>1</v>
      </c>
      <c r="O1524" s="162">
        <v>3817.7</v>
      </c>
      <c r="P1524" s="115">
        <v>2019</v>
      </c>
    </row>
    <row r="1525" spans="1:16" s="65" customFormat="1" ht="15.75" customHeight="1" x14ac:dyDescent="0.25">
      <c r="A1525" s="113" t="s">
        <v>2685</v>
      </c>
      <c r="B1525" s="18" t="s">
        <v>974</v>
      </c>
      <c r="C1525" s="106">
        <v>3424601.71</v>
      </c>
      <c r="D1525" s="120"/>
      <c r="E1525" s="162"/>
      <c r="F1525" s="162"/>
      <c r="G1525" s="91">
        <f t="shared" si="23"/>
        <v>3424601.71</v>
      </c>
      <c r="H1525" s="120">
        <v>43614</v>
      </c>
      <c r="I1525" s="120">
        <v>43663</v>
      </c>
      <c r="J1525" s="70"/>
      <c r="K1525" s="162"/>
      <c r="L1525" s="162"/>
      <c r="M1525" s="84" t="s">
        <v>5</v>
      </c>
      <c r="N1525" s="162">
        <v>1</v>
      </c>
      <c r="O1525" s="162">
        <v>3624.5</v>
      </c>
      <c r="P1525" s="115">
        <v>2019</v>
      </c>
    </row>
    <row r="1526" spans="1:16" s="65" customFormat="1" ht="15.75" customHeight="1" x14ac:dyDescent="0.25">
      <c r="A1526" s="113" t="s">
        <v>3306</v>
      </c>
      <c r="B1526" s="18" t="s">
        <v>3307</v>
      </c>
      <c r="C1526" s="106">
        <v>2802671.09</v>
      </c>
      <c r="D1526" s="120"/>
      <c r="E1526" s="162"/>
      <c r="F1526" s="162"/>
      <c r="G1526" s="91">
        <f t="shared" si="23"/>
        <v>2802671.09</v>
      </c>
      <c r="H1526" s="120">
        <v>43600</v>
      </c>
      <c r="I1526" s="120">
        <v>43655</v>
      </c>
      <c r="J1526" s="70"/>
      <c r="K1526" s="162"/>
      <c r="L1526" s="162"/>
      <c r="M1526" s="84" t="s">
        <v>908</v>
      </c>
      <c r="N1526" s="162">
        <v>1</v>
      </c>
      <c r="O1526" s="162">
        <v>4403</v>
      </c>
      <c r="P1526" s="115">
        <v>2019</v>
      </c>
    </row>
    <row r="1527" spans="1:16" s="65" customFormat="1" ht="15.75" customHeight="1" x14ac:dyDescent="0.25">
      <c r="A1527" s="113" t="s">
        <v>2521</v>
      </c>
      <c r="B1527" s="18" t="s">
        <v>2081</v>
      </c>
      <c r="C1527" s="106">
        <v>9784257.3399999999</v>
      </c>
      <c r="D1527" s="120"/>
      <c r="E1527" s="162"/>
      <c r="F1527" s="162"/>
      <c r="G1527" s="91">
        <f t="shared" si="23"/>
        <v>9784257.3399999999</v>
      </c>
      <c r="H1527" s="120">
        <v>43630</v>
      </c>
      <c r="I1527" s="120">
        <v>43669</v>
      </c>
      <c r="J1527" s="70"/>
      <c r="K1527" s="162"/>
      <c r="L1527" s="162"/>
      <c r="M1527" s="84" t="s">
        <v>5</v>
      </c>
      <c r="N1527" s="162">
        <v>1</v>
      </c>
      <c r="O1527" s="162">
        <v>10873.6</v>
      </c>
      <c r="P1527" s="115">
        <v>2019</v>
      </c>
    </row>
    <row r="1528" spans="1:16" s="65" customFormat="1" ht="15.75" customHeight="1" x14ac:dyDescent="0.25">
      <c r="A1528" s="113" t="s">
        <v>858</v>
      </c>
      <c r="B1528" s="18" t="s">
        <v>17</v>
      </c>
      <c r="C1528" s="106">
        <v>2081719.28</v>
      </c>
      <c r="D1528" s="120"/>
      <c r="E1528" s="162"/>
      <c r="F1528" s="162"/>
      <c r="G1528" s="91">
        <f t="shared" si="23"/>
        <v>2081719.28</v>
      </c>
      <c r="H1528" s="120">
        <v>43626</v>
      </c>
      <c r="I1528" s="120">
        <v>43675</v>
      </c>
      <c r="J1528" s="70"/>
      <c r="K1528" s="162"/>
      <c r="L1528" s="162"/>
      <c r="M1528" s="84" t="s">
        <v>5</v>
      </c>
      <c r="N1528" s="162">
        <v>1</v>
      </c>
      <c r="O1528" s="162">
        <v>948</v>
      </c>
      <c r="P1528" s="115">
        <v>2019</v>
      </c>
    </row>
    <row r="1529" spans="1:16" s="65" customFormat="1" ht="15.75" customHeight="1" x14ac:dyDescent="0.25">
      <c r="A1529" s="113" t="s">
        <v>2277</v>
      </c>
      <c r="B1529" s="18" t="s">
        <v>682</v>
      </c>
      <c r="C1529" s="106">
        <v>2161215.08</v>
      </c>
      <c r="D1529" s="120"/>
      <c r="E1529" s="162"/>
      <c r="F1529" s="162"/>
      <c r="G1529" s="91">
        <f t="shared" si="23"/>
        <v>2161215.08</v>
      </c>
      <c r="H1529" s="120">
        <v>43606</v>
      </c>
      <c r="I1529" s="120">
        <v>43657</v>
      </c>
      <c r="J1529" s="70"/>
      <c r="K1529" s="162"/>
      <c r="L1529" s="162"/>
      <c r="M1529" s="84" t="s">
        <v>5</v>
      </c>
      <c r="N1529" s="162">
        <v>1</v>
      </c>
      <c r="O1529" s="162">
        <v>1503.9</v>
      </c>
      <c r="P1529" s="115">
        <v>2019</v>
      </c>
    </row>
    <row r="1530" spans="1:16" s="65" customFormat="1" ht="15.75" customHeight="1" x14ac:dyDescent="0.25">
      <c r="A1530" s="113" t="s">
        <v>2750</v>
      </c>
      <c r="B1530" s="18" t="s">
        <v>3407</v>
      </c>
      <c r="C1530" s="106">
        <v>2876353.2</v>
      </c>
      <c r="D1530" s="120"/>
      <c r="E1530" s="162"/>
      <c r="F1530" s="162"/>
      <c r="G1530" s="91">
        <f t="shared" si="23"/>
        <v>2876353.2</v>
      </c>
      <c r="H1530" s="120">
        <v>43621</v>
      </c>
      <c r="I1530" s="120">
        <v>43662</v>
      </c>
      <c r="J1530" s="70"/>
      <c r="K1530" s="162"/>
      <c r="L1530" s="162"/>
      <c r="M1530" s="84" t="s">
        <v>5</v>
      </c>
      <c r="N1530" s="162">
        <v>1</v>
      </c>
      <c r="O1530" s="162">
        <v>1739.2</v>
      </c>
      <c r="P1530" s="115">
        <v>2019</v>
      </c>
    </row>
    <row r="1531" spans="1:16" s="65" customFormat="1" ht="15.75" customHeight="1" x14ac:dyDescent="0.25">
      <c r="A1531" s="113" t="s">
        <v>2476</v>
      </c>
      <c r="B1531" s="18" t="s">
        <v>245</v>
      </c>
      <c r="C1531" s="106">
        <v>945180.27</v>
      </c>
      <c r="D1531" s="120"/>
      <c r="E1531" s="162"/>
      <c r="F1531" s="162"/>
      <c r="G1531" s="91">
        <f t="shared" si="23"/>
        <v>945180.27</v>
      </c>
      <c r="H1531" s="120">
        <v>43579</v>
      </c>
      <c r="I1531" s="120">
        <v>43668</v>
      </c>
      <c r="J1531" s="70"/>
      <c r="K1531" s="162"/>
      <c r="L1531" s="162"/>
      <c r="M1531" s="84" t="s">
        <v>724</v>
      </c>
      <c r="N1531" s="162">
        <v>1</v>
      </c>
      <c r="O1531" s="162">
        <v>3477.2</v>
      </c>
      <c r="P1531" s="115">
        <v>2019</v>
      </c>
    </row>
    <row r="1532" spans="1:16" s="65" customFormat="1" ht="15.75" customHeight="1" x14ac:dyDescent="0.25">
      <c r="A1532" s="113" t="s">
        <v>1564</v>
      </c>
      <c r="B1532" s="18" t="s">
        <v>1347</v>
      </c>
      <c r="C1532" s="106">
        <v>1734347.47</v>
      </c>
      <c r="D1532" s="120"/>
      <c r="E1532" s="162"/>
      <c r="F1532" s="162"/>
      <c r="G1532" s="91">
        <f t="shared" si="23"/>
        <v>1734347.47</v>
      </c>
      <c r="H1532" s="120">
        <v>43630</v>
      </c>
      <c r="I1532" s="120">
        <v>43663</v>
      </c>
      <c r="J1532" s="70"/>
      <c r="K1532" s="162"/>
      <c r="L1532" s="162"/>
      <c r="M1532" s="84" t="s">
        <v>3495</v>
      </c>
      <c r="N1532" s="162">
        <v>4</v>
      </c>
      <c r="O1532" s="162">
        <v>1630.3</v>
      </c>
      <c r="P1532" s="115">
        <v>2019</v>
      </c>
    </row>
    <row r="1533" spans="1:16" s="65" customFormat="1" ht="15.75" customHeight="1" x14ac:dyDescent="0.25">
      <c r="A1533" s="113" t="s">
        <v>2508</v>
      </c>
      <c r="B1533" s="18" t="s">
        <v>1311</v>
      </c>
      <c r="C1533" s="106">
        <v>4407112.33</v>
      </c>
      <c r="D1533" s="120"/>
      <c r="E1533" s="162"/>
      <c r="F1533" s="162"/>
      <c r="G1533" s="91">
        <f t="shared" si="23"/>
        <v>4407112.33</v>
      </c>
      <c r="H1533" s="120">
        <v>43580</v>
      </c>
      <c r="I1533" s="120">
        <v>43672</v>
      </c>
      <c r="J1533" s="70"/>
      <c r="K1533" s="162"/>
      <c r="L1533" s="162"/>
      <c r="M1533" s="84" t="s">
        <v>5</v>
      </c>
      <c r="N1533" s="162">
        <v>1</v>
      </c>
      <c r="O1533" s="162">
        <v>4984.6000000000004</v>
      </c>
      <c r="P1533" s="115">
        <v>2019</v>
      </c>
    </row>
    <row r="1534" spans="1:16" s="65" customFormat="1" ht="15.75" customHeight="1" x14ac:dyDescent="0.25">
      <c r="A1534" s="113" t="s">
        <v>2780</v>
      </c>
      <c r="B1534" s="18" t="s">
        <v>2098</v>
      </c>
      <c r="C1534" s="106">
        <v>3552858.17</v>
      </c>
      <c r="D1534" s="120"/>
      <c r="E1534" s="162"/>
      <c r="F1534" s="162"/>
      <c r="G1534" s="91">
        <f t="shared" si="23"/>
        <v>3552858.17</v>
      </c>
      <c r="H1534" s="120">
        <v>43661</v>
      </c>
      <c r="I1534" s="120">
        <v>43676</v>
      </c>
      <c r="J1534" s="70"/>
      <c r="K1534" s="162"/>
      <c r="L1534" s="162"/>
      <c r="M1534" s="84" t="s">
        <v>5</v>
      </c>
      <c r="N1534" s="162">
        <v>1</v>
      </c>
      <c r="O1534" s="162">
        <v>3724.1</v>
      </c>
      <c r="P1534" s="115">
        <v>2019</v>
      </c>
    </row>
    <row r="1535" spans="1:16" s="65" customFormat="1" ht="15.75" customHeight="1" x14ac:dyDescent="0.25">
      <c r="A1535" s="113" t="s">
        <v>2639</v>
      </c>
      <c r="B1535" s="18" t="s">
        <v>755</v>
      </c>
      <c r="C1535" s="106">
        <v>1594520.4</v>
      </c>
      <c r="D1535" s="120"/>
      <c r="E1535" s="162"/>
      <c r="F1535" s="162"/>
      <c r="G1535" s="91">
        <f t="shared" si="23"/>
        <v>1594520.4</v>
      </c>
      <c r="H1535" s="120">
        <v>43600</v>
      </c>
      <c r="I1535" s="120">
        <v>43683</v>
      </c>
      <c r="J1535" s="70"/>
      <c r="K1535" s="162"/>
      <c r="L1535" s="162"/>
      <c r="M1535" s="84" t="s">
        <v>1213</v>
      </c>
      <c r="N1535" s="162">
        <v>1</v>
      </c>
      <c r="O1535" s="162">
        <v>592.70000000000005</v>
      </c>
      <c r="P1535" s="115">
        <v>2019</v>
      </c>
    </row>
    <row r="1536" spans="1:16" s="65" customFormat="1" ht="15.75" customHeight="1" x14ac:dyDescent="0.25">
      <c r="A1536" s="113" t="s">
        <v>2643</v>
      </c>
      <c r="B1536" s="18" t="s">
        <v>2585</v>
      </c>
      <c r="C1536" s="106">
        <v>4753863.5999999996</v>
      </c>
      <c r="D1536" s="120"/>
      <c r="E1536" s="162"/>
      <c r="F1536" s="162"/>
      <c r="G1536" s="91">
        <f t="shared" si="23"/>
        <v>4753863.5999999996</v>
      </c>
      <c r="H1536" s="120">
        <v>43620</v>
      </c>
      <c r="I1536" s="120">
        <v>43683</v>
      </c>
      <c r="J1536" s="70"/>
      <c r="K1536" s="162"/>
      <c r="L1536" s="162"/>
      <c r="M1536" s="84" t="s">
        <v>5</v>
      </c>
      <c r="N1536" s="162">
        <v>1</v>
      </c>
      <c r="O1536" s="162">
        <v>3419.5</v>
      </c>
      <c r="P1536" s="115">
        <v>2019</v>
      </c>
    </row>
    <row r="1537" spans="1:16" s="65" customFormat="1" ht="15.75" customHeight="1" x14ac:dyDescent="0.25">
      <c r="A1537" s="113" t="s">
        <v>2778</v>
      </c>
      <c r="B1537" s="18" t="s">
        <v>2852</v>
      </c>
      <c r="C1537" s="106">
        <v>4672291.2</v>
      </c>
      <c r="D1537" s="120"/>
      <c r="E1537" s="162"/>
      <c r="F1537" s="162"/>
      <c r="G1537" s="91">
        <f t="shared" si="23"/>
        <v>4672291.2</v>
      </c>
      <c r="H1537" s="120">
        <v>43654</v>
      </c>
      <c r="I1537" s="120">
        <v>43684</v>
      </c>
      <c r="J1537" s="70"/>
      <c r="K1537" s="162"/>
      <c r="L1537" s="162"/>
      <c r="M1537" s="84" t="s">
        <v>1213</v>
      </c>
      <c r="N1537" s="162">
        <v>1</v>
      </c>
      <c r="O1537" s="162">
        <v>3572.1</v>
      </c>
      <c r="P1537" s="115">
        <v>2019</v>
      </c>
    </row>
    <row r="1538" spans="1:16" s="65" customFormat="1" ht="15.75" customHeight="1" x14ac:dyDescent="0.25">
      <c r="A1538" s="113" t="s">
        <v>2344</v>
      </c>
      <c r="B1538" s="18" t="s">
        <v>2373</v>
      </c>
      <c r="C1538" s="106">
        <v>3119262</v>
      </c>
      <c r="D1538" s="120"/>
      <c r="E1538" s="162"/>
      <c r="F1538" s="162"/>
      <c r="G1538" s="91">
        <f t="shared" si="23"/>
        <v>3119262</v>
      </c>
      <c r="H1538" s="120">
        <v>43662</v>
      </c>
      <c r="I1538" s="120">
        <v>43684</v>
      </c>
      <c r="J1538" s="70"/>
      <c r="K1538" s="162"/>
      <c r="L1538" s="162"/>
      <c r="M1538" s="84" t="s">
        <v>5</v>
      </c>
      <c r="N1538" s="162">
        <v>1</v>
      </c>
      <c r="O1538" s="162">
        <v>3565.9</v>
      </c>
      <c r="P1538" s="115">
        <v>2019</v>
      </c>
    </row>
    <row r="1539" spans="1:16" s="65" customFormat="1" ht="15.75" customHeight="1" x14ac:dyDescent="0.25">
      <c r="A1539" s="113" t="s">
        <v>2346</v>
      </c>
      <c r="B1539" s="18" t="s">
        <v>2373</v>
      </c>
      <c r="C1539" s="106">
        <v>3048592.8</v>
      </c>
      <c r="D1539" s="120"/>
      <c r="E1539" s="162"/>
      <c r="F1539" s="162"/>
      <c r="G1539" s="91">
        <f t="shared" si="23"/>
        <v>3048592.8</v>
      </c>
      <c r="H1539" s="120">
        <v>43662</v>
      </c>
      <c r="I1539" s="120">
        <v>43684</v>
      </c>
      <c r="J1539" s="70"/>
      <c r="K1539" s="162"/>
      <c r="L1539" s="162"/>
      <c r="M1539" s="84" t="s">
        <v>1213</v>
      </c>
      <c r="N1539" s="162">
        <v>1</v>
      </c>
      <c r="O1539" s="162">
        <v>3548.4</v>
      </c>
      <c r="P1539" s="115">
        <v>2019</v>
      </c>
    </row>
    <row r="1540" spans="1:16" s="65" customFormat="1" ht="15.75" customHeight="1" x14ac:dyDescent="0.25">
      <c r="A1540" s="113" t="s">
        <v>2781</v>
      </c>
      <c r="B1540" s="18" t="s">
        <v>2098</v>
      </c>
      <c r="C1540" s="106">
        <v>4528381.6399999997</v>
      </c>
      <c r="D1540" s="120"/>
      <c r="E1540" s="162"/>
      <c r="F1540" s="162"/>
      <c r="G1540" s="91">
        <f t="shared" si="23"/>
        <v>4528381.6399999997</v>
      </c>
      <c r="H1540" s="120">
        <v>43678</v>
      </c>
      <c r="I1540" s="120">
        <v>43683</v>
      </c>
      <c r="J1540" s="70"/>
      <c r="K1540" s="162"/>
      <c r="L1540" s="162"/>
      <c r="M1540" s="84" t="s">
        <v>5</v>
      </c>
      <c r="N1540" s="162">
        <v>1</v>
      </c>
      <c r="O1540" s="162">
        <v>5251.8</v>
      </c>
      <c r="P1540" s="115">
        <v>2019</v>
      </c>
    </row>
    <row r="1541" spans="1:16" s="65" customFormat="1" ht="15.75" customHeight="1" x14ac:dyDescent="0.25">
      <c r="A1541" s="113" t="s">
        <v>2600</v>
      </c>
      <c r="B1541" s="18" t="s">
        <v>69</v>
      </c>
      <c r="C1541" s="106">
        <v>4763682</v>
      </c>
      <c r="D1541" s="120"/>
      <c r="E1541" s="162"/>
      <c r="F1541" s="162"/>
      <c r="G1541" s="91">
        <f t="shared" si="23"/>
        <v>4763682</v>
      </c>
      <c r="H1541" s="120">
        <v>43641</v>
      </c>
      <c r="I1541" s="120">
        <v>43685</v>
      </c>
      <c r="J1541" s="70"/>
      <c r="K1541" s="162"/>
      <c r="L1541" s="162"/>
      <c r="M1541" s="84" t="s">
        <v>5</v>
      </c>
      <c r="N1541" s="162">
        <v>1</v>
      </c>
      <c r="O1541" s="162">
        <v>4511.3</v>
      </c>
      <c r="P1541" s="115">
        <v>2019</v>
      </c>
    </row>
    <row r="1542" spans="1:16" s="65" customFormat="1" ht="15.75" customHeight="1" x14ac:dyDescent="0.25">
      <c r="A1542" s="113" t="s">
        <v>2658</v>
      </c>
      <c r="B1542" s="18" t="s">
        <v>69</v>
      </c>
      <c r="C1542" s="106">
        <v>4177064.4</v>
      </c>
      <c r="D1542" s="120"/>
      <c r="E1542" s="162"/>
      <c r="F1542" s="162"/>
      <c r="G1542" s="91">
        <f t="shared" si="23"/>
        <v>4177064.4</v>
      </c>
      <c r="H1542" s="120">
        <v>43656</v>
      </c>
      <c r="I1542" s="120">
        <v>43685</v>
      </c>
      <c r="J1542" s="70"/>
      <c r="K1542" s="162"/>
      <c r="L1542" s="162"/>
      <c r="M1542" s="84" t="s">
        <v>1213</v>
      </c>
      <c r="N1542" s="162">
        <v>1</v>
      </c>
      <c r="O1542" s="162">
        <v>3842.7</v>
      </c>
      <c r="P1542" s="115">
        <v>2019</v>
      </c>
    </row>
    <row r="1543" spans="1:16" s="65" customFormat="1" ht="15.75" customHeight="1" x14ac:dyDescent="0.25">
      <c r="A1543" s="113" t="s">
        <v>2812</v>
      </c>
      <c r="B1543" s="18" t="s">
        <v>1347</v>
      </c>
      <c r="C1543" s="106">
        <v>4231704</v>
      </c>
      <c r="D1543" s="120"/>
      <c r="E1543" s="162"/>
      <c r="F1543" s="162"/>
      <c r="G1543" s="91">
        <f t="shared" si="23"/>
        <v>4231704</v>
      </c>
      <c r="H1543" s="120">
        <v>43655</v>
      </c>
      <c r="I1543" s="120">
        <v>43670</v>
      </c>
      <c r="J1543" s="70"/>
      <c r="K1543" s="162"/>
      <c r="L1543" s="162"/>
      <c r="M1543" s="84" t="s">
        <v>5</v>
      </c>
      <c r="N1543" s="162">
        <v>1</v>
      </c>
      <c r="O1543" s="162">
        <v>3688.1</v>
      </c>
      <c r="P1543" s="115">
        <v>2019</v>
      </c>
    </row>
    <row r="1544" spans="1:16" s="65" customFormat="1" ht="15.75" customHeight="1" x14ac:dyDescent="0.25">
      <c r="A1544" s="113" t="s">
        <v>2645</v>
      </c>
      <c r="B1544" s="18" t="s">
        <v>2585</v>
      </c>
      <c r="C1544" s="106">
        <v>3025610.4</v>
      </c>
      <c r="D1544" s="120"/>
      <c r="E1544" s="162"/>
      <c r="F1544" s="162"/>
      <c r="G1544" s="91">
        <f t="shared" si="23"/>
        <v>3025610.4</v>
      </c>
      <c r="H1544" s="120">
        <v>43623</v>
      </c>
      <c r="I1544" s="120">
        <v>43682</v>
      </c>
      <c r="J1544" s="70"/>
      <c r="K1544" s="162"/>
      <c r="L1544" s="162"/>
      <c r="M1544" s="84" t="s">
        <v>1213</v>
      </c>
      <c r="N1544" s="162">
        <v>1</v>
      </c>
      <c r="O1544" s="162">
        <v>1001.3</v>
      </c>
      <c r="P1544" s="115">
        <v>2019</v>
      </c>
    </row>
    <row r="1545" spans="1:16" s="65" customFormat="1" ht="15.75" customHeight="1" x14ac:dyDescent="0.25">
      <c r="A1545" s="113" t="s">
        <v>2651</v>
      </c>
      <c r="B1545" s="18" t="s">
        <v>2585</v>
      </c>
      <c r="C1545" s="106">
        <v>2650597.2000000002</v>
      </c>
      <c r="D1545" s="120"/>
      <c r="E1545" s="162"/>
      <c r="F1545" s="162"/>
      <c r="G1545" s="91">
        <f t="shared" si="23"/>
        <v>2650597.2000000002</v>
      </c>
      <c r="H1545" s="120">
        <v>43626</v>
      </c>
      <c r="I1545" s="120">
        <v>43682</v>
      </c>
      <c r="J1545" s="70"/>
      <c r="K1545" s="162"/>
      <c r="L1545" s="162"/>
      <c r="M1545" s="84" t="s">
        <v>1213</v>
      </c>
      <c r="N1545" s="162">
        <v>1</v>
      </c>
      <c r="O1545" s="162">
        <v>1908.7</v>
      </c>
      <c r="P1545" s="115">
        <v>2019</v>
      </c>
    </row>
    <row r="1546" spans="1:16" s="65" customFormat="1" ht="15.75" customHeight="1" x14ac:dyDescent="0.25">
      <c r="A1546" s="113" t="s">
        <v>2637</v>
      </c>
      <c r="B1546" s="18" t="s">
        <v>2585</v>
      </c>
      <c r="C1546" s="106">
        <v>4614054</v>
      </c>
      <c r="D1546" s="120"/>
      <c r="E1546" s="162"/>
      <c r="F1546" s="162"/>
      <c r="G1546" s="91">
        <f t="shared" si="23"/>
        <v>4614054</v>
      </c>
      <c r="H1546" s="120">
        <v>43663</v>
      </c>
      <c r="I1546" s="120">
        <v>43698</v>
      </c>
      <c r="J1546" s="70"/>
      <c r="K1546" s="162"/>
      <c r="L1546" s="162"/>
      <c r="M1546" s="84" t="s">
        <v>1213</v>
      </c>
      <c r="N1546" s="162">
        <v>1</v>
      </c>
      <c r="O1546" s="162">
        <v>3088.7</v>
      </c>
      <c r="P1546" s="115">
        <v>2019</v>
      </c>
    </row>
    <row r="1547" spans="1:16" s="65" customFormat="1" ht="15.75" customHeight="1" x14ac:dyDescent="0.25">
      <c r="A1547" s="113" t="s">
        <v>2654</v>
      </c>
      <c r="B1547" s="18" t="s">
        <v>245</v>
      </c>
      <c r="C1547" s="106">
        <v>1984088.4</v>
      </c>
      <c r="D1547" s="120"/>
      <c r="E1547" s="162"/>
      <c r="F1547" s="162"/>
      <c r="G1547" s="91">
        <f t="shared" si="23"/>
        <v>1984088.4</v>
      </c>
      <c r="H1547" s="120">
        <v>43682</v>
      </c>
      <c r="I1547" s="120">
        <v>43647</v>
      </c>
      <c r="J1547" s="70"/>
      <c r="K1547" s="162"/>
      <c r="L1547" s="162"/>
      <c r="M1547" s="84" t="s">
        <v>3541</v>
      </c>
      <c r="N1547" s="162">
        <v>1</v>
      </c>
      <c r="O1547" s="162">
        <v>2217.6</v>
      </c>
      <c r="P1547" s="115">
        <v>2019</v>
      </c>
    </row>
    <row r="1548" spans="1:16" s="65" customFormat="1" ht="15.75" customHeight="1" x14ac:dyDescent="0.25">
      <c r="A1548" s="113" t="s">
        <v>2644</v>
      </c>
      <c r="B1548" s="18" t="s">
        <v>2373</v>
      </c>
      <c r="C1548" s="106">
        <v>4238354.47</v>
      </c>
      <c r="D1548" s="120"/>
      <c r="E1548" s="162"/>
      <c r="F1548" s="162"/>
      <c r="G1548" s="91">
        <f t="shared" si="23"/>
        <v>4238354.47</v>
      </c>
      <c r="H1548" s="120">
        <v>43691</v>
      </c>
      <c r="I1548" s="120">
        <v>43671</v>
      </c>
      <c r="J1548" s="70"/>
      <c r="K1548" s="162"/>
      <c r="L1548" s="162"/>
      <c r="M1548" s="84" t="s">
        <v>1213</v>
      </c>
      <c r="N1548" s="162">
        <v>1</v>
      </c>
      <c r="O1548" s="162">
        <v>3370.5</v>
      </c>
      <c r="P1548" s="115">
        <v>2019</v>
      </c>
    </row>
    <row r="1549" spans="1:16" s="65" customFormat="1" ht="15.75" customHeight="1" x14ac:dyDescent="0.25">
      <c r="A1549" s="113" t="s">
        <v>2328</v>
      </c>
      <c r="B1549" s="18" t="s">
        <v>782</v>
      </c>
      <c r="C1549" s="106">
        <v>3167155.08</v>
      </c>
      <c r="D1549" s="120"/>
      <c r="E1549" s="162"/>
      <c r="F1549" s="162"/>
      <c r="G1549" s="91">
        <f t="shared" si="23"/>
        <v>3167155.08</v>
      </c>
      <c r="H1549" s="120">
        <v>43647</v>
      </c>
      <c r="I1549" s="120">
        <v>43698</v>
      </c>
      <c r="J1549" s="70"/>
      <c r="K1549" s="162"/>
      <c r="L1549" s="162"/>
      <c r="M1549" s="84" t="s">
        <v>1213</v>
      </c>
      <c r="N1549" s="162">
        <v>1</v>
      </c>
      <c r="O1549" s="162">
        <v>4855.8</v>
      </c>
      <c r="P1549" s="115">
        <v>2019</v>
      </c>
    </row>
    <row r="1550" spans="1:16" s="65" customFormat="1" ht="15.75" customHeight="1" x14ac:dyDescent="0.25">
      <c r="A1550" s="113" t="s">
        <v>2773</v>
      </c>
      <c r="B1550" s="18" t="s">
        <v>2585</v>
      </c>
      <c r="C1550" s="106">
        <v>3431346</v>
      </c>
      <c r="D1550" s="120"/>
      <c r="E1550" s="162"/>
      <c r="F1550" s="162"/>
      <c r="G1550" s="91">
        <f t="shared" si="23"/>
        <v>3431346</v>
      </c>
      <c r="H1550" s="120">
        <v>43672</v>
      </c>
      <c r="I1550" s="120">
        <v>43698</v>
      </c>
      <c r="J1550" s="70"/>
      <c r="K1550" s="162"/>
      <c r="L1550" s="162"/>
      <c r="M1550" s="84" t="s">
        <v>5</v>
      </c>
      <c r="N1550" s="162">
        <v>1</v>
      </c>
      <c r="O1550" s="162">
        <v>4945.2</v>
      </c>
      <c r="P1550" s="115">
        <v>2019</v>
      </c>
    </row>
    <row r="1551" spans="1:16" s="65" customFormat="1" ht="15.75" customHeight="1" x14ac:dyDescent="0.25">
      <c r="A1551" s="113" t="s">
        <v>2603</v>
      </c>
      <c r="B1551" s="18" t="s">
        <v>2852</v>
      </c>
      <c r="C1551" s="106">
        <v>5458209.5999999996</v>
      </c>
      <c r="D1551" s="120"/>
      <c r="E1551" s="162"/>
      <c r="F1551" s="162"/>
      <c r="G1551" s="91">
        <f t="shared" si="23"/>
        <v>5458209.5999999996</v>
      </c>
      <c r="H1551" s="120">
        <v>43608</v>
      </c>
      <c r="I1551" s="120">
        <v>43689</v>
      </c>
      <c r="J1551" s="70"/>
      <c r="K1551" s="162"/>
      <c r="L1551" s="162"/>
      <c r="M1551" s="84" t="s">
        <v>1213</v>
      </c>
      <c r="N1551" s="162">
        <v>1</v>
      </c>
      <c r="O1551" s="162">
        <v>4847.7</v>
      </c>
      <c r="P1551" s="115">
        <v>2019</v>
      </c>
    </row>
    <row r="1552" spans="1:16" s="65" customFormat="1" ht="15.75" customHeight="1" x14ac:dyDescent="0.25">
      <c r="A1552" s="113" t="s">
        <v>2604</v>
      </c>
      <c r="B1552" s="18" t="s">
        <v>2852</v>
      </c>
      <c r="C1552" s="106">
        <v>4448648.4000000004</v>
      </c>
      <c r="D1552" s="120"/>
      <c r="E1552" s="162"/>
      <c r="F1552" s="162"/>
      <c r="G1552" s="91">
        <f t="shared" ref="G1552:G1615" si="24">C1552-D1552+F1552</f>
        <v>4448648.4000000004</v>
      </c>
      <c r="H1552" s="120">
        <v>43608</v>
      </c>
      <c r="I1552" s="120">
        <v>43689</v>
      </c>
      <c r="J1552" s="70"/>
      <c r="K1552" s="162"/>
      <c r="L1552" s="162"/>
      <c r="M1552" s="84" t="s">
        <v>5</v>
      </c>
      <c r="N1552" s="162">
        <v>1</v>
      </c>
      <c r="O1552" s="162">
        <v>3845.2</v>
      </c>
      <c r="P1552" s="115">
        <v>2019</v>
      </c>
    </row>
    <row r="1553" spans="1:16" s="65" customFormat="1" ht="15.75" customHeight="1" x14ac:dyDescent="0.25">
      <c r="A1553" s="113" t="s">
        <v>2104</v>
      </c>
      <c r="B1553" s="18" t="s">
        <v>63</v>
      </c>
      <c r="C1553" s="106">
        <v>2590318.52</v>
      </c>
      <c r="D1553" s="120"/>
      <c r="E1553" s="162"/>
      <c r="F1553" s="162"/>
      <c r="G1553" s="91">
        <f t="shared" si="24"/>
        <v>2590318.52</v>
      </c>
      <c r="H1553" s="120">
        <v>43637</v>
      </c>
      <c r="I1553" s="120">
        <v>43690</v>
      </c>
      <c r="J1553" s="70"/>
      <c r="K1553" s="162"/>
      <c r="L1553" s="162"/>
      <c r="M1553" s="84" t="s">
        <v>5</v>
      </c>
      <c r="N1553" s="162">
        <v>1</v>
      </c>
      <c r="O1553" s="162">
        <v>2113.8000000000002</v>
      </c>
      <c r="P1553" s="115">
        <v>2019</v>
      </c>
    </row>
    <row r="1554" spans="1:16" s="65" customFormat="1" ht="15.75" customHeight="1" x14ac:dyDescent="0.25">
      <c r="A1554" s="113" t="s">
        <v>2402</v>
      </c>
      <c r="B1554" s="18" t="s">
        <v>2852</v>
      </c>
      <c r="C1554" s="106">
        <v>1601643.6</v>
      </c>
      <c r="D1554" s="120"/>
      <c r="E1554" s="162"/>
      <c r="F1554" s="162"/>
      <c r="G1554" s="91">
        <f t="shared" si="24"/>
        <v>1601643.6</v>
      </c>
      <c r="H1554" s="120">
        <v>43642</v>
      </c>
      <c r="I1554" s="120">
        <v>43685</v>
      </c>
      <c r="J1554" s="70"/>
      <c r="K1554" s="162"/>
      <c r="L1554" s="162"/>
      <c r="M1554" s="84" t="s">
        <v>6</v>
      </c>
      <c r="N1554" s="162">
        <v>1</v>
      </c>
      <c r="O1554" s="162">
        <v>589.29999999999995</v>
      </c>
      <c r="P1554" s="115">
        <v>2019</v>
      </c>
    </row>
    <row r="1555" spans="1:16" s="65" customFormat="1" ht="15.75" customHeight="1" x14ac:dyDescent="0.25">
      <c r="A1555" s="113" t="s">
        <v>2273</v>
      </c>
      <c r="B1555" s="18" t="s">
        <v>69</v>
      </c>
      <c r="C1555" s="106">
        <v>6603028.7999999998</v>
      </c>
      <c r="D1555" s="120"/>
      <c r="E1555" s="162"/>
      <c r="F1555" s="162"/>
      <c r="G1555" s="91">
        <f t="shared" si="24"/>
        <v>6603028.7999999998</v>
      </c>
      <c r="H1555" s="120">
        <v>43657</v>
      </c>
      <c r="I1555" s="120">
        <v>43685</v>
      </c>
      <c r="J1555" s="70"/>
      <c r="K1555" s="162"/>
      <c r="L1555" s="162"/>
      <c r="M1555" s="84" t="s">
        <v>3501</v>
      </c>
      <c r="N1555" s="162">
        <v>4</v>
      </c>
      <c r="O1555" s="162">
        <v>6190.9</v>
      </c>
      <c r="P1555" s="115">
        <v>2019</v>
      </c>
    </row>
    <row r="1556" spans="1:16" s="65" customFormat="1" ht="15.75" customHeight="1" x14ac:dyDescent="0.25">
      <c r="A1556" s="113" t="s">
        <v>2683</v>
      </c>
      <c r="B1556" s="18" t="s">
        <v>755</v>
      </c>
      <c r="C1556" s="106">
        <v>3885333.6</v>
      </c>
      <c r="D1556" s="120"/>
      <c r="E1556" s="162"/>
      <c r="F1556" s="162"/>
      <c r="G1556" s="91">
        <f t="shared" si="24"/>
        <v>3885333.6</v>
      </c>
      <c r="H1556" s="120">
        <v>43675</v>
      </c>
      <c r="I1556" s="120">
        <v>43699</v>
      </c>
      <c r="J1556" s="70"/>
      <c r="K1556" s="162"/>
      <c r="L1556" s="162"/>
      <c r="M1556" s="84" t="s">
        <v>5</v>
      </c>
      <c r="N1556" s="162">
        <v>1</v>
      </c>
      <c r="O1556" s="162">
        <v>4883.8</v>
      </c>
      <c r="P1556" s="115">
        <v>2019</v>
      </c>
    </row>
    <row r="1557" spans="1:16" s="65" customFormat="1" ht="15.75" customHeight="1" x14ac:dyDescent="0.25">
      <c r="A1557" s="113" t="s">
        <v>2664</v>
      </c>
      <c r="B1557" s="18" t="s">
        <v>755</v>
      </c>
      <c r="C1557" s="106">
        <v>2922453.6</v>
      </c>
      <c r="D1557" s="120"/>
      <c r="E1557" s="162"/>
      <c r="F1557" s="162"/>
      <c r="G1557" s="91">
        <f t="shared" si="24"/>
        <v>2922453.6</v>
      </c>
      <c r="H1557" s="120">
        <v>43650</v>
      </c>
      <c r="I1557" s="120">
        <v>43699</v>
      </c>
      <c r="J1557" s="70"/>
      <c r="K1557" s="162"/>
      <c r="L1557" s="162"/>
      <c r="M1557" s="84" t="s">
        <v>1213</v>
      </c>
      <c r="N1557" s="162">
        <v>1</v>
      </c>
      <c r="O1557" s="162">
        <v>2506.5</v>
      </c>
      <c r="P1557" s="115">
        <v>2019</v>
      </c>
    </row>
    <row r="1558" spans="1:16" s="65" customFormat="1" ht="15.75" customHeight="1" x14ac:dyDescent="0.25">
      <c r="A1558" s="113" t="s">
        <v>2657</v>
      </c>
      <c r="B1558" s="18" t="s">
        <v>755</v>
      </c>
      <c r="C1558" s="106">
        <v>6052002</v>
      </c>
      <c r="D1558" s="120"/>
      <c r="E1558" s="162"/>
      <c r="F1558" s="162"/>
      <c r="G1558" s="91">
        <f t="shared" si="24"/>
        <v>6052002</v>
      </c>
      <c r="H1558" s="120">
        <v>43650</v>
      </c>
      <c r="I1558" s="120">
        <v>43699</v>
      </c>
      <c r="J1558" s="70"/>
      <c r="K1558" s="162"/>
      <c r="L1558" s="162"/>
      <c r="M1558" s="84" t="s">
        <v>1213</v>
      </c>
      <c r="N1558" s="162">
        <v>1</v>
      </c>
      <c r="O1558" s="162">
        <v>6167.3</v>
      </c>
      <c r="P1558" s="115">
        <v>2019</v>
      </c>
    </row>
    <row r="1559" spans="1:16" s="65" customFormat="1" ht="15.75" customHeight="1" x14ac:dyDescent="0.25">
      <c r="A1559" s="113" t="s">
        <v>2777</v>
      </c>
      <c r="B1559" s="18" t="s">
        <v>782</v>
      </c>
      <c r="C1559" s="106">
        <v>2551317.6</v>
      </c>
      <c r="D1559" s="120"/>
      <c r="E1559" s="162"/>
      <c r="F1559" s="162"/>
      <c r="G1559" s="91">
        <f t="shared" si="24"/>
        <v>2551317.6</v>
      </c>
      <c r="H1559" s="120">
        <v>43669</v>
      </c>
      <c r="I1559" s="120">
        <v>43700</v>
      </c>
      <c r="J1559" s="70"/>
      <c r="K1559" s="162"/>
      <c r="L1559" s="162"/>
      <c r="M1559" s="84" t="s">
        <v>5</v>
      </c>
      <c r="N1559" s="162">
        <v>1</v>
      </c>
      <c r="O1559" s="162">
        <v>2958.6</v>
      </c>
      <c r="P1559" s="115">
        <v>2019</v>
      </c>
    </row>
    <row r="1560" spans="1:16" s="65" customFormat="1" ht="15.75" customHeight="1" x14ac:dyDescent="0.25">
      <c r="A1560" s="113" t="s">
        <v>2611</v>
      </c>
      <c r="B1560" s="18" t="s">
        <v>63</v>
      </c>
      <c r="C1560" s="106">
        <v>1634739.6</v>
      </c>
      <c r="D1560" s="120"/>
      <c r="E1560" s="162"/>
      <c r="F1560" s="162"/>
      <c r="G1560" s="91">
        <f t="shared" si="24"/>
        <v>1634739.6</v>
      </c>
      <c r="H1560" s="120">
        <v>43648</v>
      </c>
      <c r="I1560" s="120">
        <v>43698</v>
      </c>
      <c r="J1560" s="70"/>
      <c r="K1560" s="162"/>
      <c r="L1560" s="162"/>
      <c r="M1560" s="84" t="s">
        <v>5</v>
      </c>
      <c r="N1560" s="162">
        <v>1</v>
      </c>
      <c r="O1560" s="162">
        <v>574.5</v>
      </c>
      <c r="P1560" s="115">
        <v>2019</v>
      </c>
    </row>
    <row r="1561" spans="1:16" s="65" customFormat="1" ht="15.75" customHeight="1" x14ac:dyDescent="0.25">
      <c r="A1561" s="113" t="s">
        <v>2495</v>
      </c>
      <c r="B1561" s="18" t="s">
        <v>682</v>
      </c>
      <c r="C1561" s="106">
        <v>3665812.8</v>
      </c>
      <c r="D1561" s="120"/>
      <c r="E1561" s="162"/>
      <c r="F1561" s="162"/>
      <c r="G1561" s="91">
        <f t="shared" si="24"/>
        <v>3665812.8</v>
      </c>
      <c r="H1561" s="120">
        <v>43601</v>
      </c>
      <c r="I1561" s="120">
        <v>43683</v>
      </c>
      <c r="J1561" s="70"/>
      <c r="K1561" s="162"/>
      <c r="L1561" s="162"/>
      <c r="M1561" s="84" t="s">
        <v>5</v>
      </c>
      <c r="N1561" s="162">
        <v>1</v>
      </c>
      <c r="O1561" s="162">
        <v>3896.3</v>
      </c>
      <c r="P1561" s="115">
        <v>2019</v>
      </c>
    </row>
    <row r="1562" spans="1:16" s="65" customFormat="1" ht="15.75" customHeight="1" x14ac:dyDescent="0.25">
      <c r="A1562" s="113" t="s">
        <v>2315</v>
      </c>
      <c r="B1562" s="18" t="s">
        <v>3083</v>
      </c>
      <c r="C1562" s="106">
        <v>4252602.38</v>
      </c>
      <c r="D1562" s="120"/>
      <c r="E1562" s="162"/>
      <c r="F1562" s="162"/>
      <c r="G1562" s="91">
        <f t="shared" si="24"/>
        <v>4252602.38</v>
      </c>
      <c r="H1562" s="120">
        <v>43601</v>
      </c>
      <c r="I1562" s="120">
        <v>43700</v>
      </c>
      <c r="J1562" s="70"/>
      <c r="K1562" s="162"/>
      <c r="L1562" s="162"/>
      <c r="M1562" s="84" t="s">
        <v>3501</v>
      </c>
      <c r="N1562" s="162">
        <v>4</v>
      </c>
      <c r="O1562" s="162">
        <v>4947.7</v>
      </c>
      <c r="P1562" s="115">
        <v>2019</v>
      </c>
    </row>
    <row r="1563" spans="1:16" s="65" customFormat="1" ht="15.75" customHeight="1" x14ac:dyDescent="0.25">
      <c r="A1563" s="113" t="s">
        <v>2405</v>
      </c>
      <c r="B1563" s="18" t="s">
        <v>1347</v>
      </c>
      <c r="C1563" s="106">
        <v>4672989.51</v>
      </c>
      <c r="D1563" s="120"/>
      <c r="E1563" s="162"/>
      <c r="F1563" s="162"/>
      <c r="G1563" s="91">
        <f t="shared" si="24"/>
        <v>4672989.51</v>
      </c>
      <c r="H1563" s="120">
        <v>43665</v>
      </c>
      <c r="I1563" s="120">
        <v>43700</v>
      </c>
      <c r="J1563" s="70"/>
      <c r="K1563" s="162"/>
      <c r="L1563" s="162"/>
      <c r="M1563" s="84" t="s">
        <v>5</v>
      </c>
      <c r="N1563" s="162">
        <v>1</v>
      </c>
      <c r="O1563" s="162">
        <v>12481.8</v>
      </c>
      <c r="P1563" s="115">
        <v>2019</v>
      </c>
    </row>
    <row r="1564" spans="1:16" s="65" customFormat="1" ht="15.75" customHeight="1" x14ac:dyDescent="0.25">
      <c r="A1564" s="113" t="s">
        <v>2883</v>
      </c>
      <c r="B1564" s="18" t="s">
        <v>2852</v>
      </c>
      <c r="C1564" s="106">
        <v>1663224</v>
      </c>
      <c r="D1564" s="120"/>
      <c r="E1564" s="162"/>
      <c r="F1564" s="162"/>
      <c r="G1564" s="91">
        <f t="shared" si="24"/>
        <v>1663224</v>
      </c>
      <c r="H1564" s="120">
        <v>43663</v>
      </c>
      <c r="I1564" s="120">
        <v>43698</v>
      </c>
      <c r="J1564" s="70"/>
      <c r="K1564" s="162"/>
      <c r="L1564" s="162"/>
      <c r="M1564" s="84" t="s">
        <v>5</v>
      </c>
      <c r="N1564" s="162">
        <v>1</v>
      </c>
      <c r="O1564" s="162">
        <v>427.6</v>
      </c>
      <c r="P1564" s="115">
        <v>2019</v>
      </c>
    </row>
    <row r="1565" spans="1:16" s="65" customFormat="1" ht="15.75" customHeight="1" x14ac:dyDescent="0.25">
      <c r="A1565" s="113" t="s">
        <v>2587</v>
      </c>
      <c r="B1565" s="18" t="s">
        <v>2077</v>
      </c>
      <c r="C1565" s="106">
        <v>2348954.4</v>
      </c>
      <c r="D1565" s="120"/>
      <c r="E1565" s="162"/>
      <c r="F1565" s="162"/>
      <c r="G1565" s="91">
        <f t="shared" si="24"/>
        <v>2348954.4</v>
      </c>
      <c r="H1565" s="120">
        <v>43619</v>
      </c>
      <c r="I1565" s="120">
        <v>43690</v>
      </c>
      <c r="J1565" s="70"/>
      <c r="K1565" s="162"/>
      <c r="L1565" s="162"/>
      <c r="M1565" s="84" t="s">
        <v>5</v>
      </c>
      <c r="N1565" s="162">
        <v>1</v>
      </c>
      <c r="O1565" s="162">
        <v>798.9</v>
      </c>
      <c r="P1565" s="115">
        <v>2019</v>
      </c>
    </row>
    <row r="1566" spans="1:16" s="163" customFormat="1" ht="15.75" customHeight="1" x14ac:dyDescent="0.25">
      <c r="A1566" s="104" t="s">
        <v>2659</v>
      </c>
      <c r="B1566" s="18" t="s">
        <v>2852</v>
      </c>
      <c r="C1566" s="91">
        <v>4468473.5999999996</v>
      </c>
      <c r="D1566" s="91"/>
      <c r="E1566" s="91"/>
      <c r="F1566" s="91"/>
      <c r="G1566" s="91">
        <f t="shared" si="24"/>
        <v>4468473.5999999996</v>
      </c>
      <c r="H1566" s="120">
        <v>43630</v>
      </c>
      <c r="I1566" s="120">
        <v>43698</v>
      </c>
      <c r="J1566" s="120"/>
      <c r="K1566" s="120"/>
      <c r="L1566" s="162"/>
      <c r="M1566" s="84" t="s">
        <v>1213</v>
      </c>
      <c r="N1566" s="162">
        <v>1</v>
      </c>
      <c r="O1566" s="112">
        <v>5250.1</v>
      </c>
      <c r="P1566" s="29">
        <v>2019</v>
      </c>
    </row>
    <row r="1567" spans="1:16" s="163" customFormat="1" ht="15.75" customHeight="1" x14ac:dyDescent="0.25">
      <c r="A1567" s="113" t="s">
        <v>2749</v>
      </c>
      <c r="B1567" s="18" t="s">
        <v>2852</v>
      </c>
      <c r="C1567" s="91">
        <v>4837969.2</v>
      </c>
      <c r="D1567" s="91"/>
      <c r="E1567" s="91"/>
      <c r="F1567" s="91"/>
      <c r="G1567" s="91">
        <f t="shared" si="24"/>
        <v>4837969.2</v>
      </c>
      <c r="H1567" s="120">
        <v>43648</v>
      </c>
      <c r="I1567" s="120">
        <v>43700</v>
      </c>
      <c r="J1567" s="120"/>
      <c r="K1567" s="120"/>
      <c r="L1567" s="162"/>
      <c r="M1567" s="84" t="s">
        <v>5</v>
      </c>
      <c r="N1567" s="162">
        <v>1</v>
      </c>
      <c r="O1567" s="112">
        <v>5068.5</v>
      </c>
      <c r="P1567" s="29">
        <v>2019</v>
      </c>
    </row>
    <row r="1568" spans="1:16" s="163" customFormat="1" ht="15.75" customHeight="1" x14ac:dyDescent="0.25">
      <c r="A1568" s="80" t="s">
        <v>1887</v>
      </c>
      <c r="B1568" s="18" t="s">
        <v>953</v>
      </c>
      <c r="C1568" s="91">
        <v>1163841.6000000001</v>
      </c>
      <c r="D1568" s="91"/>
      <c r="E1568" s="91"/>
      <c r="F1568" s="91"/>
      <c r="G1568" s="91">
        <f t="shared" si="24"/>
        <v>1163841.6000000001</v>
      </c>
      <c r="H1568" s="120">
        <v>43629</v>
      </c>
      <c r="I1568" s="120">
        <v>43699</v>
      </c>
      <c r="J1568" s="120"/>
      <c r="K1568" s="120"/>
      <c r="L1568" s="162"/>
      <c r="M1568" s="162" t="s">
        <v>6</v>
      </c>
      <c r="N1568" s="162">
        <v>1</v>
      </c>
      <c r="O1568" s="162">
        <v>527.20000000000005</v>
      </c>
      <c r="P1568" s="29">
        <v>2019</v>
      </c>
    </row>
    <row r="1569" spans="1:16" s="163" customFormat="1" ht="15.75" customHeight="1" x14ac:dyDescent="0.25">
      <c r="A1569" s="113" t="s">
        <v>2496</v>
      </c>
      <c r="B1569" s="18" t="s">
        <v>682</v>
      </c>
      <c r="C1569" s="91">
        <v>3702927.6</v>
      </c>
      <c r="D1569" s="91"/>
      <c r="E1569" s="91"/>
      <c r="F1569" s="91"/>
      <c r="G1569" s="91">
        <f t="shared" si="24"/>
        <v>3702927.6</v>
      </c>
      <c r="H1569" s="120">
        <v>43620</v>
      </c>
      <c r="I1569" s="120">
        <v>43683</v>
      </c>
      <c r="J1569" s="120"/>
      <c r="K1569" s="120"/>
      <c r="L1569" s="162"/>
      <c r="M1569" s="84" t="s">
        <v>5</v>
      </c>
      <c r="N1569" s="162">
        <v>1</v>
      </c>
      <c r="O1569" s="112">
        <v>3676.4</v>
      </c>
      <c r="P1569" s="29">
        <v>2019</v>
      </c>
    </row>
    <row r="1570" spans="1:16" s="163" customFormat="1" ht="15.75" customHeight="1" x14ac:dyDescent="0.25">
      <c r="A1570" s="113" t="s">
        <v>2393</v>
      </c>
      <c r="B1570" s="18" t="s">
        <v>2852</v>
      </c>
      <c r="C1570" s="91">
        <v>4224967.67</v>
      </c>
      <c r="D1570" s="91"/>
      <c r="E1570" s="91"/>
      <c r="F1570" s="91"/>
      <c r="G1570" s="91">
        <f t="shared" si="24"/>
        <v>4224967.67</v>
      </c>
      <c r="H1570" s="120">
        <v>43636</v>
      </c>
      <c r="I1570" s="120">
        <v>43699</v>
      </c>
      <c r="J1570" s="120"/>
      <c r="K1570" s="120"/>
      <c r="L1570" s="162"/>
      <c r="M1570" s="84" t="s">
        <v>5</v>
      </c>
      <c r="N1570" s="162">
        <v>1</v>
      </c>
      <c r="O1570" s="112">
        <v>3826.1</v>
      </c>
      <c r="P1570" s="29">
        <v>2019</v>
      </c>
    </row>
    <row r="1571" spans="1:16" s="163" customFormat="1" ht="15.75" customHeight="1" x14ac:dyDescent="0.25">
      <c r="A1571" s="80" t="s">
        <v>2589</v>
      </c>
      <c r="B1571" s="18" t="s">
        <v>2852</v>
      </c>
      <c r="C1571" s="91">
        <v>5410306.7999999998</v>
      </c>
      <c r="D1571" s="91"/>
      <c r="E1571" s="91"/>
      <c r="F1571" s="91"/>
      <c r="G1571" s="91">
        <f t="shared" si="24"/>
        <v>5410306.7999999998</v>
      </c>
      <c r="H1571" s="120">
        <v>43657</v>
      </c>
      <c r="I1571" s="120">
        <v>43700</v>
      </c>
      <c r="J1571" s="120"/>
      <c r="K1571" s="120"/>
      <c r="L1571" s="162"/>
      <c r="M1571" s="84" t="s">
        <v>5</v>
      </c>
      <c r="N1571" s="162">
        <v>1</v>
      </c>
      <c r="O1571" s="112">
        <v>5122.3</v>
      </c>
      <c r="P1571" s="29">
        <v>2019</v>
      </c>
    </row>
    <row r="1572" spans="1:16" s="163" customFormat="1" ht="15.75" customHeight="1" x14ac:dyDescent="0.25">
      <c r="A1572" s="80" t="s">
        <v>1369</v>
      </c>
      <c r="B1572" s="18" t="s">
        <v>1347</v>
      </c>
      <c r="C1572" s="91">
        <v>3366109.53</v>
      </c>
      <c r="D1572" s="91"/>
      <c r="E1572" s="91"/>
      <c r="F1572" s="91"/>
      <c r="G1572" s="91">
        <f t="shared" si="24"/>
        <v>3366109.53</v>
      </c>
      <c r="H1572" s="120">
        <v>43580</v>
      </c>
      <c r="I1572" s="120">
        <v>43656</v>
      </c>
      <c r="J1572" s="120"/>
      <c r="K1572" s="120"/>
      <c r="L1572" s="162"/>
      <c r="M1572" s="162" t="s">
        <v>3498</v>
      </c>
      <c r="N1572" s="162">
        <v>4</v>
      </c>
      <c r="O1572" s="162">
        <v>2683.9</v>
      </c>
      <c r="P1572" s="29">
        <v>2019</v>
      </c>
    </row>
    <row r="1573" spans="1:16" s="163" customFormat="1" ht="15.75" customHeight="1" x14ac:dyDescent="0.25">
      <c r="A1573" s="80" t="s">
        <v>1158</v>
      </c>
      <c r="B1573" s="18" t="s">
        <v>682</v>
      </c>
      <c r="C1573" s="91">
        <v>5481822.2300000004</v>
      </c>
      <c r="D1573" s="91"/>
      <c r="E1573" s="91"/>
      <c r="F1573" s="91"/>
      <c r="G1573" s="91">
        <f t="shared" si="24"/>
        <v>5481822.2300000004</v>
      </c>
      <c r="H1573" s="120">
        <v>43572</v>
      </c>
      <c r="I1573" s="120">
        <v>43700</v>
      </c>
      <c r="J1573" s="120"/>
      <c r="K1573" s="120"/>
      <c r="L1573" s="162"/>
      <c r="M1573" s="162" t="s">
        <v>3523</v>
      </c>
      <c r="N1573" s="162">
        <v>5</v>
      </c>
      <c r="O1573" s="112">
        <v>2793</v>
      </c>
      <c r="P1573" s="29">
        <v>2019</v>
      </c>
    </row>
    <row r="1574" spans="1:16" s="163" customFormat="1" ht="15.75" customHeight="1" x14ac:dyDescent="0.25">
      <c r="A1574" s="113" t="s">
        <v>2591</v>
      </c>
      <c r="B1574" s="18" t="s">
        <v>2852</v>
      </c>
      <c r="C1574" s="91">
        <v>1629116.4</v>
      </c>
      <c r="D1574" s="91"/>
      <c r="E1574" s="91"/>
      <c r="F1574" s="91"/>
      <c r="G1574" s="91">
        <f t="shared" si="24"/>
        <v>1629116.4</v>
      </c>
      <c r="H1574" s="120">
        <v>43598</v>
      </c>
      <c r="I1574" s="120">
        <v>43698</v>
      </c>
      <c r="J1574" s="120"/>
      <c r="K1574" s="120"/>
      <c r="L1574" s="162"/>
      <c r="M1574" s="84" t="s">
        <v>5</v>
      </c>
      <c r="N1574" s="162">
        <v>1</v>
      </c>
      <c r="O1574" s="112">
        <v>419.4</v>
      </c>
      <c r="P1574" s="29">
        <v>2019</v>
      </c>
    </row>
    <row r="1575" spans="1:16" s="163" customFormat="1" ht="15.75" customHeight="1" x14ac:dyDescent="0.25">
      <c r="A1575" s="113" t="s">
        <v>650</v>
      </c>
      <c r="B1575" s="18" t="s">
        <v>2852</v>
      </c>
      <c r="C1575" s="91">
        <v>2482290</v>
      </c>
      <c r="D1575" s="91"/>
      <c r="E1575" s="91"/>
      <c r="F1575" s="91"/>
      <c r="G1575" s="91">
        <f t="shared" si="24"/>
        <v>2482290</v>
      </c>
      <c r="H1575" s="120">
        <v>43655</v>
      </c>
      <c r="I1575" s="120">
        <v>43704</v>
      </c>
      <c r="J1575" s="120"/>
      <c r="K1575" s="120"/>
      <c r="L1575" s="162"/>
      <c r="M1575" s="84" t="s">
        <v>5</v>
      </c>
      <c r="N1575" s="162">
        <v>1</v>
      </c>
      <c r="O1575" s="162">
        <v>1538.3</v>
      </c>
      <c r="P1575" s="29">
        <v>2019</v>
      </c>
    </row>
    <row r="1576" spans="1:16" s="163" customFormat="1" ht="15.75" customHeight="1" x14ac:dyDescent="0.25">
      <c r="A1576" s="113" t="s">
        <v>2638</v>
      </c>
      <c r="B1576" s="18" t="s">
        <v>2852</v>
      </c>
      <c r="C1576" s="91">
        <v>2342148</v>
      </c>
      <c r="D1576" s="91"/>
      <c r="E1576" s="91"/>
      <c r="F1576" s="91"/>
      <c r="G1576" s="91">
        <f t="shared" si="24"/>
        <v>2342148</v>
      </c>
      <c r="H1576" s="120">
        <v>43636</v>
      </c>
      <c r="I1576" s="120">
        <v>43699</v>
      </c>
      <c r="J1576" s="120"/>
      <c r="K1576" s="120"/>
      <c r="L1576" s="162"/>
      <c r="M1576" s="84" t="s">
        <v>5</v>
      </c>
      <c r="N1576" s="162">
        <v>1</v>
      </c>
      <c r="O1576" s="162">
        <v>3834.2</v>
      </c>
      <c r="P1576" s="29">
        <v>2019</v>
      </c>
    </row>
    <row r="1577" spans="1:16" s="163" customFormat="1" ht="15.75" customHeight="1" x14ac:dyDescent="0.25">
      <c r="A1577" s="18" t="s">
        <v>1095</v>
      </c>
      <c r="B1577" s="18" t="s">
        <v>614</v>
      </c>
      <c r="C1577" s="91">
        <v>675796.8</v>
      </c>
      <c r="D1577" s="91"/>
      <c r="E1577" s="91"/>
      <c r="F1577" s="91"/>
      <c r="G1577" s="91">
        <f t="shared" si="24"/>
        <v>675796.8</v>
      </c>
      <c r="H1577" s="120">
        <v>43605</v>
      </c>
      <c r="I1577" s="120">
        <v>43614</v>
      </c>
      <c r="J1577" s="120"/>
      <c r="K1577" s="120"/>
      <c r="L1577" s="162"/>
      <c r="M1577" s="162" t="s">
        <v>5</v>
      </c>
      <c r="N1577" s="162">
        <v>1</v>
      </c>
      <c r="O1577" s="162">
        <v>3019.4</v>
      </c>
      <c r="P1577" s="29">
        <v>2019</v>
      </c>
    </row>
    <row r="1578" spans="1:16" s="163" customFormat="1" ht="15.75" customHeight="1" x14ac:dyDescent="0.25">
      <c r="A1578" s="4" t="s">
        <v>2816</v>
      </c>
      <c r="B1578" s="18" t="s">
        <v>42</v>
      </c>
      <c r="C1578" s="91">
        <v>5732949.5999999996</v>
      </c>
      <c r="D1578" s="91"/>
      <c r="E1578" s="91"/>
      <c r="F1578" s="91"/>
      <c r="G1578" s="91">
        <f t="shared" si="24"/>
        <v>5732949.5999999996</v>
      </c>
      <c r="H1578" s="120">
        <v>43650</v>
      </c>
      <c r="I1578" s="120">
        <v>43700</v>
      </c>
      <c r="J1578" s="120"/>
      <c r="K1578" s="120"/>
      <c r="L1578" s="162"/>
      <c r="M1578" s="84" t="s">
        <v>5</v>
      </c>
      <c r="N1578" s="162">
        <v>1</v>
      </c>
      <c r="O1578" s="162">
        <v>4402.3</v>
      </c>
      <c r="P1578" s="29">
        <v>2019</v>
      </c>
    </row>
    <row r="1579" spans="1:16" s="163" customFormat="1" ht="15.75" customHeight="1" x14ac:dyDescent="0.25">
      <c r="A1579" s="113" t="s">
        <v>2782</v>
      </c>
      <c r="B1579" s="18" t="s">
        <v>2852</v>
      </c>
      <c r="C1579" s="177">
        <v>4276912.8</v>
      </c>
      <c r="D1579" s="91"/>
      <c r="E1579" s="91"/>
      <c r="F1579" s="91"/>
      <c r="G1579" s="91">
        <f t="shared" si="24"/>
        <v>4276912.8</v>
      </c>
      <c r="H1579" s="120">
        <v>43644</v>
      </c>
      <c r="I1579" s="120">
        <v>43699</v>
      </c>
      <c r="J1579" s="120"/>
      <c r="K1579" s="120"/>
      <c r="L1579" s="162"/>
      <c r="M1579" s="84" t="s">
        <v>5</v>
      </c>
      <c r="N1579" s="162">
        <v>1</v>
      </c>
      <c r="O1579" s="162">
        <v>4179.2</v>
      </c>
      <c r="P1579" s="29">
        <v>2019</v>
      </c>
    </row>
    <row r="1580" spans="1:16" s="163" customFormat="1" ht="15.75" customHeight="1" x14ac:dyDescent="0.25">
      <c r="A1580" s="113" t="s">
        <v>2302</v>
      </c>
      <c r="B1580" s="18" t="s">
        <v>1006</v>
      </c>
      <c r="C1580" s="177">
        <v>1873575.03</v>
      </c>
      <c r="D1580" s="91"/>
      <c r="E1580" s="91"/>
      <c r="F1580" s="91"/>
      <c r="G1580" s="91">
        <f t="shared" si="24"/>
        <v>1873575.03</v>
      </c>
      <c r="H1580" s="120">
        <v>43658</v>
      </c>
      <c r="I1580" s="120">
        <v>43699</v>
      </c>
      <c r="J1580" s="120"/>
      <c r="K1580" s="120"/>
      <c r="L1580" s="162"/>
      <c r="M1580" s="84" t="s">
        <v>5</v>
      </c>
      <c r="N1580" s="162">
        <v>1</v>
      </c>
      <c r="O1580" s="162">
        <v>3383.7</v>
      </c>
      <c r="P1580" s="29">
        <v>2019</v>
      </c>
    </row>
    <row r="1581" spans="1:16" s="163" customFormat="1" ht="15.75" customHeight="1" x14ac:dyDescent="0.25">
      <c r="A1581" s="113" t="s">
        <v>2358</v>
      </c>
      <c r="B1581" s="18" t="s">
        <v>1006</v>
      </c>
      <c r="C1581" s="177">
        <v>2252805.62</v>
      </c>
      <c r="D1581" s="91"/>
      <c r="E1581" s="91"/>
      <c r="F1581" s="91"/>
      <c r="G1581" s="91">
        <f t="shared" si="24"/>
        <v>2252805.62</v>
      </c>
      <c r="H1581" s="120">
        <v>43574</v>
      </c>
      <c r="I1581" s="120">
        <v>43662</v>
      </c>
      <c r="J1581" s="120"/>
      <c r="K1581" s="120"/>
      <c r="L1581" s="162"/>
      <c r="M1581" s="162" t="s">
        <v>5</v>
      </c>
      <c r="N1581" s="162">
        <v>1</v>
      </c>
      <c r="O1581" s="162">
        <v>2924.9</v>
      </c>
      <c r="P1581" s="29">
        <v>2019</v>
      </c>
    </row>
    <row r="1582" spans="1:16" s="163" customFormat="1" ht="15.75" customHeight="1" x14ac:dyDescent="0.25">
      <c r="A1582" s="113" t="s">
        <v>2477</v>
      </c>
      <c r="B1582" s="18" t="s">
        <v>757</v>
      </c>
      <c r="C1582" s="177">
        <v>7510793.8200000003</v>
      </c>
      <c r="D1582" s="91"/>
      <c r="E1582" s="91"/>
      <c r="F1582" s="91"/>
      <c r="G1582" s="91">
        <f t="shared" si="24"/>
        <v>7510793.8200000003</v>
      </c>
      <c r="H1582" s="120">
        <v>43641</v>
      </c>
      <c r="I1582" s="120">
        <v>43704</v>
      </c>
      <c r="J1582" s="120"/>
      <c r="K1582" s="120"/>
      <c r="L1582" s="162"/>
      <c r="M1582" s="84" t="s">
        <v>3499</v>
      </c>
      <c r="N1582" s="162">
        <v>4</v>
      </c>
      <c r="O1582" s="112">
        <v>4933.6000000000004</v>
      </c>
      <c r="P1582" s="29">
        <v>2019</v>
      </c>
    </row>
    <row r="1583" spans="1:16" s="175" customFormat="1" ht="15.75" customHeight="1" x14ac:dyDescent="0.25">
      <c r="A1583" s="104" t="s">
        <v>1977</v>
      </c>
      <c r="B1583" s="18" t="s">
        <v>447</v>
      </c>
      <c r="C1583" s="106">
        <v>4251039.09</v>
      </c>
      <c r="D1583" s="120"/>
      <c r="E1583" s="162"/>
      <c r="F1583" s="162"/>
      <c r="G1583" s="91">
        <f t="shared" si="24"/>
        <v>4251039.09</v>
      </c>
      <c r="H1583" s="120">
        <v>43658</v>
      </c>
      <c r="I1583" s="120">
        <v>43721</v>
      </c>
      <c r="J1583" s="70"/>
      <c r="K1583" s="162"/>
      <c r="L1583" s="162"/>
      <c r="M1583" s="84" t="s">
        <v>3501</v>
      </c>
      <c r="N1583" s="162">
        <v>4</v>
      </c>
      <c r="O1583" s="162">
        <v>3406.6</v>
      </c>
      <c r="P1583" s="29">
        <v>2019</v>
      </c>
    </row>
    <row r="1584" spans="1:16" s="65" customFormat="1" ht="15.75" customHeight="1" x14ac:dyDescent="0.25">
      <c r="A1584" s="113" t="s">
        <v>2588</v>
      </c>
      <c r="B1584" s="18" t="s">
        <v>2852</v>
      </c>
      <c r="C1584" s="106">
        <v>2534953.2000000002</v>
      </c>
      <c r="D1584" s="120"/>
      <c r="E1584" s="162"/>
      <c r="F1584" s="162"/>
      <c r="G1584" s="91">
        <f t="shared" si="24"/>
        <v>2534953.2000000002</v>
      </c>
      <c r="H1584" s="120">
        <v>43676</v>
      </c>
      <c r="I1584" s="120">
        <v>43705</v>
      </c>
      <c r="J1584" s="70"/>
      <c r="K1584" s="162"/>
      <c r="L1584" s="162"/>
      <c r="M1584" s="84" t="s">
        <v>5</v>
      </c>
      <c r="N1584" s="162">
        <v>1</v>
      </c>
      <c r="O1584" s="162">
        <v>798.9</v>
      </c>
      <c r="P1584" s="29">
        <v>2019</v>
      </c>
    </row>
    <row r="1585" spans="1:16" s="175" customFormat="1" ht="15.75" customHeight="1" x14ac:dyDescent="0.25">
      <c r="A1585" s="104" t="s">
        <v>3311</v>
      </c>
      <c r="B1585" s="18" t="s">
        <v>1995</v>
      </c>
      <c r="C1585" s="106">
        <v>7778278.7999999998</v>
      </c>
      <c r="D1585" s="120"/>
      <c r="E1585" s="162"/>
      <c r="F1585" s="162"/>
      <c r="G1585" s="91">
        <f t="shared" si="24"/>
        <v>7778278.7999999998</v>
      </c>
      <c r="H1585" s="120">
        <v>43718</v>
      </c>
      <c r="I1585" s="120">
        <v>43707</v>
      </c>
      <c r="J1585" s="70"/>
      <c r="K1585" s="162"/>
      <c r="L1585" s="162"/>
      <c r="M1585" s="84" t="s">
        <v>908</v>
      </c>
      <c r="N1585" s="162">
        <v>1</v>
      </c>
      <c r="O1585" s="162">
        <v>10733.3</v>
      </c>
      <c r="P1585" s="29">
        <v>2019</v>
      </c>
    </row>
    <row r="1586" spans="1:16" s="65" customFormat="1" ht="15.75" customHeight="1" x14ac:dyDescent="0.25">
      <c r="A1586" s="113" t="s">
        <v>2809</v>
      </c>
      <c r="B1586" s="18" t="s">
        <v>755</v>
      </c>
      <c r="C1586" s="106">
        <v>5127531.5999999996</v>
      </c>
      <c r="D1586" s="120"/>
      <c r="E1586" s="162"/>
      <c r="F1586" s="162"/>
      <c r="G1586" s="91">
        <f t="shared" si="24"/>
        <v>5127531.5999999996</v>
      </c>
      <c r="H1586" s="120">
        <v>43684</v>
      </c>
      <c r="I1586" s="120">
        <v>43711</v>
      </c>
      <c r="J1586" s="70"/>
      <c r="K1586" s="162"/>
      <c r="L1586" s="162"/>
      <c r="M1586" s="84" t="s">
        <v>5</v>
      </c>
      <c r="N1586" s="162">
        <v>1</v>
      </c>
      <c r="O1586" s="162">
        <v>5094.8999999999996</v>
      </c>
      <c r="P1586" s="29">
        <v>2019</v>
      </c>
    </row>
    <row r="1587" spans="1:16" s="65" customFormat="1" ht="15.75" customHeight="1" x14ac:dyDescent="0.25">
      <c r="A1587" s="113" t="s">
        <v>2940</v>
      </c>
      <c r="B1587" s="18" t="s">
        <v>3543</v>
      </c>
      <c r="C1587" s="106">
        <v>6352550.4000000004</v>
      </c>
      <c r="D1587" s="120"/>
      <c r="E1587" s="162"/>
      <c r="F1587" s="162"/>
      <c r="G1587" s="91">
        <f t="shared" si="24"/>
        <v>6352550.4000000004</v>
      </c>
      <c r="H1587" s="120">
        <v>43711</v>
      </c>
      <c r="I1587" s="120">
        <v>43721</v>
      </c>
      <c r="J1587" s="70"/>
      <c r="K1587" s="162"/>
      <c r="L1587" s="162"/>
      <c r="M1587" s="84" t="s">
        <v>5</v>
      </c>
      <c r="N1587" s="162">
        <v>1</v>
      </c>
      <c r="O1587" s="162">
        <v>5791</v>
      </c>
      <c r="P1587" s="29">
        <v>2019</v>
      </c>
    </row>
    <row r="1588" spans="1:16" s="65" customFormat="1" ht="15.75" customHeight="1" x14ac:dyDescent="0.25">
      <c r="A1588" s="113" t="s">
        <v>2879</v>
      </c>
      <c r="B1588" s="18" t="s">
        <v>3543</v>
      </c>
      <c r="C1588" s="106">
        <v>2584202.4</v>
      </c>
      <c r="D1588" s="120"/>
      <c r="E1588" s="162"/>
      <c r="F1588" s="162"/>
      <c r="G1588" s="91">
        <f t="shared" si="24"/>
        <v>2584202.4</v>
      </c>
      <c r="H1588" s="120">
        <v>43714</v>
      </c>
      <c r="I1588" s="120">
        <v>43720</v>
      </c>
      <c r="J1588" s="70"/>
      <c r="K1588" s="162"/>
      <c r="L1588" s="162"/>
      <c r="M1588" s="84" t="s">
        <v>5</v>
      </c>
      <c r="N1588" s="162">
        <v>1</v>
      </c>
      <c r="O1588" s="162">
        <v>1683.5</v>
      </c>
      <c r="P1588" s="29">
        <v>2019</v>
      </c>
    </row>
    <row r="1589" spans="1:16" s="65" customFormat="1" ht="15.75" customHeight="1" x14ac:dyDescent="0.25">
      <c r="A1589" s="113" t="s">
        <v>2941</v>
      </c>
      <c r="B1589" s="18" t="s">
        <v>3543</v>
      </c>
      <c r="C1589" s="106">
        <v>7567965.5999999996</v>
      </c>
      <c r="D1589" s="120"/>
      <c r="E1589" s="162"/>
      <c r="F1589" s="162"/>
      <c r="G1589" s="91">
        <f t="shared" si="24"/>
        <v>7567965.5999999996</v>
      </c>
      <c r="H1589" s="120">
        <v>43706</v>
      </c>
      <c r="I1589" s="120">
        <v>43721</v>
      </c>
      <c r="J1589" s="70"/>
      <c r="K1589" s="162"/>
      <c r="L1589" s="162"/>
      <c r="M1589" s="84" t="s">
        <v>5</v>
      </c>
      <c r="N1589" s="162">
        <v>1</v>
      </c>
      <c r="O1589" s="162">
        <v>6325.5</v>
      </c>
      <c r="P1589" s="29">
        <v>2019</v>
      </c>
    </row>
    <row r="1590" spans="1:16" s="175" customFormat="1" ht="15.75" customHeight="1" x14ac:dyDescent="0.25">
      <c r="A1590" s="104" t="s">
        <v>3317</v>
      </c>
      <c r="B1590" s="18" t="s">
        <v>1995</v>
      </c>
      <c r="C1590" s="106">
        <v>6363867.5999999996</v>
      </c>
      <c r="D1590" s="120"/>
      <c r="E1590" s="162"/>
      <c r="F1590" s="162"/>
      <c r="G1590" s="91">
        <f t="shared" si="24"/>
        <v>6363867.5999999996</v>
      </c>
      <c r="H1590" s="120">
        <v>43672</v>
      </c>
      <c r="I1590" s="120">
        <v>43707</v>
      </c>
      <c r="J1590" s="70"/>
      <c r="K1590" s="162"/>
      <c r="L1590" s="162"/>
      <c r="M1590" s="84" t="s">
        <v>908</v>
      </c>
      <c r="N1590" s="162">
        <v>1</v>
      </c>
      <c r="O1590" s="162">
        <v>8574.5</v>
      </c>
      <c r="P1590" s="115">
        <v>2019</v>
      </c>
    </row>
    <row r="1591" spans="1:16" s="175" customFormat="1" ht="15.75" customHeight="1" x14ac:dyDescent="0.25">
      <c r="A1591" s="104" t="s">
        <v>3314</v>
      </c>
      <c r="B1591" s="18" t="s">
        <v>1995</v>
      </c>
      <c r="C1591" s="106">
        <v>9386090.4000000004</v>
      </c>
      <c r="D1591" s="120"/>
      <c r="E1591" s="162"/>
      <c r="F1591" s="162"/>
      <c r="G1591" s="91">
        <f t="shared" si="24"/>
        <v>9386090.4000000004</v>
      </c>
      <c r="H1591" s="120">
        <v>43661</v>
      </c>
      <c r="I1591" s="120">
        <v>43703</v>
      </c>
      <c r="J1591" s="70"/>
      <c r="K1591" s="162"/>
      <c r="L1591" s="162"/>
      <c r="M1591" s="84" t="s">
        <v>908</v>
      </c>
      <c r="N1591" s="162">
        <v>1</v>
      </c>
      <c r="O1591" s="162">
        <v>13134.2</v>
      </c>
      <c r="P1591" s="115">
        <v>2019</v>
      </c>
    </row>
    <row r="1592" spans="1:16" s="175" customFormat="1" ht="15.75" customHeight="1" x14ac:dyDescent="0.25">
      <c r="A1592" s="104" t="s">
        <v>3313</v>
      </c>
      <c r="B1592" s="18" t="s">
        <v>1995</v>
      </c>
      <c r="C1592" s="106">
        <v>9356325.5999999996</v>
      </c>
      <c r="D1592" s="120"/>
      <c r="E1592" s="162"/>
      <c r="F1592" s="162"/>
      <c r="G1592" s="91">
        <f t="shared" si="24"/>
        <v>9356325.5999999996</v>
      </c>
      <c r="H1592" s="120">
        <v>43655</v>
      </c>
      <c r="I1592" s="120">
        <v>43651</v>
      </c>
      <c r="J1592" s="70"/>
      <c r="K1592" s="162"/>
      <c r="L1592" s="162"/>
      <c r="M1592" s="84" t="s">
        <v>908</v>
      </c>
      <c r="N1592" s="162">
        <v>1</v>
      </c>
      <c r="O1592" s="162">
        <v>13069.9</v>
      </c>
      <c r="P1592" s="115">
        <v>2019</v>
      </c>
    </row>
    <row r="1593" spans="1:16" s="175" customFormat="1" ht="15.75" customHeight="1" x14ac:dyDescent="0.25">
      <c r="A1593" s="104" t="s">
        <v>3316</v>
      </c>
      <c r="B1593" s="18" t="s">
        <v>1995</v>
      </c>
      <c r="C1593" s="106">
        <v>3114188.4</v>
      </c>
      <c r="D1593" s="120"/>
      <c r="E1593" s="162"/>
      <c r="F1593" s="162"/>
      <c r="G1593" s="91">
        <f t="shared" si="24"/>
        <v>3114188.4</v>
      </c>
      <c r="H1593" s="120">
        <v>43657</v>
      </c>
      <c r="I1593" s="120">
        <v>43707</v>
      </c>
      <c r="J1593" s="70"/>
      <c r="K1593" s="162"/>
      <c r="L1593" s="162"/>
      <c r="M1593" s="84" t="s">
        <v>908</v>
      </c>
      <c r="N1593" s="162">
        <v>1</v>
      </c>
      <c r="O1593" s="162">
        <v>4379.3999999999996</v>
      </c>
      <c r="P1593" s="115">
        <v>2019</v>
      </c>
    </row>
    <row r="1594" spans="1:16" s="175" customFormat="1" ht="15.75" customHeight="1" x14ac:dyDescent="0.25">
      <c r="A1594" s="104" t="s">
        <v>3315</v>
      </c>
      <c r="B1594" s="18" t="s">
        <v>1995</v>
      </c>
      <c r="C1594" s="106">
        <v>9338642.4000000004</v>
      </c>
      <c r="D1594" s="120"/>
      <c r="E1594" s="162"/>
      <c r="F1594" s="162"/>
      <c r="G1594" s="91">
        <f t="shared" si="24"/>
        <v>9338642.4000000004</v>
      </c>
      <c r="H1594" s="120">
        <v>43719</v>
      </c>
      <c r="I1594" s="120">
        <v>43707</v>
      </c>
      <c r="J1594" s="70"/>
      <c r="K1594" s="162"/>
      <c r="L1594" s="162"/>
      <c r="M1594" s="84" t="s">
        <v>908</v>
      </c>
      <c r="N1594" s="162">
        <v>1</v>
      </c>
      <c r="O1594" s="162">
        <v>13012.8</v>
      </c>
      <c r="P1594" s="115">
        <v>2019</v>
      </c>
    </row>
    <row r="1595" spans="1:16" s="65" customFormat="1" ht="15.75" customHeight="1" x14ac:dyDescent="0.2">
      <c r="A1595" s="104" t="s">
        <v>3312</v>
      </c>
      <c r="B1595" s="18" t="s">
        <v>1995</v>
      </c>
      <c r="C1595" s="106">
        <v>9384715.1999999993</v>
      </c>
      <c r="D1595" s="120"/>
      <c r="E1595" s="162"/>
      <c r="F1595" s="162"/>
      <c r="G1595" s="91">
        <f t="shared" si="24"/>
        <v>9384715.1999999993</v>
      </c>
      <c r="H1595" s="120">
        <v>43689</v>
      </c>
      <c r="I1595" s="120">
        <v>43703</v>
      </c>
      <c r="J1595" s="70"/>
      <c r="K1595" s="162"/>
      <c r="L1595" s="162"/>
      <c r="M1595" s="84" t="s">
        <v>908</v>
      </c>
      <c r="N1595" s="162">
        <v>1</v>
      </c>
      <c r="O1595" s="162">
        <v>13117.9</v>
      </c>
      <c r="P1595" s="115">
        <v>2019</v>
      </c>
    </row>
    <row r="1596" spans="1:16" s="65" customFormat="1" ht="15.75" customHeight="1" x14ac:dyDescent="0.2">
      <c r="A1596" s="104" t="s">
        <v>2634</v>
      </c>
      <c r="B1596" s="18" t="s">
        <v>3307</v>
      </c>
      <c r="C1596" s="106">
        <v>5889859.4199999999</v>
      </c>
      <c r="D1596" s="120"/>
      <c r="E1596" s="162"/>
      <c r="F1596" s="162"/>
      <c r="G1596" s="91">
        <f t="shared" si="24"/>
        <v>5889859.4199999999</v>
      </c>
      <c r="H1596" s="120">
        <v>43622</v>
      </c>
      <c r="I1596" s="120">
        <v>43626</v>
      </c>
      <c r="J1596" s="70"/>
      <c r="K1596" s="162"/>
      <c r="L1596" s="162"/>
      <c r="M1596" s="84" t="s">
        <v>908</v>
      </c>
      <c r="N1596" s="162">
        <v>1</v>
      </c>
      <c r="O1596" s="162">
        <v>8404.7000000000007</v>
      </c>
      <c r="P1596" s="115">
        <v>2019</v>
      </c>
    </row>
    <row r="1597" spans="1:16" s="65" customFormat="1" ht="15.75" customHeight="1" x14ac:dyDescent="0.2">
      <c r="A1597" s="104" t="s">
        <v>2635</v>
      </c>
      <c r="B1597" s="18" t="s">
        <v>3307</v>
      </c>
      <c r="C1597" s="106">
        <v>5868111.7199999997</v>
      </c>
      <c r="D1597" s="120"/>
      <c r="E1597" s="162"/>
      <c r="F1597" s="162"/>
      <c r="G1597" s="91">
        <f t="shared" si="24"/>
        <v>5868111.7199999997</v>
      </c>
      <c r="H1597" s="120">
        <v>43622</v>
      </c>
      <c r="I1597" s="120">
        <v>43623</v>
      </c>
      <c r="J1597" s="70"/>
      <c r="K1597" s="162"/>
      <c r="L1597" s="162"/>
      <c r="M1597" s="84" t="s">
        <v>908</v>
      </c>
      <c r="N1597" s="162">
        <v>1</v>
      </c>
      <c r="O1597" s="162">
        <v>8881.5</v>
      </c>
      <c r="P1597" s="115">
        <v>2019</v>
      </c>
    </row>
    <row r="1598" spans="1:16" s="65" customFormat="1" ht="15.75" customHeight="1" x14ac:dyDescent="0.2">
      <c r="A1598" s="104" t="s">
        <v>3280</v>
      </c>
      <c r="B1598" s="18" t="s">
        <v>3532</v>
      </c>
      <c r="C1598" s="106">
        <v>4018059.6</v>
      </c>
      <c r="D1598" s="120"/>
      <c r="E1598" s="162"/>
      <c r="F1598" s="162"/>
      <c r="G1598" s="91">
        <f t="shared" si="24"/>
        <v>4018059.6</v>
      </c>
      <c r="H1598" s="120">
        <v>43690</v>
      </c>
      <c r="I1598" s="120">
        <v>43726</v>
      </c>
      <c r="J1598" s="70"/>
      <c r="K1598" s="162"/>
      <c r="L1598" s="162"/>
      <c r="M1598" s="84" t="s">
        <v>5</v>
      </c>
      <c r="N1598" s="162">
        <v>1</v>
      </c>
      <c r="O1598" s="162">
        <v>3639.6</v>
      </c>
      <c r="P1598" s="115">
        <v>2019</v>
      </c>
    </row>
    <row r="1599" spans="1:16" s="65" customFormat="1" ht="15.75" customHeight="1" x14ac:dyDescent="0.2">
      <c r="A1599" s="104" t="s">
        <v>2523</v>
      </c>
      <c r="B1599" s="18" t="s">
        <v>63</v>
      </c>
      <c r="C1599" s="106">
        <v>2310200.4</v>
      </c>
      <c r="D1599" s="120"/>
      <c r="E1599" s="162"/>
      <c r="F1599" s="162"/>
      <c r="G1599" s="91">
        <f t="shared" si="24"/>
        <v>2310200.4</v>
      </c>
      <c r="H1599" s="120">
        <v>43696</v>
      </c>
      <c r="I1599" s="120">
        <v>43705</v>
      </c>
      <c r="J1599" s="70"/>
      <c r="K1599" s="162"/>
      <c r="L1599" s="162"/>
      <c r="M1599" s="84" t="s">
        <v>5</v>
      </c>
      <c r="N1599" s="162">
        <v>1</v>
      </c>
      <c r="O1599" s="162">
        <v>4313.7</v>
      </c>
      <c r="P1599" s="115">
        <v>2019</v>
      </c>
    </row>
    <row r="1600" spans="1:16" s="65" customFormat="1" ht="15.75" customHeight="1" x14ac:dyDescent="0.2">
      <c r="A1600" s="104" t="s">
        <v>1945</v>
      </c>
      <c r="B1600" s="18" t="s">
        <v>2100</v>
      </c>
      <c r="C1600" s="106">
        <v>504158.4</v>
      </c>
      <c r="D1600" s="120"/>
      <c r="E1600" s="162"/>
      <c r="F1600" s="162"/>
      <c r="G1600" s="91">
        <f t="shared" si="24"/>
        <v>504158.4</v>
      </c>
      <c r="H1600" s="120">
        <v>43697</v>
      </c>
      <c r="I1600" s="120">
        <v>43710</v>
      </c>
      <c r="J1600" s="70"/>
      <c r="K1600" s="162"/>
      <c r="L1600" s="162"/>
      <c r="M1600" s="84" t="s">
        <v>1583</v>
      </c>
      <c r="N1600" s="162">
        <v>2</v>
      </c>
      <c r="O1600" s="162">
        <v>476.6</v>
      </c>
      <c r="P1600" s="115">
        <v>2019</v>
      </c>
    </row>
    <row r="1601" spans="1:16" s="65" customFormat="1" ht="15.75" customHeight="1" x14ac:dyDescent="0.2">
      <c r="A1601" s="104" t="s">
        <v>1952</v>
      </c>
      <c r="B1601" s="18" t="s">
        <v>447</v>
      </c>
      <c r="C1601" s="106">
        <v>3769931.02</v>
      </c>
      <c r="D1601" s="120"/>
      <c r="E1601" s="162"/>
      <c r="F1601" s="162"/>
      <c r="G1601" s="91">
        <f t="shared" si="24"/>
        <v>3769931.02</v>
      </c>
      <c r="H1601" s="120">
        <v>43658</v>
      </c>
      <c r="I1601" s="120">
        <v>43721</v>
      </c>
      <c r="J1601" s="70"/>
      <c r="K1601" s="162"/>
      <c r="L1601" s="162"/>
      <c r="M1601" s="84" t="s">
        <v>3505</v>
      </c>
      <c r="N1601" s="162">
        <v>2</v>
      </c>
      <c r="O1601" s="162">
        <v>3847.8</v>
      </c>
      <c r="P1601" s="115">
        <v>2019</v>
      </c>
    </row>
    <row r="1602" spans="1:16" s="65" customFormat="1" ht="15.75" customHeight="1" x14ac:dyDescent="0.2">
      <c r="A1602" s="104" t="s">
        <v>2323</v>
      </c>
      <c r="B1602" s="18" t="s">
        <v>2942</v>
      </c>
      <c r="C1602" s="106">
        <v>3610687.83</v>
      </c>
      <c r="D1602" s="120"/>
      <c r="E1602" s="162"/>
      <c r="F1602" s="162"/>
      <c r="G1602" s="91">
        <f t="shared" si="24"/>
        <v>3610687.83</v>
      </c>
      <c r="H1602" s="120">
        <v>43599</v>
      </c>
      <c r="I1602" s="120">
        <v>43717</v>
      </c>
      <c r="J1602" s="70"/>
      <c r="K1602" s="162"/>
      <c r="L1602" s="162"/>
      <c r="M1602" s="84" t="s">
        <v>3499</v>
      </c>
      <c r="N1602" s="162">
        <v>4</v>
      </c>
      <c r="O1602" s="162">
        <v>4130.8999999999996</v>
      </c>
      <c r="P1602" s="115">
        <v>2019</v>
      </c>
    </row>
    <row r="1603" spans="1:16" s="65" customFormat="1" ht="15.75" customHeight="1" x14ac:dyDescent="0.2">
      <c r="A1603" s="104" t="s">
        <v>2418</v>
      </c>
      <c r="B1603" s="18" t="s">
        <v>2100</v>
      </c>
      <c r="C1603" s="106">
        <v>17736436.800000001</v>
      </c>
      <c r="D1603" s="120"/>
      <c r="E1603" s="162"/>
      <c r="F1603" s="162"/>
      <c r="G1603" s="91">
        <f t="shared" si="24"/>
        <v>17736436.800000001</v>
      </c>
      <c r="H1603" s="120">
        <v>43710</v>
      </c>
      <c r="I1603" s="120">
        <v>43710</v>
      </c>
      <c r="J1603" s="70"/>
      <c r="K1603" s="162"/>
      <c r="L1603" s="162"/>
      <c r="M1603" s="84" t="s">
        <v>5</v>
      </c>
      <c r="N1603" s="162">
        <v>1</v>
      </c>
      <c r="O1603" s="162">
        <v>14678.5</v>
      </c>
      <c r="P1603" s="115">
        <v>2019</v>
      </c>
    </row>
    <row r="1604" spans="1:16" s="65" customFormat="1" ht="15.75" customHeight="1" x14ac:dyDescent="0.2">
      <c r="A1604" s="104" t="s">
        <v>2751</v>
      </c>
      <c r="B1604" s="18" t="s">
        <v>2852</v>
      </c>
      <c r="C1604" s="106">
        <v>3336864</v>
      </c>
      <c r="D1604" s="120"/>
      <c r="E1604" s="162"/>
      <c r="F1604" s="162"/>
      <c r="G1604" s="91">
        <f t="shared" si="24"/>
        <v>3336864</v>
      </c>
      <c r="H1604" s="120">
        <v>43658</v>
      </c>
      <c r="I1604" s="120">
        <v>43689</v>
      </c>
      <c r="J1604" s="70"/>
      <c r="K1604" s="162"/>
      <c r="L1604" s="162"/>
      <c r="M1604" s="84" t="s">
        <v>5</v>
      </c>
      <c r="N1604" s="162">
        <v>1</v>
      </c>
      <c r="O1604" s="162">
        <v>1151.8</v>
      </c>
      <c r="P1604" s="115">
        <v>2019</v>
      </c>
    </row>
    <row r="1605" spans="1:16" s="65" customFormat="1" ht="15.75" customHeight="1" x14ac:dyDescent="0.2">
      <c r="A1605" s="104" t="s">
        <v>2406</v>
      </c>
      <c r="B1605" s="18" t="s">
        <v>2852</v>
      </c>
      <c r="C1605" s="106">
        <v>4316546.4000000004</v>
      </c>
      <c r="D1605" s="120"/>
      <c r="E1605" s="162"/>
      <c r="F1605" s="162"/>
      <c r="G1605" s="91">
        <f t="shared" si="24"/>
        <v>4316546.4000000004</v>
      </c>
      <c r="H1605" s="120">
        <v>43700</v>
      </c>
      <c r="I1605" s="120">
        <v>43707</v>
      </c>
      <c r="J1605" s="70"/>
      <c r="K1605" s="162"/>
      <c r="L1605" s="162"/>
      <c r="M1605" s="84" t="s">
        <v>3511</v>
      </c>
      <c r="N1605" s="162">
        <v>5</v>
      </c>
      <c r="O1605" s="162">
        <v>1701.2</v>
      </c>
      <c r="P1605" s="115">
        <v>2019</v>
      </c>
    </row>
    <row r="1606" spans="1:16" s="65" customFormat="1" ht="15.75" customHeight="1" x14ac:dyDescent="0.2">
      <c r="A1606" s="104" t="s">
        <v>1010</v>
      </c>
      <c r="B1606" s="18" t="s">
        <v>2373</v>
      </c>
      <c r="C1606" s="106">
        <v>7728150</v>
      </c>
      <c r="D1606" s="120"/>
      <c r="E1606" s="162"/>
      <c r="F1606" s="162"/>
      <c r="G1606" s="91">
        <f t="shared" si="24"/>
        <v>7728150</v>
      </c>
      <c r="H1606" s="120">
        <v>43703</v>
      </c>
      <c r="I1606" s="120">
        <v>43714</v>
      </c>
      <c r="J1606" s="70"/>
      <c r="K1606" s="162"/>
      <c r="L1606" s="162"/>
      <c r="M1606" s="84" t="s">
        <v>6</v>
      </c>
      <c r="N1606" s="162">
        <v>1</v>
      </c>
      <c r="O1606" s="162">
        <v>2602.9</v>
      </c>
      <c r="P1606" s="115">
        <v>2019</v>
      </c>
    </row>
    <row r="1607" spans="1:16" s="65" customFormat="1" ht="15.75" customHeight="1" x14ac:dyDescent="0.2">
      <c r="A1607" s="104" t="s">
        <v>2636</v>
      </c>
      <c r="B1607" s="18" t="s">
        <v>3307</v>
      </c>
      <c r="C1607" s="106">
        <v>5879921.1200000001</v>
      </c>
      <c r="D1607" s="120"/>
      <c r="E1607" s="162"/>
      <c r="F1607" s="162"/>
      <c r="G1607" s="91">
        <f t="shared" si="24"/>
        <v>5879921.1200000001</v>
      </c>
      <c r="H1607" s="120">
        <v>43622</v>
      </c>
      <c r="I1607" s="120">
        <v>43733</v>
      </c>
      <c r="J1607" s="70"/>
      <c r="K1607" s="162"/>
      <c r="L1607" s="162"/>
      <c r="M1607" s="84" t="s">
        <v>908</v>
      </c>
      <c r="N1607" s="162">
        <v>1</v>
      </c>
      <c r="O1607" s="162">
        <v>9105</v>
      </c>
      <c r="P1607" s="115">
        <v>2019</v>
      </c>
    </row>
    <row r="1608" spans="1:16" s="65" customFormat="1" ht="15.75" customHeight="1" x14ac:dyDescent="0.2">
      <c r="A1608" s="104" t="s">
        <v>2846</v>
      </c>
      <c r="B1608" s="18" t="s">
        <v>3544</v>
      </c>
      <c r="C1608" s="106">
        <v>1528173.03</v>
      </c>
      <c r="D1608" s="120"/>
      <c r="E1608" s="162"/>
      <c r="F1608" s="162"/>
      <c r="G1608" s="91">
        <f t="shared" si="24"/>
        <v>1528173.03</v>
      </c>
      <c r="H1608" s="120">
        <v>43670</v>
      </c>
      <c r="I1608" s="120">
        <v>43726</v>
      </c>
      <c r="J1608" s="70"/>
      <c r="K1608" s="162"/>
      <c r="L1608" s="162"/>
      <c r="M1608" s="84" t="s">
        <v>6</v>
      </c>
      <c r="N1608" s="162">
        <v>1</v>
      </c>
      <c r="O1608" s="162">
        <v>890.9</v>
      </c>
      <c r="P1608" s="115">
        <v>2019</v>
      </c>
    </row>
    <row r="1609" spans="1:16" s="65" customFormat="1" ht="15.75" customHeight="1" x14ac:dyDescent="0.2">
      <c r="A1609" s="104" t="s">
        <v>2845</v>
      </c>
      <c r="B1609" s="18" t="s">
        <v>3544</v>
      </c>
      <c r="C1609" s="106">
        <v>1506488.15</v>
      </c>
      <c r="D1609" s="120"/>
      <c r="E1609" s="162"/>
      <c r="F1609" s="162"/>
      <c r="G1609" s="91">
        <f t="shared" si="24"/>
        <v>1506488.15</v>
      </c>
      <c r="H1609" s="120">
        <v>43670</v>
      </c>
      <c r="I1609" s="120">
        <v>43726</v>
      </c>
      <c r="J1609" s="70"/>
      <c r="K1609" s="162"/>
      <c r="L1609" s="162"/>
      <c r="M1609" s="84" t="s">
        <v>6</v>
      </c>
      <c r="N1609" s="162">
        <v>1</v>
      </c>
      <c r="O1609" s="162">
        <v>890.9</v>
      </c>
      <c r="P1609" s="115">
        <v>2019</v>
      </c>
    </row>
    <row r="1610" spans="1:16" s="65" customFormat="1" ht="15.75" customHeight="1" x14ac:dyDescent="0.2">
      <c r="A1610" s="104" t="s">
        <v>2233</v>
      </c>
      <c r="B1610" s="18" t="s">
        <v>2905</v>
      </c>
      <c r="C1610" s="106">
        <v>966147.25</v>
      </c>
      <c r="D1610" s="120"/>
      <c r="E1610" s="162"/>
      <c r="F1610" s="162"/>
      <c r="G1610" s="91">
        <f t="shared" si="24"/>
        <v>966147.25</v>
      </c>
      <c r="H1610" s="120">
        <v>43664</v>
      </c>
      <c r="I1610" s="120">
        <v>43705</v>
      </c>
      <c r="J1610" s="70"/>
      <c r="K1610" s="162"/>
      <c r="L1610" s="162"/>
      <c r="M1610" s="84" t="s">
        <v>2078</v>
      </c>
      <c r="N1610" s="162">
        <v>1</v>
      </c>
      <c r="O1610" s="162">
        <v>3807.7</v>
      </c>
      <c r="P1610" s="115">
        <v>2019</v>
      </c>
    </row>
    <row r="1611" spans="1:16" s="65" customFormat="1" ht="15.75" customHeight="1" x14ac:dyDescent="0.2">
      <c r="A1611" s="104" t="s">
        <v>3162</v>
      </c>
      <c r="B1611" s="18" t="s">
        <v>2112</v>
      </c>
      <c r="C1611" s="106">
        <v>4453281.76</v>
      </c>
      <c r="D1611" s="120"/>
      <c r="E1611" s="162"/>
      <c r="F1611" s="162"/>
      <c r="G1611" s="91">
        <f t="shared" si="24"/>
        <v>4453281.76</v>
      </c>
      <c r="H1611" s="120">
        <v>43712</v>
      </c>
      <c r="I1611" s="120">
        <v>43720</v>
      </c>
      <c r="J1611" s="70"/>
      <c r="K1611" s="162"/>
      <c r="L1611" s="162"/>
      <c r="M1611" s="84" t="s">
        <v>5</v>
      </c>
      <c r="N1611" s="162">
        <v>1</v>
      </c>
      <c r="O1611" s="162">
        <v>4086.1</v>
      </c>
      <c r="P1611" s="115">
        <v>2019</v>
      </c>
    </row>
    <row r="1612" spans="1:16" s="129" customFormat="1" ht="15.75" customHeight="1" x14ac:dyDescent="0.25">
      <c r="A1612" s="113" t="s">
        <v>3162</v>
      </c>
      <c r="B1612" s="18" t="s">
        <v>2081</v>
      </c>
      <c r="C1612" s="118">
        <v>994241.19</v>
      </c>
      <c r="D1612" s="120"/>
      <c r="E1612" s="162"/>
      <c r="F1612" s="162"/>
      <c r="G1612" s="91">
        <f t="shared" si="24"/>
        <v>994241.19</v>
      </c>
      <c r="H1612" s="120">
        <v>44001</v>
      </c>
      <c r="I1612" s="120">
        <v>44043</v>
      </c>
      <c r="J1612" s="70"/>
      <c r="K1612" s="162"/>
      <c r="L1612" s="162"/>
      <c r="M1612" s="84" t="s">
        <v>724</v>
      </c>
      <c r="N1612" s="162">
        <v>1</v>
      </c>
      <c r="O1612" s="162">
        <v>4086.1</v>
      </c>
      <c r="P1612" s="162">
        <v>2020</v>
      </c>
    </row>
    <row r="1613" spans="1:16" s="65" customFormat="1" ht="15.75" customHeight="1" x14ac:dyDescent="0.2">
      <c r="A1613" s="104" t="s">
        <v>2492</v>
      </c>
      <c r="B1613" s="18" t="s">
        <v>245</v>
      </c>
      <c r="C1613" s="106">
        <v>2255622</v>
      </c>
      <c r="D1613" s="120"/>
      <c r="E1613" s="162"/>
      <c r="F1613" s="162"/>
      <c r="G1613" s="91">
        <f t="shared" si="24"/>
        <v>2255622</v>
      </c>
      <c r="H1613" s="120">
        <v>43665</v>
      </c>
      <c r="I1613" s="120">
        <v>43719</v>
      </c>
      <c r="J1613" s="70"/>
      <c r="K1613" s="162"/>
      <c r="L1613" s="162"/>
      <c r="M1613" s="84" t="s">
        <v>5</v>
      </c>
      <c r="N1613" s="162">
        <v>1</v>
      </c>
      <c r="O1613" s="162">
        <v>3688.8</v>
      </c>
      <c r="P1613" s="115">
        <v>2019</v>
      </c>
    </row>
    <row r="1614" spans="1:16" s="65" customFormat="1" ht="15.75" customHeight="1" x14ac:dyDescent="0.2">
      <c r="A1614" s="104" t="s">
        <v>2671</v>
      </c>
      <c r="B1614" s="18" t="s">
        <v>757</v>
      </c>
      <c r="C1614" s="106">
        <v>7857951.3099999996</v>
      </c>
      <c r="D1614" s="120"/>
      <c r="E1614" s="162"/>
      <c r="F1614" s="162"/>
      <c r="G1614" s="91">
        <f t="shared" si="24"/>
        <v>7857951.3099999996</v>
      </c>
      <c r="H1614" s="120">
        <v>43613</v>
      </c>
      <c r="I1614" s="120">
        <v>43711</v>
      </c>
      <c r="J1614" s="70"/>
      <c r="K1614" s="162"/>
      <c r="L1614" s="162"/>
      <c r="M1614" s="84" t="s">
        <v>3511</v>
      </c>
      <c r="N1614" s="162">
        <v>5</v>
      </c>
      <c r="O1614" s="162">
        <v>5862.8</v>
      </c>
      <c r="P1614" s="115">
        <v>2019</v>
      </c>
    </row>
    <row r="1615" spans="1:16" s="65" customFormat="1" ht="15.75" customHeight="1" x14ac:dyDescent="0.2">
      <c r="A1615" s="104" t="s">
        <v>2774</v>
      </c>
      <c r="B1615" s="18" t="s">
        <v>3318</v>
      </c>
      <c r="C1615" s="106">
        <v>4098624</v>
      </c>
      <c r="D1615" s="120"/>
      <c r="E1615" s="162"/>
      <c r="F1615" s="162"/>
      <c r="G1615" s="91">
        <f t="shared" si="24"/>
        <v>4098624</v>
      </c>
      <c r="H1615" s="120">
        <v>43692</v>
      </c>
      <c r="I1615" s="120">
        <v>43740</v>
      </c>
      <c r="J1615" s="70"/>
      <c r="K1615" s="162"/>
      <c r="L1615" s="162"/>
      <c r="M1615" s="84" t="s">
        <v>5</v>
      </c>
      <c r="N1615" s="162">
        <v>1</v>
      </c>
      <c r="O1615" s="162">
        <v>3782.2</v>
      </c>
      <c r="P1615" s="115">
        <v>2019</v>
      </c>
    </row>
    <row r="1616" spans="1:16" s="65" customFormat="1" ht="15.75" customHeight="1" x14ac:dyDescent="0.2">
      <c r="A1616" s="104" t="s">
        <v>2105</v>
      </c>
      <c r="B1616" s="18" t="s">
        <v>1347</v>
      </c>
      <c r="C1616" s="106">
        <v>2116784.4</v>
      </c>
      <c r="D1616" s="120"/>
      <c r="E1616" s="162"/>
      <c r="F1616" s="162"/>
      <c r="G1616" s="91">
        <f t="shared" ref="G1616:G1679" si="25">C1616-D1616+F1616</f>
        <v>2116784.4</v>
      </c>
      <c r="H1616" s="120">
        <v>43655</v>
      </c>
      <c r="I1616" s="120">
        <v>43700</v>
      </c>
      <c r="J1616" s="70"/>
      <c r="K1616" s="162"/>
      <c r="L1616" s="162"/>
      <c r="M1616" s="84" t="s">
        <v>5</v>
      </c>
      <c r="N1616" s="162">
        <v>1</v>
      </c>
      <c r="O1616" s="162">
        <v>711.6</v>
      </c>
      <c r="P1616" s="115">
        <v>2019</v>
      </c>
    </row>
    <row r="1617" spans="1:16" s="65" customFormat="1" ht="15.75" customHeight="1" x14ac:dyDescent="0.2">
      <c r="A1617" s="104" t="s">
        <v>2680</v>
      </c>
      <c r="B1617" s="18" t="s">
        <v>1006</v>
      </c>
      <c r="C1617" s="106">
        <v>1754155.81</v>
      </c>
      <c r="D1617" s="120"/>
      <c r="E1617" s="162"/>
      <c r="F1617" s="162"/>
      <c r="G1617" s="91">
        <f t="shared" si="25"/>
        <v>1754155.81</v>
      </c>
      <c r="H1617" s="120">
        <v>43633</v>
      </c>
      <c r="I1617" s="120">
        <v>43682</v>
      </c>
      <c r="J1617" s="70"/>
      <c r="K1617" s="162"/>
      <c r="L1617" s="162"/>
      <c r="M1617" s="84" t="s">
        <v>5</v>
      </c>
      <c r="N1617" s="162">
        <v>1</v>
      </c>
      <c r="O1617" s="162">
        <v>3453</v>
      </c>
      <c r="P1617" s="115">
        <v>2019</v>
      </c>
    </row>
    <row r="1618" spans="1:16" s="65" customFormat="1" ht="15.75" customHeight="1" x14ac:dyDescent="0.2">
      <c r="A1618" s="104" t="s">
        <v>2959</v>
      </c>
      <c r="B1618" s="18" t="s">
        <v>3572</v>
      </c>
      <c r="C1618" s="106">
        <v>7260732.21</v>
      </c>
      <c r="D1618" s="120"/>
      <c r="E1618" s="162"/>
      <c r="F1618" s="162"/>
      <c r="G1618" s="91">
        <f t="shared" si="25"/>
        <v>7260732.21</v>
      </c>
      <c r="H1618" s="120">
        <v>43720</v>
      </c>
      <c r="I1618" s="120">
        <v>43740</v>
      </c>
      <c r="J1618" s="70"/>
      <c r="K1618" s="162"/>
      <c r="L1618" s="162"/>
      <c r="M1618" s="84" t="s">
        <v>5</v>
      </c>
      <c r="N1618" s="162">
        <v>1</v>
      </c>
      <c r="O1618" s="162">
        <v>6058.8</v>
      </c>
      <c r="P1618" s="115">
        <v>2019</v>
      </c>
    </row>
    <row r="1619" spans="1:16" s="65" customFormat="1" ht="15.75" customHeight="1" x14ac:dyDescent="0.2">
      <c r="A1619" s="104" t="s">
        <v>1678</v>
      </c>
      <c r="B1619" s="18" t="s">
        <v>245</v>
      </c>
      <c r="C1619" s="106">
        <v>4683334.46</v>
      </c>
      <c r="D1619" s="120"/>
      <c r="E1619" s="162"/>
      <c r="F1619" s="162"/>
      <c r="G1619" s="91">
        <f t="shared" si="25"/>
        <v>4683334.46</v>
      </c>
      <c r="H1619" s="120">
        <v>43616</v>
      </c>
      <c r="I1619" s="120">
        <v>43726</v>
      </c>
      <c r="J1619" s="70"/>
      <c r="K1619" s="162"/>
      <c r="L1619" s="162"/>
      <c r="M1619" s="84" t="s">
        <v>3507</v>
      </c>
      <c r="N1619" s="162">
        <v>4</v>
      </c>
      <c r="O1619" s="162">
        <v>3411</v>
      </c>
      <c r="P1619" s="115">
        <v>2019</v>
      </c>
    </row>
    <row r="1620" spans="1:16" s="65" customFormat="1" ht="15.75" customHeight="1" x14ac:dyDescent="0.2">
      <c r="A1620" s="104" t="s">
        <v>1679</v>
      </c>
      <c r="B1620" s="18" t="s">
        <v>245</v>
      </c>
      <c r="C1620" s="106">
        <v>3327854.18</v>
      </c>
      <c r="D1620" s="120"/>
      <c r="E1620" s="162"/>
      <c r="F1620" s="162"/>
      <c r="G1620" s="91">
        <f t="shared" si="25"/>
        <v>3327854.18</v>
      </c>
      <c r="H1620" s="120">
        <v>43670</v>
      </c>
      <c r="I1620" s="120">
        <v>43726</v>
      </c>
      <c r="J1620" s="70"/>
      <c r="K1620" s="162"/>
      <c r="L1620" s="162"/>
      <c r="M1620" s="84" t="s">
        <v>3507</v>
      </c>
      <c r="N1620" s="162">
        <v>4</v>
      </c>
      <c r="O1620" s="162">
        <v>3441.5</v>
      </c>
      <c r="P1620" s="115">
        <v>2019</v>
      </c>
    </row>
    <row r="1621" spans="1:16" s="65" customFormat="1" ht="15.75" customHeight="1" x14ac:dyDescent="0.2">
      <c r="A1621" s="104" t="s">
        <v>2259</v>
      </c>
      <c r="B1621" s="18" t="s">
        <v>2905</v>
      </c>
      <c r="C1621" s="106">
        <v>4865434.32</v>
      </c>
      <c r="D1621" s="120"/>
      <c r="E1621" s="162"/>
      <c r="F1621" s="162"/>
      <c r="G1621" s="91">
        <f t="shared" si="25"/>
        <v>4865434.32</v>
      </c>
      <c r="H1621" s="120">
        <v>43698</v>
      </c>
      <c r="I1621" s="120">
        <v>43720</v>
      </c>
      <c r="J1621" s="70"/>
      <c r="K1621" s="162"/>
      <c r="L1621" s="162"/>
      <c r="M1621" s="84" t="s">
        <v>5</v>
      </c>
      <c r="N1621" s="162">
        <v>1</v>
      </c>
      <c r="O1621" s="162">
        <v>4835.1000000000004</v>
      </c>
      <c r="P1621" s="115">
        <v>2019</v>
      </c>
    </row>
    <row r="1622" spans="1:16" s="65" customFormat="1" ht="15.75" customHeight="1" x14ac:dyDescent="0.2">
      <c r="A1622" s="104" t="s">
        <v>2655</v>
      </c>
      <c r="B1622" s="18" t="s">
        <v>2112</v>
      </c>
      <c r="C1622" s="106">
        <v>1404247.93</v>
      </c>
      <c r="D1622" s="120"/>
      <c r="E1622" s="162"/>
      <c r="F1622" s="162"/>
      <c r="G1622" s="91">
        <f t="shared" si="25"/>
        <v>1404247.93</v>
      </c>
      <c r="H1622" s="120">
        <v>43649</v>
      </c>
      <c r="I1622" s="120">
        <v>43696</v>
      </c>
      <c r="J1622" s="70"/>
      <c r="K1622" s="162"/>
      <c r="L1622" s="162"/>
      <c r="M1622" s="84" t="s">
        <v>1213</v>
      </c>
      <c r="N1622" s="162">
        <v>1</v>
      </c>
      <c r="O1622" s="162">
        <v>4409.7</v>
      </c>
      <c r="P1622" s="115">
        <v>2019</v>
      </c>
    </row>
    <row r="1623" spans="1:16" s="65" customFormat="1" ht="15.75" customHeight="1" x14ac:dyDescent="0.2">
      <c r="A1623" s="104" t="s">
        <v>2228</v>
      </c>
      <c r="B1623" s="18" t="s">
        <v>447</v>
      </c>
      <c r="C1623" s="106">
        <v>4100244</v>
      </c>
      <c r="D1623" s="120"/>
      <c r="E1623" s="162"/>
      <c r="F1623" s="162"/>
      <c r="G1623" s="91">
        <f t="shared" si="25"/>
        <v>4100244</v>
      </c>
      <c r="H1623" s="120">
        <v>43692</v>
      </c>
      <c r="I1623" s="120">
        <v>43713</v>
      </c>
      <c r="J1623" s="70"/>
      <c r="K1623" s="162"/>
      <c r="L1623" s="162"/>
      <c r="M1623" s="84" t="s">
        <v>2120</v>
      </c>
      <c r="N1623" s="162">
        <v>3</v>
      </c>
      <c r="O1623" s="162">
        <v>4124.3</v>
      </c>
      <c r="P1623" s="115">
        <v>2019</v>
      </c>
    </row>
    <row r="1624" spans="1:16" s="65" customFormat="1" ht="15.75" customHeight="1" x14ac:dyDescent="0.2">
      <c r="A1624" s="104" t="s">
        <v>2756</v>
      </c>
      <c r="B1624" s="18" t="s">
        <v>782</v>
      </c>
      <c r="C1624" s="106">
        <v>3334696.8</v>
      </c>
      <c r="D1624" s="120"/>
      <c r="E1624" s="162"/>
      <c r="F1624" s="162"/>
      <c r="G1624" s="91">
        <f t="shared" si="25"/>
        <v>3334696.8</v>
      </c>
      <c r="H1624" s="120">
        <v>43696</v>
      </c>
      <c r="I1624" s="120">
        <v>43707</v>
      </c>
      <c r="J1624" s="70"/>
      <c r="K1624" s="162"/>
      <c r="L1624" s="162"/>
      <c r="M1624" s="84" t="s">
        <v>5</v>
      </c>
      <c r="N1624" s="162">
        <v>1</v>
      </c>
      <c r="O1624" s="162">
        <v>2852.8</v>
      </c>
      <c r="P1624" s="115">
        <v>2019</v>
      </c>
    </row>
    <row r="1625" spans="1:16" s="65" customFormat="1" ht="15.75" customHeight="1" x14ac:dyDescent="0.2">
      <c r="A1625" s="104" t="s">
        <v>2205</v>
      </c>
      <c r="B1625" s="18" t="s">
        <v>782</v>
      </c>
      <c r="C1625" s="106">
        <v>2480457.6</v>
      </c>
      <c r="D1625" s="120"/>
      <c r="E1625" s="162"/>
      <c r="F1625" s="162"/>
      <c r="G1625" s="91">
        <f t="shared" si="25"/>
        <v>2480457.6</v>
      </c>
      <c r="H1625" s="120">
        <v>43698</v>
      </c>
      <c r="I1625" s="120">
        <v>43707</v>
      </c>
      <c r="J1625" s="70"/>
      <c r="K1625" s="162"/>
      <c r="L1625" s="162"/>
      <c r="M1625" s="84" t="s">
        <v>5</v>
      </c>
      <c r="N1625" s="162">
        <v>1</v>
      </c>
      <c r="O1625" s="162">
        <v>1026.5999999999999</v>
      </c>
      <c r="P1625" s="115">
        <v>2019</v>
      </c>
    </row>
    <row r="1626" spans="1:16" s="65" customFormat="1" ht="15.75" customHeight="1" x14ac:dyDescent="0.2">
      <c r="A1626" s="104" t="s">
        <v>2748</v>
      </c>
      <c r="B1626" s="18" t="s">
        <v>63</v>
      </c>
      <c r="C1626" s="106">
        <v>4070830.8</v>
      </c>
      <c r="D1626" s="120"/>
      <c r="E1626" s="162"/>
      <c r="F1626" s="162"/>
      <c r="G1626" s="91">
        <f t="shared" si="25"/>
        <v>4070830.8</v>
      </c>
      <c r="H1626" s="120">
        <v>43696</v>
      </c>
      <c r="I1626" s="120">
        <v>43717</v>
      </c>
      <c r="J1626" s="70"/>
      <c r="K1626" s="162"/>
      <c r="L1626" s="162"/>
      <c r="M1626" s="84" t="s">
        <v>5</v>
      </c>
      <c r="N1626" s="162">
        <v>1</v>
      </c>
      <c r="O1626" s="162">
        <v>5633.2</v>
      </c>
      <c r="P1626" s="115">
        <v>2019</v>
      </c>
    </row>
    <row r="1627" spans="1:16" s="65" customFormat="1" ht="15.75" customHeight="1" x14ac:dyDescent="0.2">
      <c r="A1627" s="104" t="s">
        <v>2567</v>
      </c>
      <c r="B1627" s="18" t="s">
        <v>694</v>
      </c>
      <c r="C1627" s="106">
        <v>5589296.9400000004</v>
      </c>
      <c r="D1627" s="120"/>
      <c r="E1627" s="162"/>
      <c r="F1627" s="162"/>
      <c r="G1627" s="91">
        <f t="shared" si="25"/>
        <v>5589296.9400000004</v>
      </c>
      <c r="H1627" s="120">
        <v>43690</v>
      </c>
      <c r="I1627" s="120">
        <v>43704</v>
      </c>
      <c r="J1627" s="70"/>
      <c r="K1627" s="162"/>
      <c r="L1627" s="162"/>
      <c r="M1627" s="84" t="s">
        <v>5</v>
      </c>
      <c r="N1627" s="162">
        <v>1</v>
      </c>
      <c r="O1627" s="162">
        <v>5987</v>
      </c>
      <c r="P1627" s="115">
        <v>2019</v>
      </c>
    </row>
    <row r="1628" spans="1:16" s="65" customFormat="1" ht="15.75" customHeight="1" x14ac:dyDescent="0.2">
      <c r="A1628" s="104" t="s">
        <v>2754</v>
      </c>
      <c r="B1628" s="18" t="s">
        <v>42</v>
      </c>
      <c r="C1628" s="106">
        <v>4202870.4000000004</v>
      </c>
      <c r="D1628" s="120"/>
      <c r="E1628" s="162"/>
      <c r="F1628" s="162"/>
      <c r="G1628" s="91">
        <f t="shared" si="25"/>
        <v>4202870.4000000004</v>
      </c>
      <c r="H1628" s="120">
        <v>43634</v>
      </c>
      <c r="I1628" s="120">
        <v>43683</v>
      </c>
      <c r="J1628" s="70"/>
      <c r="K1628" s="162"/>
      <c r="L1628" s="162"/>
      <c r="M1628" s="84" t="s">
        <v>5</v>
      </c>
      <c r="N1628" s="162">
        <v>1</v>
      </c>
      <c r="O1628" s="162">
        <v>3736.6</v>
      </c>
      <c r="P1628" s="115">
        <v>2019</v>
      </c>
    </row>
    <row r="1629" spans="1:16" s="65" customFormat="1" ht="15.75" customHeight="1" x14ac:dyDescent="0.2">
      <c r="A1629" s="104" t="s">
        <v>2898</v>
      </c>
      <c r="B1629" s="18" t="s">
        <v>42</v>
      </c>
      <c r="C1629" s="106">
        <v>1870032</v>
      </c>
      <c r="D1629" s="120"/>
      <c r="E1629" s="162"/>
      <c r="F1629" s="162"/>
      <c r="G1629" s="91">
        <f t="shared" si="25"/>
        <v>1870032</v>
      </c>
      <c r="H1629" s="120">
        <v>43672</v>
      </c>
      <c r="I1629" s="120">
        <v>43724</v>
      </c>
      <c r="J1629" s="70"/>
      <c r="K1629" s="162"/>
      <c r="L1629" s="162"/>
      <c r="M1629" s="84" t="s">
        <v>5</v>
      </c>
      <c r="N1629" s="162">
        <v>1</v>
      </c>
      <c r="O1629" s="162">
        <v>611.6</v>
      </c>
      <c r="P1629" s="115">
        <v>2019</v>
      </c>
    </row>
    <row r="1630" spans="1:16" s="65" customFormat="1" ht="15.75" customHeight="1" x14ac:dyDescent="0.2">
      <c r="A1630" s="104" t="s">
        <v>2743</v>
      </c>
      <c r="B1630" s="18" t="s">
        <v>3407</v>
      </c>
      <c r="C1630" s="106">
        <v>4618714.8</v>
      </c>
      <c r="D1630" s="120"/>
      <c r="E1630" s="162"/>
      <c r="F1630" s="162"/>
      <c r="G1630" s="91">
        <f t="shared" si="25"/>
        <v>4618714.8</v>
      </c>
      <c r="H1630" s="120">
        <v>43657</v>
      </c>
      <c r="I1630" s="120">
        <v>43726</v>
      </c>
      <c r="J1630" s="70"/>
      <c r="K1630" s="162"/>
      <c r="L1630" s="162"/>
      <c r="M1630" s="84" t="s">
        <v>5</v>
      </c>
      <c r="N1630" s="162">
        <v>1</v>
      </c>
      <c r="O1630" s="162">
        <v>3434.2</v>
      </c>
      <c r="P1630" s="115">
        <v>2019</v>
      </c>
    </row>
    <row r="1631" spans="1:16" s="65" customFormat="1" ht="15.75" customHeight="1" x14ac:dyDescent="0.2">
      <c r="A1631" s="104" t="s">
        <v>2570</v>
      </c>
      <c r="B1631" s="18" t="s">
        <v>694</v>
      </c>
      <c r="C1631" s="106">
        <v>5318119.57</v>
      </c>
      <c r="D1631" s="120"/>
      <c r="E1631" s="162"/>
      <c r="F1631" s="162"/>
      <c r="G1631" s="91">
        <f t="shared" si="25"/>
        <v>5318119.57</v>
      </c>
      <c r="H1631" s="120">
        <v>43700</v>
      </c>
      <c r="I1631" s="120">
        <v>43705</v>
      </c>
      <c r="J1631" s="70"/>
      <c r="K1631" s="162"/>
      <c r="L1631" s="162"/>
      <c r="M1631" s="84" t="s">
        <v>5</v>
      </c>
      <c r="N1631" s="162">
        <v>1</v>
      </c>
      <c r="O1631" s="162">
        <v>6420.8</v>
      </c>
      <c r="P1631" s="115">
        <v>2019</v>
      </c>
    </row>
    <row r="1632" spans="1:16" s="65" customFormat="1" ht="15.75" customHeight="1" x14ac:dyDescent="0.2">
      <c r="A1632" s="104" t="s">
        <v>2957</v>
      </c>
      <c r="B1632" s="18" t="s">
        <v>3543</v>
      </c>
      <c r="C1632" s="106">
        <v>7426810.7999999998</v>
      </c>
      <c r="D1632" s="120"/>
      <c r="E1632" s="162"/>
      <c r="F1632" s="162"/>
      <c r="G1632" s="91">
        <f t="shared" si="25"/>
        <v>7426810.7999999998</v>
      </c>
      <c r="H1632" s="120">
        <v>43738</v>
      </c>
      <c r="I1632" s="120">
        <v>43747</v>
      </c>
      <c r="J1632" s="70"/>
      <c r="K1632" s="162"/>
      <c r="L1632" s="162"/>
      <c r="M1632" s="84" t="s">
        <v>5</v>
      </c>
      <c r="N1632" s="162">
        <v>1</v>
      </c>
      <c r="O1632" s="162">
        <v>6006</v>
      </c>
      <c r="P1632" s="115">
        <v>2019</v>
      </c>
    </row>
    <row r="1633" spans="1:16" s="65" customFormat="1" ht="15.75" customHeight="1" x14ac:dyDescent="0.2">
      <c r="A1633" s="104" t="s">
        <v>2263</v>
      </c>
      <c r="B1633" s="18" t="s">
        <v>682</v>
      </c>
      <c r="C1633" s="106">
        <v>767878.8</v>
      </c>
      <c r="D1633" s="120"/>
      <c r="E1633" s="162"/>
      <c r="F1633" s="162"/>
      <c r="G1633" s="91">
        <f t="shared" si="25"/>
        <v>767878.8</v>
      </c>
      <c r="H1633" s="120">
        <v>43608</v>
      </c>
      <c r="I1633" s="120">
        <v>43717</v>
      </c>
      <c r="J1633" s="70"/>
      <c r="K1633" s="162"/>
      <c r="L1633" s="162"/>
      <c r="M1633" s="84" t="s">
        <v>5</v>
      </c>
      <c r="N1633" s="162">
        <v>1</v>
      </c>
      <c r="O1633" s="162">
        <v>305.3</v>
      </c>
      <c r="P1633" s="115">
        <v>2019</v>
      </c>
    </row>
    <row r="1634" spans="1:16" s="65" customFormat="1" ht="15.75" customHeight="1" x14ac:dyDescent="0.2">
      <c r="A1634" s="104" t="s">
        <v>1946</v>
      </c>
      <c r="B1634" s="18" t="s">
        <v>1347</v>
      </c>
      <c r="C1634" s="106">
        <v>99554.46</v>
      </c>
      <c r="D1634" s="120"/>
      <c r="E1634" s="162"/>
      <c r="F1634" s="162"/>
      <c r="G1634" s="91">
        <f t="shared" si="25"/>
        <v>99554.46</v>
      </c>
      <c r="H1634" s="120">
        <v>43564</v>
      </c>
      <c r="I1634" s="120">
        <v>43630</v>
      </c>
      <c r="J1634" s="70"/>
      <c r="K1634" s="162"/>
      <c r="L1634" s="162"/>
      <c r="M1634" s="84" t="s">
        <v>1473</v>
      </c>
      <c r="N1634" s="162">
        <v>1</v>
      </c>
      <c r="O1634" s="162">
        <v>3402.5</v>
      </c>
      <c r="P1634" s="115">
        <v>2019</v>
      </c>
    </row>
    <row r="1635" spans="1:16" s="65" customFormat="1" ht="15.75" customHeight="1" x14ac:dyDescent="0.2">
      <c r="A1635" s="104" t="s">
        <v>2581</v>
      </c>
      <c r="B1635" s="18" t="s">
        <v>1347</v>
      </c>
      <c r="C1635" s="106">
        <v>2146100.4</v>
      </c>
      <c r="D1635" s="120"/>
      <c r="E1635" s="162"/>
      <c r="F1635" s="162"/>
      <c r="G1635" s="91">
        <f t="shared" si="25"/>
        <v>2146100.4</v>
      </c>
      <c r="H1635" s="120">
        <v>43691</v>
      </c>
      <c r="I1635" s="120">
        <v>43711</v>
      </c>
      <c r="J1635" s="70"/>
      <c r="K1635" s="162"/>
      <c r="L1635" s="162"/>
      <c r="M1635" s="84" t="s">
        <v>5</v>
      </c>
      <c r="N1635" s="162">
        <v>1</v>
      </c>
      <c r="O1635" s="162">
        <v>712.9</v>
      </c>
      <c r="P1635" s="115">
        <v>2019</v>
      </c>
    </row>
    <row r="1636" spans="1:16" s="65" customFormat="1" ht="15.75" customHeight="1" x14ac:dyDescent="0.25">
      <c r="A1636" s="113" t="s">
        <v>2801</v>
      </c>
      <c r="B1636" s="18" t="s">
        <v>2585</v>
      </c>
      <c r="C1636" s="106">
        <v>4389591.5999999996</v>
      </c>
      <c r="D1636" s="120"/>
      <c r="E1636" s="162"/>
      <c r="F1636" s="162"/>
      <c r="G1636" s="91">
        <f t="shared" si="25"/>
        <v>4389591.5999999996</v>
      </c>
      <c r="H1636" s="120">
        <v>43713</v>
      </c>
      <c r="I1636" s="120">
        <v>43724</v>
      </c>
      <c r="J1636" s="70"/>
      <c r="K1636" s="162"/>
      <c r="L1636" s="162"/>
      <c r="M1636" s="84" t="s">
        <v>5</v>
      </c>
      <c r="N1636" s="162">
        <v>1</v>
      </c>
      <c r="O1636" s="135">
        <v>3438.7</v>
      </c>
      <c r="P1636" s="115">
        <v>2019</v>
      </c>
    </row>
    <row r="1637" spans="1:16" s="65" customFormat="1" ht="15.75" customHeight="1" x14ac:dyDescent="0.25">
      <c r="A1637" s="113" t="s">
        <v>2742</v>
      </c>
      <c r="B1637" s="18" t="s">
        <v>1006</v>
      </c>
      <c r="C1637" s="106">
        <v>4065031.5</v>
      </c>
      <c r="D1637" s="120"/>
      <c r="E1637" s="162"/>
      <c r="F1637" s="162"/>
      <c r="G1637" s="91">
        <f t="shared" si="25"/>
        <v>4065031.5</v>
      </c>
      <c r="H1637" s="120">
        <v>43649</v>
      </c>
      <c r="I1637" s="120">
        <v>43718</v>
      </c>
      <c r="J1637" s="70"/>
      <c r="K1637" s="162"/>
      <c r="L1637" s="162"/>
      <c r="M1637" s="84" t="s">
        <v>5</v>
      </c>
      <c r="N1637" s="162">
        <v>1</v>
      </c>
      <c r="O1637" s="110">
        <v>3477.7</v>
      </c>
      <c r="P1637" s="115">
        <v>2019</v>
      </c>
    </row>
    <row r="1638" spans="1:16" s="65" customFormat="1" ht="15.75" customHeight="1" x14ac:dyDescent="0.2">
      <c r="A1638" s="4" t="s">
        <v>2571</v>
      </c>
      <c r="B1638" s="18" t="s">
        <v>694</v>
      </c>
      <c r="C1638" s="106">
        <v>4667844.0599999996</v>
      </c>
      <c r="D1638" s="120"/>
      <c r="E1638" s="162"/>
      <c r="F1638" s="162"/>
      <c r="G1638" s="91">
        <f t="shared" si="25"/>
        <v>4667844.0599999996</v>
      </c>
      <c r="H1638" s="120">
        <v>43690</v>
      </c>
      <c r="I1638" s="120">
        <v>43704</v>
      </c>
      <c r="J1638" s="70"/>
      <c r="K1638" s="162"/>
      <c r="L1638" s="162"/>
      <c r="M1638" s="84" t="s">
        <v>5</v>
      </c>
      <c r="N1638" s="162">
        <v>1</v>
      </c>
      <c r="O1638" s="110">
        <v>5289.3</v>
      </c>
      <c r="P1638" s="115">
        <v>2019</v>
      </c>
    </row>
    <row r="1639" spans="1:16" s="65" customFormat="1" ht="15.75" customHeight="1" x14ac:dyDescent="0.2">
      <c r="A1639" s="4" t="s">
        <v>2857</v>
      </c>
      <c r="B1639" s="18" t="s">
        <v>2098</v>
      </c>
      <c r="C1639" s="106">
        <v>3776991.86</v>
      </c>
      <c r="D1639" s="120"/>
      <c r="E1639" s="162"/>
      <c r="F1639" s="162"/>
      <c r="G1639" s="91">
        <f t="shared" si="25"/>
        <v>3776991.86</v>
      </c>
      <c r="H1639" s="120">
        <v>43704</v>
      </c>
      <c r="I1639" s="120">
        <v>43713</v>
      </c>
      <c r="J1639" s="70"/>
      <c r="K1639" s="162"/>
      <c r="L1639" s="162"/>
      <c r="M1639" s="84" t="s">
        <v>5</v>
      </c>
      <c r="N1639" s="162">
        <v>1</v>
      </c>
      <c r="O1639" s="110">
        <v>3599.1</v>
      </c>
      <c r="P1639" s="115">
        <v>2019</v>
      </c>
    </row>
    <row r="1640" spans="1:16" s="65" customFormat="1" ht="15.75" customHeight="1" x14ac:dyDescent="0.2">
      <c r="A1640" s="104" t="s">
        <v>2808</v>
      </c>
      <c r="B1640" s="18" t="s">
        <v>2077</v>
      </c>
      <c r="C1640" s="106">
        <v>4201921.2</v>
      </c>
      <c r="D1640" s="120"/>
      <c r="E1640" s="162"/>
      <c r="F1640" s="162"/>
      <c r="G1640" s="91">
        <f t="shared" si="25"/>
        <v>4201921.2</v>
      </c>
      <c r="H1640" s="120">
        <v>43643</v>
      </c>
      <c r="I1640" s="120">
        <v>43710</v>
      </c>
      <c r="J1640" s="70"/>
      <c r="K1640" s="162"/>
      <c r="L1640" s="162"/>
      <c r="M1640" s="84" t="s">
        <v>5</v>
      </c>
      <c r="N1640" s="162">
        <v>1</v>
      </c>
      <c r="O1640" s="162">
        <v>4423.2</v>
      </c>
      <c r="P1640" s="115">
        <v>2019</v>
      </c>
    </row>
    <row r="1641" spans="1:16" s="65" customFormat="1" ht="15.75" customHeight="1" x14ac:dyDescent="0.2">
      <c r="A1641" s="104" t="s">
        <v>2575</v>
      </c>
      <c r="B1641" s="18" t="s">
        <v>782</v>
      </c>
      <c r="C1641" s="106">
        <v>4020187.2</v>
      </c>
      <c r="D1641" s="120"/>
      <c r="E1641" s="162"/>
      <c r="F1641" s="162"/>
      <c r="G1641" s="91">
        <f t="shared" si="25"/>
        <v>4020187.2</v>
      </c>
      <c r="H1641" s="120">
        <v>43656</v>
      </c>
      <c r="I1641" s="120">
        <v>43719</v>
      </c>
      <c r="J1641" s="70"/>
      <c r="K1641" s="162"/>
      <c r="L1641" s="162"/>
      <c r="M1641" s="84" t="s">
        <v>5</v>
      </c>
      <c r="N1641" s="162">
        <v>1</v>
      </c>
      <c r="O1641" s="162">
        <v>3330</v>
      </c>
      <c r="P1641" s="115">
        <v>2019</v>
      </c>
    </row>
    <row r="1642" spans="1:16" s="65" customFormat="1" ht="15.75" customHeight="1" x14ac:dyDescent="0.2">
      <c r="A1642" s="104" t="s">
        <v>2861</v>
      </c>
      <c r="B1642" s="18" t="s">
        <v>2098</v>
      </c>
      <c r="C1642" s="106">
        <v>1877318.49</v>
      </c>
      <c r="D1642" s="120"/>
      <c r="E1642" s="162"/>
      <c r="F1642" s="162"/>
      <c r="G1642" s="91">
        <f t="shared" si="25"/>
        <v>1877318.49</v>
      </c>
      <c r="H1642" s="120">
        <v>43682</v>
      </c>
      <c r="I1642" s="120">
        <v>43705</v>
      </c>
      <c r="J1642" s="70"/>
      <c r="K1642" s="162"/>
      <c r="L1642" s="162"/>
      <c r="M1642" s="84" t="s">
        <v>5</v>
      </c>
      <c r="N1642" s="162">
        <v>1</v>
      </c>
      <c r="O1642" s="162">
        <v>2902.1</v>
      </c>
      <c r="P1642" s="115">
        <v>2019</v>
      </c>
    </row>
    <row r="1643" spans="1:16" s="65" customFormat="1" ht="15.75" customHeight="1" x14ac:dyDescent="0.2">
      <c r="A1643" s="104" t="s">
        <v>2607</v>
      </c>
      <c r="B1643" s="18" t="s">
        <v>2852</v>
      </c>
      <c r="C1643" s="106">
        <v>2249683.2000000002</v>
      </c>
      <c r="D1643" s="120"/>
      <c r="E1643" s="162"/>
      <c r="F1643" s="162"/>
      <c r="G1643" s="91">
        <f t="shared" si="25"/>
        <v>2249683.2000000002</v>
      </c>
      <c r="H1643" s="120">
        <v>43719</v>
      </c>
      <c r="I1643" s="120">
        <v>43735</v>
      </c>
      <c r="J1643" s="70"/>
      <c r="K1643" s="162"/>
      <c r="L1643" s="162"/>
      <c r="M1643" s="84" t="s">
        <v>5</v>
      </c>
      <c r="N1643" s="162">
        <v>1</v>
      </c>
      <c r="O1643" s="162">
        <v>1041.7</v>
      </c>
      <c r="P1643" s="115">
        <v>2019</v>
      </c>
    </row>
    <row r="1644" spans="1:16" s="65" customFormat="1" ht="15.75" customHeight="1" x14ac:dyDescent="0.2">
      <c r="A1644" s="104" t="s">
        <v>2343</v>
      </c>
      <c r="B1644" s="18" t="s">
        <v>682</v>
      </c>
      <c r="C1644" s="106">
        <v>5842870.7999999998</v>
      </c>
      <c r="D1644" s="120"/>
      <c r="E1644" s="162"/>
      <c r="F1644" s="162"/>
      <c r="G1644" s="91">
        <f t="shared" si="25"/>
        <v>5842870.7999999998</v>
      </c>
      <c r="H1644" s="120">
        <v>43698</v>
      </c>
      <c r="I1644" s="120">
        <v>43731</v>
      </c>
      <c r="J1644" s="70"/>
      <c r="K1644" s="162"/>
      <c r="L1644" s="162"/>
      <c r="M1644" s="84" t="s">
        <v>5</v>
      </c>
      <c r="N1644" s="162">
        <v>1</v>
      </c>
      <c r="O1644" s="162">
        <v>6183.9</v>
      </c>
      <c r="P1644" s="115">
        <v>2019</v>
      </c>
    </row>
    <row r="1645" spans="1:16" s="65" customFormat="1" ht="15.75" customHeight="1" x14ac:dyDescent="0.2">
      <c r="A1645" s="104" t="s">
        <v>2769</v>
      </c>
      <c r="B1645" s="18" t="s">
        <v>2852</v>
      </c>
      <c r="C1645" s="106">
        <v>2552206.7999999998</v>
      </c>
      <c r="D1645" s="120"/>
      <c r="E1645" s="162"/>
      <c r="F1645" s="162"/>
      <c r="G1645" s="91">
        <f t="shared" si="25"/>
        <v>2552206.7999999998</v>
      </c>
      <c r="H1645" s="120">
        <v>43696</v>
      </c>
      <c r="I1645" s="120">
        <v>43724</v>
      </c>
      <c r="J1645" s="70"/>
      <c r="K1645" s="162"/>
      <c r="L1645" s="162"/>
      <c r="M1645" s="84" t="s">
        <v>5</v>
      </c>
      <c r="N1645" s="162">
        <v>1</v>
      </c>
      <c r="O1645" s="162">
        <v>1966.5</v>
      </c>
      <c r="P1645" s="115">
        <v>2019</v>
      </c>
    </row>
    <row r="1646" spans="1:16" s="65" customFormat="1" ht="15.75" customHeight="1" x14ac:dyDescent="0.2">
      <c r="A1646" s="104" t="s">
        <v>2342</v>
      </c>
      <c r="B1646" s="18" t="s">
        <v>682</v>
      </c>
      <c r="C1646" s="106">
        <v>5149616.4000000004</v>
      </c>
      <c r="D1646" s="120"/>
      <c r="E1646" s="162"/>
      <c r="F1646" s="162"/>
      <c r="G1646" s="91">
        <f t="shared" si="25"/>
        <v>5149616.4000000004</v>
      </c>
      <c r="H1646" s="120">
        <v>43707</v>
      </c>
      <c r="I1646" s="120">
        <v>43731</v>
      </c>
      <c r="J1646" s="70"/>
      <c r="K1646" s="162"/>
      <c r="L1646" s="162"/>
      <c r="M1646" s="84" t="s">
        <v>5</v>
      </c>
      <c r="N1646" s="162">
        <v>1</v>
      </c>
      <c r="O1646" s="162">
        <v>6124.9</v>
      </c>
      <c r="P1646" s="115">
        <v>2019</v>
      </c>
    </row>
    <row r="1647" spans="1:16" s="65" customFormat="1" ht="15.75" customHeight="1" x14ac:dyDescent="0.2">
      <c r="A1647" s="104" t="s">
        <v>2504</v>
      </c>
      <c r="B1647" s="18" t="s">
        <v>682</v>
      </c>
      <c r="C1647" s="106">
        <v>2959335.6</v>
      </c>
      <c r="D1647" s="120"/>
      <c r="E1647" s="162"/>
      <c r="F1647" s="162"/>
      <c r="G1647" s="91">
        <f t="shared" si="25"/>
        <v>2959335.6</v>
      </c>
      <c r="H1647" s="120">
        <v>43644</v>
      </c>
      <c r="I1647" s="120">
        <v>43717</v>
      </c>
      <c r="J1647" s="70"/>
      <c r="K1647" s="162"/>
      <c r="L1647" s="162"/>
      <c r="M1647" s="84" t="s">
        <v>5</v>
      </c>
      <c r="N1647" s="162">
        <v>1</v>
      </c>
      <c r="O1647" s="162">
        <v>3719.7</v>
      </c>
      <c r="P1647" s="115">
        <v>2019</v>
      </c>
    </row>
    <row r="1648" spans="1:16" s="65" customFormat="1" ht="15.75" customHeight="1" x14ac:dyDescent="0.2">
      <c r="A1648" s="104" t="s">
        <v>2513</v>
      </c>
      <c r="B1648" s="18" t="s">
        <v>974</v>
      </c>
      <c r="C1648" s="106">
        <v>3717694.8</v>
      </c>
      <c r="D1648" s="120"/>
      <c r="E1648" s="162"/>
      <c r="F1648" s="162"/>
      <c r="G1648" s="91">
        <f t="shared" si="25"/>
        <v>3717694.8</v>
      </c>
      <c r="H1648" s="120">
        <v>43623</v>
      </c>
      <c r="I1648" s="120">
        <v>43684</v>
      </c>
      <c r="J1648" s="70"/>
      <c r="K1648" s="162"/>
      <c r="L1648" s="162"/>
      <c r="M1648" s="84" t="s">
        <v>5</v>
      </c>
      <c r="N1648" s="162">
        <v>1</v>
      </c>
      <c r="O1648" s="162">
        <v>3834.2</v>
      </c>
      <c r="P1648" s="115">
        <v>2019</v>
      </c>
    </row>
    <row r="1649" spans="1:16" s="65" customFormat="1" ht="15.75" customHeight="1" x14ac:dyDescent="0.2">
      <c r="A1649" s="104" t="s">
        <v>2630</v>
      </c>
      <c r="B1649" s="18" t="s">
        <v>2852</v>
      </c>
      <c r="C1649" s="106">
        <v>3856564.8</v>
      </c>
      <c r="D1649" s="120"/>
      <c r="E1649" s="162"/>
      <c r="F1649" s="162"/>
      <c r="G1649" s="91">
        <f t="shared" si="25"/>
        <v>3856564.8</v>
      </c>
      <c r="H1649" s="120">
        <v>43648</v>
      </c>
      <c r="I1649" s="120">
        <v>43717</v>
      </c>
      <c r="J1649" s="70"/>
      <c r="K1649" s="162"/>
      <c r="L1649" s="162"/>
      <c r="M1649" s="84" t="s">
        <v>5</v>
      </c>
      <c r="N1649" s="162">
        <v>1</v>
      </c>
      <c r="O1649" s="162">
        <v>3821.1</v>
      </c>
      <c r="P1649" s="115">
        <v>2019</v>
      </c>
    </row>
    <row r="1650" spans="1:16" s="65" customFormat="1" ht="15.75" customHeight="1" x14ac:dyDescent="0.2">
      <c r="A1650" s="104" t="s">
        <v>2499</v>
      </c>
      <c r="B1650" s="18" t="s">
        <v>2852</v>
      </c>
      <c r="C1650" s="106">
        <v>3825046.8</v>
      </c>
      <c r="D1650" s="120"/>
      <c r="E1650" s="162"/>
      <c r="F1650" s="162"/>
      <c r="G1650" s="91">
        <f t="shared" si="25"/>
        <v>3825046.8</v>
      </c>
      <c r="H1650" s="120">
        <v>43697</v>
      </c>
      <c r="I1650" s="120">
        <v>43711</v>
      </c>
      <c r="J1650" s="70"/>
      <c r="K1650" s="162"/>
      <c r="L1650" s="162"/>
      <c r="M1650" s="84" t="s">
        <v>5</v>
      </c>
      <c r="N1650" s="162">
        <v>1</v>
      </c>
      <c r="O1650" s="162">
        <v>3608.8</v>
      </c>
      <c r="P1650" s="115">
        <v>2019</v>
      </c>
    </row>
    <row r="1651" spans="1:16" s="65" customFormat="1" ht="15.75" customHeight="1" x14ac:dyDescent="0.2">
      <c r="A1651" s="104" t="s">
        <v>2569</v>
      </c>
      <c r="B1651" s="18" t="s">
        <v>694</v>
      </c>
      <c r="C1651" s="106">
        <v>3607589.64</v>
      </c>
      <c r="D1651" s="120"/>
      <c r="E1651" s="162"/>
      <c r="F1651" s="162"/>
      <c r="G1651" s="91">
        <f t="shared" si="25"/>
        <v>3607589.64</v>
      </c>
      <c r="H1651" s="120">
        <v>43706</v>
      </c>
      <c r="I1651" s="120">
        <v>43724</v>
      </c>
      <c r="J1651" s="70"/>
      <c r="K1651" s="162"/>
      <c r="L1651" s="162"/>
      <c r="M1651" s="84" t="s">
        <v>5</v>
      </c>
      <c r="N1651" s="162">
        <v>1</v>
      </c>
      <c r="O1651" s="162">
        <v>4511.1000000000004</v>
      </c>
      <c r="P1651" s="115">
        <v>2019</v>
      </c>
    </row>
    <row r="1652" spans="1:16" s="65" customFormat="1" ht="15.75" customHeight="1" x14ac:dyDescent="0.2">
      <c r="A1652" s="104" t="s">
        <v>2958</v>
      </c>
      <c r="B1652" s="18" t="s">
        <v>3572</v>
      </c>
      <c r="C1652" s="106">
        <v>5780887.4800000004</v>
      </c>
      <c r="D1652" s="120"/>
      <c r="E1652" s="162"/>
      <c r="F1652" s="162"/>
      <c r="G1652" s="91">
        <f t="shared" si="25"/>
        <v>5780887.4800000004</v>
      </c>
      <c r="H1652" s="120">
        <v>43746</v>
      </c>
      <c r="I1652" s="120">
        <v>43749</v>
      </c>
      <c r="J1652" s="70"/>
      <c r="K1652" s="162"/>
      <c r="L1652" s="162"/>
      <c r="M1652" s="84" t="s">
        <v>5</v>
      </c>
      <c r="N1652" s="162">
        <v>1</v>
      </c>
      <c r="O1652" s="162">
        <v>4998.2</v>
      </c>
      <c r="P1652" s="115">
        <v>2019</v>
      </c>
    </row>
    <row r="1653" spans="1:16" s="65" customFormat="1" ht="15.75" customHeight="1" x14ac:dyDescent="0.2">
      <c r="A1653" s="104" t="s">
        <v>2532</v>
      </c>
      <c r="B1653" s="18" t="s">
        <v>2373</v>
      </c>
      <c r="C1653" s="106">
        <v>1152220.8</v>
      </c>
      <c r="D1653" s="120"/>
      <c r="E1653" s="162"/>
      <c r="F1653" s="162"/>
      <c r="G1653" s="91">
        <f t="shared" si="25"/>
        <v>1152220.8</v>
      </c>
      <c r="H1653" s="120">
        <v>43721</v>
      </c>
      <c r="I1653" s="120">
        <v>43734</v>
      </c>
      <c r="J1653" s="70"/>
      <c r="K1653" s="162"/>
      <c r="L1653" s="162"/>
      <c r="M1653" s="84" t="s">
        <v>1213</v>
      </c>
      <c r="N1653" s="162">
        <v>1</v>
      </c>
      <c r="O1653" s="162">
        <v>1926.1</v>
      </c>
      <c r="P1653" s="115">
        <v>2019</v>
      </c>
    </row>
    <row r="1654" spans="1:16" s="65" customFormat="1" ht="15.75" customHeight="1" x14ac:dyDescent="0.2">
      <c r="A1654" s="104" t="s">
        <v>2400</v>
      </c>
      <c r="B1654" s="18" t="s">
        <v>682</v>
      </c>
      <c r="C1654" s="106">
        <v>3056823.6</v>
      </c>
      <c r="D1654" s="120"/>
      <c r="E1654" s="162"/>
      <c r="F1654" s="162"/>
      <c r="G1654" s="91">
        <f t="shared" si="25"/>
        <v>3056823.6</v>
      </c>
      <c r="H1654" s="120">
        <v>43700</v>
      </c>
      <c r="I1654" s="120">
        <v>43720</v>
      </c>
      <c r="J1654" s="70"/>
      <c r="K1654" s="162"/>
      <c r="L1654" s="162"/>
      <c r="M1654" s="84" t="s">
        <v>3541</v>
      </c>
      <c r="N1654" s="162">
        <v>1</v>
      </c>
      <c r="O1654" s="162">
        <v>4886.3</v>
      </c>
      <c r="P1654" s="115">
        <v>2019</v>
      </c>
    </row>
    <row r="1655" spans="1:16" s="65" customFormat="1" ht="15.75" customHeight="1" x14ac:dyDescent="0.2">
      <c r="A1655" s="104" t="s">
        <v>2070</v>
      </c>
      <c r="B1655" s="18" t="s">
        <v>682</v>
      </c>
      <c r="C1655" s="106">
        <v>930573.6</v>
      </c>
      <c r="D1655" s="120"/>
      <c r="E1655" s="162"/>
      <c r="F1655" s="162"/>
      <c r="G1655" s="91">
        <f t="shared" si="25"/>
        <v>930573.6</v>
      </c>
      <c r="H1655" s="120">
        <v>43696</v>
      </c>
      <c r="I1655" s="120">
        <v>43705</v>
      </c>
      <c r="J1655" s="70"/>
      <c r="K1655" s="162"/>
      <c r="L1655" s="162"/>
      <c r="M1655" s="84" t="s">
        <v>5</v>
      </c>
      <c r="N1655" s="162">
        <v>1</v>
      </c>
      <c r="O1655" s="162">
        <v>2645.9</v>
      </c>
      <c r="P1655" s="115">
        <v>2019</v>
      </c>
    </row>
    <row r="1656" spans="1:16" s="65" customFormat="1" ht="15.75" customHeight="1" x14ac:dyDescent="0.2">
      <c r="A1656" s="104" t="s">
        <v>2737</v>
      </c>
      <c r="B1656" s="18" t="s">
        <v>755</v>
      </c>
      <c r="C1656" s="106">
        <v>4264365.5999999996</v>
      </c>
      <c r="D1656" s="120"/>
      <c r="E1656" s="162"/>
      <c r="F1656" s="162"/>
      <c r="G1656" s="91">
        <f t="shared" si="25"/>
        <v>4264365.5999999996</v>
      </c>
      <c r="H1656" s="120">
        <v>43742</v>
      </c>
      <c r="I1656" s="120">
        <v>43749</v>
      </c>
      <c r="J1656" s="70"/>
      <c r="K1656" s="162"/>
      <c r="L1656" s="162"/>
      <c r="M1656" s="84" t="s">
        <v>5</v>
      </c>
      <c r="N1656" s="162">
        <v>1</v>
      </c>
      <c r="O1656" s="162">
        <v>3825.6</v>
      </c>
      <c r="P1656" s="115">
        <v>2019</v>
      </c>
    </row>
    <row r="1657" spans="1:16" s="65" customFormat="1" ht="15.75" customHeight="1" x14ac:dyDescent="0.2">
      <c r="A1657" s="104" t="s">
        <v>2035</v>
      </c>
      <c r="B1657" s="18" t="s">
        <v>1212</v>
      </c>
      <c r="C1657" s="106">
        <v>1004737.69</v>
      </c>
      <c r="D1657" s="120"/>
      <c r="E1657" s="162"/>
      <c r="F1657" s="162"/>
      <c r="G1657" s="91">
        <f t="shared" si="25"/>
        <v>1004737.69</v>
      </c>
      <c r="H1657" s="120">
        <v>43642</v>
      </c>
      <c r="I1657" s="120">
        <v>43710</v>
      </c>
      <c r="J1657" s="70"/>
      <c r="K1657" s="162"/>
      <c r="L1657" s="162"/>
      <c r="M1657" s="84" t="s">
        <v>3496</v>
      </c>
      <c r="N1657" s="162">
        <v>4</v>
      </c>
      <c r="O1657" s="162">
        <v>739.9</v>
      </c>
      <c r="P1657" s="115">
        <v>2019</v>
      </c>
    </row>
    <row r="1658" spans="1:16" s="65" customFormat="1" ht="15.75" customHeight="1" x14ac:dyDescent="0.2">
      <c r="A1658" s="104" t="s">
        <v>1560</v>
      </c>
      <c r="B1658" s="18" t="s">
        <v>2081</v>
      </c>
      <c r="C1658" s="106">
        <v>274421.81</v>
      </c>
      <c r="D1658" s="120"/>
      <c r="E1658" s="162"/>
      <c r="F1658" s="162"/>
      <c r="G1658" s="91">
        <f t="shared" si="25"/>
        <v>274421.81</v>
      </c>
      <c r="H1658" s="120">
        <v>43696</v>
      </c>
      <c r="I1658" s="120">
        <v>43727</v>
      </c>
      <c r="J1658" s="70"/>
      <c r="K1658" s="162"/>
      <c r="L1658" s="162"/>
      <c r="M1658" s="84" t="s">
        <v>3513</v>
      </c>
      <c r="N1658" s="162">
        <v>2</v>
      </c>
      <c r="O1658" s="162">
        <v>433.5</v>
      </c>
      <c r="P1658" s="115">
        <v>2019</v>
      </c>
    </row>
    <row r="1659" spans="1:16" s="65" customFormat="1" ht="15.75" customHeight="1" x14ac:dyDescent="0.2">
      <c r="A1659" s="104" t="s">
        <v>2815</v>
      </c>
      <c r="B1659" s="18" t="s">
        <v>782</v>
      </c>
      <c r="C1659" s="106">
        <v>5991828</v>
      </c>
      <c r="D1659" s="120"/>
      <c r="E1659" s="162"/>
      <c r="F1659" s="162"/>
      <c r="G1659" s="91">
        <f t="shared" si="25"/>
        <v>5991828</v>
      </c>
      <c r="H1659" s="120">
        <v>43740</v>
      </c>
      <c r="I1659" s="120">
        <v>43748</v>
      </c>
      <c r="J1659" s="70"/>
      <c r="K1659" s="162"/>
      <c r="L1659" s="162"/>
      <c r="M1659" s="84" t="s">
        <v>6</v>
      </c>
      <c r="N1659" s="162">
        <v>1</v>
      </c>
      <c r="O1659" s="162">
        <v>3271.4</v>
      </c>
      <c r="P1659" s="115">
        <v>2019</v>
      </c>
    </row>
    <row r="1660" spans="1:16" s="65" customFormat="1" ht="15.75" customHeight="1" x14ac:dyDescent="0.2">
      <c r="A1660" s="104" t="s">
        <v>2206</v>
      </c>
      <c r="B1660" s="18" t="s">
        <v>2852</v>
      </c>
      <c r="C1660" s="106">
        <v>1882280.4</v>
      </c>
      <c r="D1660" s="120"/>
      <c r="E1660" s="162"/>
      <c r="F1660" s="162"/>
      <c r="G1660" s="91">
        <f t="shared" si="25"/>
        <v>1882280.4</v>
      </c>
      <c r="H1660" s="120">
        <v>43720</v>
      </c>
      <c r="I1660" s="120">
        <v>43734</v>
      </c>
      <c r="J1660" s="70"/>
      <c r="K1660" s="162"/>
      <c r="L1660" s="162"/>
      <c r="M1660" s="84" t="s">
        <v>6</v>
      </c>
      <c r="N1660" s="162">
        <v>1</v>
      </c>
      <c r="O1660" s="162">
        <v>845.2</v>
      </c>
      <c r="P1660" s="115">
        <v>2019</v>
      </c>
    </row>
    <row r="1661" spans="1:16" s="65" customFormat="1" ht="15.75" customHeight="1" x14ac:dyDescent="0.2">
      <c r="A1661" s="104" t="s">
        <v>2030</v>
      </c>
      <c r="B1661" s="18" t="s">
        <v>683</v>
      </c>
      <c r="C1661" s="106">
        <v>6140695.2000000002</v>
      </c>
      <c r="D1661" s="120"/>
      <c r="E1661" s="162"/>
      <c r="F1661" s="162"/>
      <c r="G1661" s="91">
        <f t="shared" si="25"/>
        <v>6140695.2000000002</v>
      </c>
      <c r="H1661" s="120">
        <v>43640</v>
      </c>
      <c r="I1661" s="120">
        <v>43719</v>
      </c>
      <c r="J1661" s="70"/>
      <c r="K1661" s="162"/>
      <c r="L1661" s="162"/>
      <c r="M1661" s="84" t="s">
        <v>5</v>
      </c>
      <c r="N1661" s="162">
        <v>1</v>
      </c>
      <c r="O1661" s="162">
        <v>4875</v>
      </c>
      <c r="P1661" s="115">
        <v>2019</v>
      </c>
    </row>
    <row r="1662" spans="1:16" s="65" customFormat="1" ht="15.75" customHeight="1" x14ac:dyDescent="0.2">
      <c r="A1662" s="104" t="s">
        <v>2878</v>
      </c>
      <c r="B1662" s="18" t="s">
        <v>3407</v>
      </c>
      <c r="C1662" s="106">
        <v>6343953.5999999996</v>
      </c>
      <c r="D1662" s="120"/>
      <c r="E1662" s="162"/>
      <c r="F1662" s="162"/>
      <c r="G1662" s="91">
        <f t="shared" si="25"/>
        <v>6343953.5999999996</v>
      </c>
      <c r="H1662" s="120">
        <v>43696</v>
      </c>
      <c r="I1662" s="120">
        <v>43748</v>
      </c>
      <c r="J1662" s="70"/>
      <c r="K1662" s="162"/>
      <c r="L1662" s="162"/>
      <c r="M1662" s="84" t="s">
        <v>5</v>
      </c>
      <c r="N1662" s="162">
        <v>1</v>
      </c>
      <c r="O1662" s="162">
        <v>5874.1</v>
      </c>
      <c r="P1662" s="115">
        <v>2019</v>
      </c>
    </row>
    <row r="1663" spans="1:16" s="65" customFormat="1" ht="15.75" customHeight="1" x14ac:dyDescent="0.2">
      <c r="A1663" s="104" t="s">
        <v>2397</v>
      </c>
      <c r="B1663" s="18" t="s">
        <v>682</v>
      </c>
      <c r="C1663" s="106">
        <v>1212084</v>
      </c>
      <c r="D1663" s="120"/>
      <c r="E1663" s="162"/>
      <c r="F1663" s="162"/>
      <c r="G1663" s="91">
        <f t="shared" si="25"/>
        <v>1212084</v>
      </c>
      <c r="H1663" s="120">
        <v>43705</v>
      </c>
      <c r="I1663" s="120">
        <v>43749</v>
      </c>
      <c r="J1663" s="70"/>
      <c r="K1663" s="162"/>
      <c r="L1663" s="162"/>
      <c r="M1663" s="84" t="s">
        <v>5</v>
      </c>
      <c r="N1663" s="162">
        <v>1</v>
      </c>
      <c r="O1663" s="162">
        <v>2371.9</v>
      </c>
      <c r="P1663" s="115">
        <v>2019</v>
      </c>
    </row>
    <row r="1664" spans="1:16" s="65" customFormat="1" ht="15.75" customHeight="1" x14ac:dyDescent="0.2">
      <c r="A1664" s="104" t="s">
        <v>2398</v>
      </c>
      <c r="B1664" s="18" t="s">
        <v>682</v>
      </c>
      <c r="C1664" s="106">
        <v>1083379.2</v>
      </c>
      <c r="D1664" s="120"/>
      <c r="E1664" s="162"/>
      <c r="F1664" s="162"/>
      <c r="G1664" s="91">
        <f t="shared" si="25"/>
        <v>1083379.2</v>
      </c>
      <c r="H1664" s="120">
        <v>43705</v>
      </c>
      <c r="I1664" s="120">
        <v>43751</v>
      </c>
      <c r="J1664" s="70"/>
      <c r="K1664" s="162"/>
      <c r="L1664" s="162"/>
      <c r="M1664" s="84" t="s">
        <v>5</v>
      </c>
      <c r="N1664" s="162">
        <v>1</v>
      </c>
      <c r="O1664" s="162">
        <v>2175.1999999999998</v>
      </c>
      <c r="P1664" s="115">
        <v>2019</v>
      </c>
    </row>
    <row r="1665" spans="1:16" s="65" customFormat="1" ht="15.75" customHeight="1" x14ac:dyDescent="0.2">
      <c r="A1665" s="104" t="s">
        <v>2065</v>
      </c>
      <c r="B1665" s="18" t="s">
        <v>2100</v>
      </c>
      <c r="C1665" s="106">
        <v>2199140.4</v>
      </c>
      <c r="D1665" s="120"/>
      <c r="E1665" s="162"/>
      <c r="F1665" s="162"/>
      <c r="G1665" s="91">
        <f t="shared" si="25"/>
        <v>2199140.4</v>
      </c>
      <c r="H1665" s="120">
        <v>43731</v>
      </c>
      <c r="I1665" s="120">
        <v>43749</v>
      </c>
      <c r="J1665" s="70"/>
      <c r="K1665" s="162"/>
      <c r="L1665" s="162"/>
      <c r="M1665" s="84" t="s">
        <v>1162</v>
      </c>
      <c r="N1665" s="162">
        <v>2</v>
      </c>
      <c r="O1665" s="162">
        <v>3612.8</v>
      </c>
      <c r="P1665" s="115">
        <v>2019</v>
      </c>
    </row>
    <row r="1666" spans="1:16" s="65" customFormat="1" ht="15.75" customHeight="1" x14ac:dyDescent="0.2">
      <c r="A1666" s="104" t="s">
        <v>2071</v>
      </c>
      <c r="B1666" s="18" t="s">
        <v>2852</v>
      </c>
      <c r="C1666" s="106">
        <v>2303557.2000000002</v>
      </c>
      <c r="D1666" s="120"/>
      <c r="E1666" s="162"/>
      <c r="F1666" s="162"/>
      <c r="G1666" s="91">
        <f t="shared" si="25"/>
        <v>2303557.2000000002</v>
      </c>
      <c r="H1666" s="120">
        <v>43696</v>
      </c>
      <c r="I1666" s="120">
        <v>43731</v>
      </c>
      <c r="J1666" s="70"/>
      <c r="K1666" s="162"/>
      <c r="L1666" s="162"/>
      <c r="M1666" s="84" t="s">
        <v>5</v>
      </c>
      <c r="N1666" s="162">
        <v>1</v>
      </c>
      <c r="O1666" s="162">
        <v>1103.4000000000001</v>
      </c>
      <c r="P1666" s="115">
        <v>2019</v>
      </c>
    </row>
    <row r="1667" spans="1:16" s="65" customFormat="1" ht="15.75" customHeight="1" x14ac:dyDescent="0.2">
      <c r="A1667" s="104" t="s">
        <v>2437</v>
      </c>
      <c r="B1667" s="18" t="s">
        <v>2373</v>
      </c>
      <c r="C1667" s="106">
        <v>10937100</v>
      </c>
      <c r="D1667" s="120"/>
      <c r="E1667" s="162"/>
      <c r="F1667" s="162"/>
      <c r="G1667" s="91">
        <f t="shared" si="25"/>
        <v>10937100</v>
      </c>
      <c r="H1667" s="120">
        <v>43738</v>
      </c>
      <c r="I1667" s="120">
        <v>43748</v>
      </c>
      <c r="J1667" s="70"/>
      <c r="K1667" s="162"/>
      <c r="L1667" s="162"/>
      <c r="M1667" s="84" t="s">
        <v>6</v>
      </c>
      <c r="N1667" s="162">
        <v>1</v>
      </c>
      <c r="O1667" s="162">
        <v>5796.3</v>
      </c>
      <c r="P1667" s="115">
        <v>2019</v>
      </c>
    </row>
    <row r="1668" spans="1:16" s="65" customFormat="1" ht="15.75" customHeight="1" x14ac:dyDescent="0.2">
      <c r="A1668" s="104" t="s">
        <v>2684</v>
      </c>
      <c r="B1668" s="18" t="s">
        <v>2852</v>
      </c>
      <c r="C1668" s="106">
        <v>4806301.2</v>
      </c>
      <c r="D1668" s="120"/>
      <c r="E1668" s="162"/>
      <c r="F1668" s="162"/>
      <c r="G1668" s="91">
        <f t="shared" si="25"/>
        <v>4806301.2</v>
      </c>
      <c r="H1668" s="120">
        <v>43696</v>
      </c>
      <c r="I1668" s="120">
        <v>43733</v>
      </c>
      <c r="J1668" s="70"/>
      <c r="K1668" s="162"/>
      <c r="L1668" s="162"/>
      <c r="M1668" s="84" t="s">
        <v>5</v>
      </c>
      <c r="N1668" s="162">
        <v>1</v>
      </c>
      <c r="O1668" s="162">
        <v>5103.1000000000004</v>
      </c>
      <c r="P1668" s="115">
        <v>2019</v>
      </c>
    </row>
    <row r="1669" spans="1:16" s="65" customFormat="1" ht="15.75" customHeight="1" x14ac:dyDescent="0.2">
      <c r="A1669" s="104" t="s">
        <v>2609</v>
      </c>
      <c r="B1669" s="18" t="s">
        <v>2852</v>
      </c>
      <c r="C1669" s="106">
        <v>4425820.8</v>
      </c>
      <c r="D1669" s="120"/>
      <c r="E1669" s="162"/>
      <c r="F1669" s="162"/>
      <c r="G1669" s="91">
        <f t="shared" si="25"/>
        <v>4425820.8</v>
      </c>
      <c r="H1669" s="120">
        <v>43669</v>
      </c>
      <c r="I1669" s="120">
        <v>43745</v>
      </c>
      <c r="J1669" s="70"/>
      <c r="K1669" s="162"/>
      <c r="L1669" s="162"/>
      <c r="M1669" s="84" t="s">
        <v>5</v>
      </c>
      <c r="N1669" s="162">
        <v>1</v>
      </c>
      <c r="O1669" s="162">
        <v>3970.6</v>
      </c>
      <c r="P1669" s="115">
        <v>2019</v>
      </c>
    </row>
    <row r="1670" spans="1:16" s="65" customFormat="1" ht="15.75" customHeight="1" x14ac:dyDescent="0.2">
      <c r="A1670" s="104" t="s">
        <v>2535</v>
      </c>
      <c r="B1670" s="18" t="s">
        <v>2852</v>
      </c>
      <c r="C1670" s="106">
        <v>2289540.7400000002</v>
      </c>
      <c r="D1670" s="120"/>
      <c r="E1670" s="162"/>
      <c r="F1670" s="162"/>
      <c r="G1670" s="91">
        <f t="shared" si="25"/>
        <v>2289540.7400000002</v>
      </c>
      <c r="H1670" s="120">
        <v>43654</v>
      </c>
      <c r="I1670" s="120">
        <v>43734</v>
      </c>
      <c r="J1670" s="70"/>
      <c r="K1670" s="162"/>
      <c r="L1670" s="162"/>
      <c r="M1670" s="84" t="s">
        <v>5</v>
      </c>
      <c r="N1670" s="162">
        <v>1</v>
      </c>
      <c r="O1670" s="162">
        <v>764</v>
      </c>
      <c r="P1670" s="115">
        <v>2019</v>
      </c>
    </row>
    <row r="1671" spans="1:16" s="65" customFormat="1" ht="15.75" customHeight="1" x14ac:dyDescent="0.2">
      <c r="A1671" s="104" t="s">
        <v>2807</v>
      </c>
      <c r="B1671" s="18" t="s">
        <v>2077</v>
      </c>
      <c r="C1671" s="106">
        <v>5323112.4000000004</v>
      </c>
      <c r="D1671" s="120"/>
      <c r="E1671" s="162"/>
      <c r="F1671" s="162"/>
      <c r="G1671" s="91">
        <f t="shared" si="25"/>
        <v>5323112.4000000004</v>
      </c>
      <c r="H1671" s="120">
        <v>43643</v>
      </c>
      <c r="I1671" s="120">
        <v>43710</v>
      </c>
      <c r="J1671" s="70"/>
      <c r="K1671" s="162"/>
      <c r="L1671" s="162"/>
      <c r="M1671" s="84" t="s">
        <v>5</v>
      </c>
      <c r="N1671" s="162">
        <v>1</v>
      </c>
      <c r="O1671" s="162">
        <v>5165.1000000000004</v>
      </c>
      <c r="P1671" s="115">
        <v>2019</v>
      </c>
    </row>
    <row r="1672" spans="1:16" s="65" customFormat="1" ht="15.75" customHeight="1" x14ac:dyDescent="0.2">
      <c r="A1672" s="104" t="s">
        <v>2665</v>
      </c>
      <c r="B1672" s="18" t="s">
        <v>3318</v>
      </c>
      <c r="C1672" s="106">
        <v>7140717.5999999996</v>
      </c>
      <c r="D1672" s="120"/>
      <c r="E1672" s="162"/>
      <c r="F1672" s="162"/>
      <c r="G1672" s="91">
        <f t="shared" si="25"/>
        <v>7140717.5999999996</v>
      </c>
      <c r="H1672" s="120">
        <v>43706</v>
      </c>
      <c r="I1672" s="120">
        <v>43740</v>
      </c>
      <c r="J1672" s="70"/>
      <c r="K1672" s="162"/>
      <c r="L1672" s="162"/>
      <c r="M1672" s="84" t="s">
        <v>1213</v>
      </c>
      <c r="N1672" s="162">
        <v>1</v>
      </c>
      <c r="O1672" s="162">
        <v>6011.8</v>
      </c>
      <c r="P1672" s="115">
        <v>2019</v>
      </c>
    </row>
    <row r="1673" spans="1:16" s="65" customFormat="1" ht="15.75" customHeight="1" x14ac:dyDescent="0.2">
      <c r="A1673" s="104" t="s">
        <v>2895</v>
      </c>
      <c r="B1673" s="18" t="s">
        <v>2098</v>
      </c>
      <c r="C1673" s="106">
        <v>803923.94</v>
      </c>
      <c r="D1673" s="120"/>
      <c r="E1673" s="162"/>
      <c r="F1673" s="162"/>
      <c r="G1673" s="91">
        <f t="shared" si="25"/>
        <v>803923.94</v>
      </c>
      <c r="H1673" s="120">
        <v>43707</v>
      </c>
      <c r="I1673" s="120">
        <v>43732</v>
      </c>
      <c r="J1673" s="70"/>
      <c r="K1673" s="162"/>
      <c r="L1673" s="162"/>
      <c r="M1673" s="84" t="s">
        <v>5</v>
      </c>
      <c r="N1673" s="162">
        <v>1</v>
      </c>
      <c r="O1673" s="162">
        <v>315.60000000000002</v>
      </c>
      <c r="P1673" s="115">
        <v>2019</v>
      </c>
    </row>
    <row r="1674" spans="1:16" s="65" customFormat="1" ht="15.75" customHeight="1" x14ac:dyDescent="0.2">
      <c r="A1674" s="104" t="s">
        <v>2661</v>
      </c>
      <c r="B1674" s="18" t="s">
        <v>2852</v>
      </c>
      <c r="C1674" s="106">
        <v>5986329.5999999996</v>
      </c>
      <c r="D1674" s="120"/>
      <c r="E1674" s="162"/>
      <c r="F1674" s="162"/>
      <c r="G1674" s="91">
        <f t="shared" si="25"/>
        <v>5986329.5999999996</v>
      </c>
      <c r="H1674" s="120">
        <v>43711</v>
      </c>
      <c r="I1674" s="120">
        <v>43731</v>
      </c>
      <c r="J1674" s="70"/>
      <c r="K1674" s="162"/>
      <c r="L1674" s="162"/>
      <c r="M1674" s="84" t="s">
        <v>5</v>
      </c>
      <c r="N1674" s="162">
        <v>1</v>
      </c>
      <c r="O1674" s="162">
        <v>5853.8</v>
      </c>
      <c r="P1674" s="115">
        <v>2019</v>
      </c>
    </row>
    <row r="1675" spans="1:16" s="65" customFormat="1" ht="15.75" customHeight="1" x14ac:dyDescent="0.2">
      <c r="A1675" s="104" t="s">
        <v>2530</v>
      </c>
      <c r="B1675" s="18" t="s">
        <v>2081</v>
      </c>
      <c r="C1675" s="106">
        <v>1196819.31</v>
      </c>
      <c r="D1675" s="120"/>
      <c r="E1675" s="162"/>
      <c r="F1675" s="162"/>
      <c r="G1675" s="91">
        <f t="shared" si="25"/>
        <v>1196819.31</v>
      </c>
      <c r="H1675" s="120">
        <v>43672</v>
      </c>
      <c r="I1675" s="120">
        <v>43749</v>
      </c>
      <c r="J1675" s="70"/>
      <c r="K1675" s="162"/>
      <c r="L1675" s="162"/>
      <c r="M1675" s="84" t="s">
        <v>5</v>
      </c>
      <c r="N1675" s="162">
        <v>1</v>
      </c>
      <c r="O1675" s="162">
        <v>1907.2</v>
      </c>
      <c r="P1675" s="115">
        <v>2019</v>
      </c>
    </row>
    <row r="1676" spans="1:16" s="65" customFormat="1" ht="15.75" customHeight="1" x14ac:dyDescent="0.2">
      <c r="A1676" s="104" t="s">
        <v>851</v>
      </c>
      <c r="B1676" s="18" t="s">
        <v>2112</v>
      </c>
      <c r="C1676" s="106">
        <v>2466710.2799999998</v>
      </c>
      <c r="D1676" s="120"/>
      <c r="E1676" s="162"/>
      <c r="F1676" s="162"/>
      <c r="G1676" s="91">
        <f t="shared" si="25"/>
        <v>2466710.2799999998</v>
      </c>
      <c r="H1676" s="120">
        <v>43703</v>
      </c>
      <c r="I1676" s="120">
        <v>43749</v>
      </c>
      <c r="J1676" s="70"/>
      <c r="K1676" s="162"/>
      <c r="L1676" s="162"/>
      <c r="M1676" s="84" t="s">
        <v>3508</v>
      </c>
      <c r="N1676" s="162">
        <v>4</v>
      </c>
      <c r="O1676" s="162">
        <v>1277.5</v>
      </c>
      <c r="P1676" s="115">
        <v>2019</v>
      </c>
    </row>
    <row r="1677" spans="1:16" s="65" customFormat="1" ht="15.75" customHeight="1" x14ac:dyDescent="0.2">
      <c r="A1677" s="104" t="s">
        <v>2341</v>
      </c>
      <c r="B1677" s="18" t="s">
        <v>682</v>
      </c>
      <c r="C1677" s="106">
        <v>5871343.2000000002</v>
      </c>
      <c r="D1677" s="120"/>
      <c r="E1677" s="162"/>
      <c r="F1677" s="162"/>
      <c r="G1677" s="91">
        <f t="shared" si="25"/>
        <v>5871343.2000000002</v>
      </c>
      <c r="H1677" s="120">
        <v>43713</v>
      </c>
      <c r="I1677" s="120">
        <v>43742</v>
      </c>
      <c r="J1677" s="70"/>
      <c r="K1677" s="162"/>
      <c r="L1677" s="162"/>
      <c r="M1677" s="84" t="s">
        <v>3542</v>
      </c>
      <c r="N1677" s="162">
        <v>1</v>
      </c>
      <c r="O1677" s="162">
        <v>3840.2</v>
      </c>
      <c r="P1677" s="115">
        <v>2019</v>
      </c>
    </row>
    <row r="1678" spans="1:16" s="65" customFormat="1" ht="15.75" customHeight="1" x14ac:dyDescent="0.2">
      <c r="A1678" s="104" t="s">
        <v>2568</v>
      </c>
      <c r="B1678" s="18" t="s">
        <v>694</v>
      </c>
      <c r="C1678" s="106">
        <v>4968286.74</v>
      </c>
      <c r="D1678" s="120"/>
      <c r="E1678" s="162"/>
      <c r="F1678" s="162"/>
      <c r="G1678" s="91">
        <f t="shared" si="25"/>
        <v>4968286.74</v>
      </c>
      <c r="H1678" s="120">
        <v>43706</v>
      </c>
      <c r="I1678" s="120">
        <v>43724</v>
      </c>
      <c r="J1678" s="70"/>
      <c r="K1678" s="162"/>
      <c r="L1678" s="162"/>
      <c r="M1678" s="84" t="s">
        <v>5</v>
      </c>
      <c r="N1678" s="162">
        <v>1</v>
      </c>
      <c r="O1678" s="162">
        <v>5723.6</v>
      </c>
      <c r="P1678" s="115">
        <v>2019</v>
      </c>
    </row>
    <row r="1679" spans="1:16" s="65" customFormat="1" ht="15.75" customHeight="1" x14ac:dyDescent="0.2">
      <c r="A1679" s="104" t="s">
        <v>2744</v>
      </c>
      <c r="B1679" s="18" t="s">
        <v>755</v>
      </c>
      <c r="C1679" s="106">
        <v>4189333.2</v>
      </c>
      <c r="D1679" s="120"/>
      <c r="E1679" s="162"/>
      <c r="F1679" s="162"/>
      <c r="G1679" s="91">
        <f t="shared" si="25"/>
        <v>4189333.2</v>
      </c>
      <c r="H1679" s="120">
        <v>43732</v>
      </c>
      <c r="I1679" s="120">
        <v>43749</v>
      </c>
      <c r="J1679" s="70"/>
      <c r="K1679" s="162"/>
      <c r="L1679" s="162"/>
      <c r="M1679" s="84" t="s">
        <v>5</v>
      </c>
      <c r="N1679" s="162">
        <v>1</v>
      </c>
      <c r="O1679" s="162">
        <v>3379.6</v>
      </c>
      <c r="P1679" s="115">
        <v>2019</v>
      </c>
    </row>
    <row r="1680" spans="1:16" s="65" customFormat="1" ht="15.75" customHeight="1" x14ac:dyDescent="0.2">
      <c r="A1680" s="104" t="s">
        <v>2251</v>
      </c>
      <c r="B1680" s="18" t="s">
        <v>63</v>
      </c>
      <c r="C1680" s="106">
        <v>5826960</v>
      </c>
      <c r="D1680" s="120"/>
      <c r="E1680" s="162"/>
      <c r="F1680" s="162"/>
      <c r="G1680" s="91">
        <f t="shared" ref="G1680:G1743" si="26">C1680-D1680+F1680</f>
        <v>5826960</v>
      </c>
      <c r="H1680" s="120">
        <v>43714</v>
      </c>
      <c r="I1680" s="120">
        <v>43749</v>
      </c>
      <c r="J1680" s="70"/>
      <c r="K1680" s="162"/>
      <c r="L1680" s="162"/>
      <c r="M1680" s="84" t="s">
        <v>5</v>
      </c>
      <c r="N1680" s="162">
        <v>1</v>
      </c>
      <c r="O1680" s="162">
        <v>6045.9</v>
      </c>
      <c r="P1680" s="115">
        <v>2019</v>
      </c>
    </row>
    <row r="1681" spans="1:16" s="65" customFormat="1" ht="15.75" customHeight="1" x14ac:dyDescent="0.2">
      <c r="A1681" s="104" t="s">
        <v>3016</v>
      </c>
      <c r="B1681" s="18" t="s">
        <v>63</v>
      </c>
      <c r="C1681" s="106">
        <v>671556</v>
      </c>
      <c r="D1681" s="120"/>
      <c r="E1681" s="162"/>
      <c r="F1681" s="162"/>
      <c r="G1681" s="91">
        <f t="shared" si="26"/>
        <v>671556</v>
      </c>
      <c r="H1681" s="120">
        <v>43707</v>
      </c>
      <c r="I1681" s="120">
        <v>43733</v>
      </c>
      <c r="J1681" s="70"/>
      <c r="K1681" s="162"/>
      <c r="L1681" s="162"/>
      <c r="M1681" s="84" t="s">
        <v>5</v>
      </c>
      <c r="N1681" s="162">
        <v>1</v>
      </c>
      <c r="O1681" s="162">
        <v>2193.5</v>
      </c>
      <c r="P1681" s="115">
        <v>2019</v>
      </c>
    </row>
    <row r="1682" spans="1:16" s="65" customFormat="1" ht="15.75" customHeight="1" x14ac:dyDescent="0.2">
      <c r="A1682" s="104" t="s">
        <v>2107</v>
      </c>
      <c r="B1682" s="18" t="s">
        <v>2077</v>
      </c>
      <c r="C1682" s="106">
        <v>1156524</v>
      </c>
      <c r="D1682" s="120"/>
      <c r="E1682" s="162"/>
      <c r="F1682" s="162"/>
      <c r="G1682" s="91">
        <f t="shared" si="26"/>
        <v>1156524</v>
      </c>
      <c r="H1682" s="120">
        <v>43606</v>
      </c>
      <c r="I1682" s="120">
        <v>43740</v>
      </c>
      <c r="J1682" s="70"/>
      <c r="K1682" s="162"/>
      <c r="L1682" s="162"/>
      <c r="M1682" s="84" t="s">
        <v>5</v>
      </c>
      <c r="N1682" s="162">
        <v>1</v>
      </c>
      <c r="O1682" s="162">
        <v>454.9</v>
      </c>
      <c r="P1682" s="115">
        <v>2019</v>
      </c>
    </row>
    <row r="1683" spans="1:16" s="65" customFormat="1" ht="15.75" customHeight="1" x14ac:dyDescent="0.2">
      <c r="A1683" s="104" t="s">
        <v>2708</v>
      </c>
      <c r="B1683" s="18" t="s">
        <v>245</v>
      </c>
      <c r="C1683" s="106">
        <v>7900642.6799999997</v>
      </c>
      <c r="D1683" s="120"/>
      <c r="E1683" s="162"/>
      <c r="F1683" s="162"/>
      <c r="G1683" s="91">
        <f t="shared" si="26"/>
        <v>7900642.6799999997</v>
      </c>
      <c r="H1683" s="120">
        <v>43676</v>
      </c>
      <c r="I1683" s="120">
        <v>43749</v>
      </c>
      <c r="J1683" s="70"/>
      <c r="K1683" s="162"/>
      <c r="L1683" s="162"/>
      <c r="M1683" s="84" t="s">
        <v>3511</v>
      </c>
      <c r="N1683" s="162">
        <v>5</v>
      </c>
      <c r="O1683" s="162">
        <v>3815.2</v>
      </c>
      <c r="P1683" s="115">
        <v>2019</v>
      </c>
    </row>
    <row r="1684" spans="1:16" s="65" customFormat="1" ht="15.75" customHeight="1" x14ac:dyDescent="0.2">
      <c r="A1684" s="104" t="s">
        <v>2656</v>
      </c>
      <c r="B1684" s="18" t="s">
        <v>2852</v>
      </c>
      <c r="C1684" s="106">
        <v>5464250.4000000004</v>
      </c>
      <c r="D1684" s="120"/>
      <c r="E1684" s="162"/>
      <c r="F1684" s="162"/>
      <c r="G1684" s="91">
        <f t="shared" si="26"/>
        <v>5464250.4000000004</v>
      </c>
      <c r="H1684" s="120">
        <v>43704</v>
      </c>
      <c r="I1684" s="120">
        <v>43735</v>
      </c>
      <c r="J1684" s="70"/>
      <c r="K1684" s="162"/>
      <c r="L1684" s="162"/>
      <c r="M1684" s="84" t="s">
        <v>1213</v>
      </c>
      <c r="N1684" s="162">
        <v>1</v>
      </c>
      <c r="O1684" s="162">
        <v>4882.3999999999996</v>
      </c>
      <c r="P1684" s="115">
        <v>2019</v>
      </c>
    </row>
    <row r="1685" spans="1:16" s="65" customFormat="1" ht="15.75" customHeight="1" x14ac:dyDescent="0.2">
      <c r="A1685" s="104" t="s">
        <v>2515</v>
      </c>
      <c r="B1685" s="18" t="s">
        <v>3572</v>
      </c>
      <c r="C1685" s="106">
        <v>1680682.76</v>
      </c>
      <c r="D1685" s="120"/>
      <c r="E1685" s="162"/>
      <c r="F1685" s="162"/>
      <c r="G1685" s="91">
        <f t="shared" si="26"/>
        <v>1680682.76</v>
      </c>
      <c r="H1685" s="120">
        <v>43738</v>
      </c>
      <c r="I1685" s="120">
        <v>43749</v>
      </c>
      <c r="J1685" s="70"/>
      <c r="K1685" s="162"/>
      <c r="L1685" s="162"/>
      <c r="M1685" s="84" t="s">
        <v>5</v>
      </c>
      <c r="N1685" s="162">
        <v>1</v>
      </c>
      <c r="O1685" s="162">
        <v>485.7</v>
      </c>
      <c r="P1685" s="115">
        <v>2019</v>
      </c>
    </row>
    <row r="1686" spans="1:16" s="65" customFormat="1" ht="15.75" customHeight="1" x14ac:dyDescent="0.2">
      <c r="A1686" s="104" t="s">
        <v>1559</v>
      </c>
      <c r="B1686" s="18" t="s">
        <v>3083</v>
      </c>
      <c r="C1686" s="106">
        <v>354879.9</v>
      </c>
      <c r="D1686" s="120"/>
      <c r="E1686" s="162"/>
      <c r="F1686" s="162"/>
      <c r="G1686" s="91">
        <f t="shared" si="26"/>
        <v>354879.9</v>
      </c>
      <c r="H1686" s="120">
        <v>43700</v>
      </c>
      <c r="I1686" s="120">
        <v>43749</v>
      </c>
      <c r="J1686" s="70"/>
      <c r="K1686" s="162"/>
      <c r="L1686" s="162"/>
      <c r="M1686" s="84" t="s">
        <v>1582</v>
      </c>
      <c r="N1686" s="162">
        <v>1</v>
      </c>
      <c r="O1686" s="162">
        <v>409.2</v>
      </c>
      <c r="P1686" s="115">
        <v>2019</v>
      </c>
    </row>
    <row r="1687" spans="1:16" s="65" customFormat="1" ht="15.75" customHeight="1" x14ac:dyDescent="0.2">
      <c r="A1687" s="104" t="s">
        <v>2902</v>
      </c>
      <c r="B1687" s="18" t="s">
        <v>63</v>
      </c>
      <c r="C1687" s="106">
        <v>2299087.2000000002</v>
      </c>
      <c r="D1687" s="120"/>
      <c r="E1687" s="162"/>
      <c r="F1687" s="162"/>
      <c r="G1687" s="91">
        <f t="shared" si="26"/>
        <v>2299087.2000000002</v>
      </c>
      <c r="H1687" s="120">
        <v>43740</v>
      </c>
      <c r="I1687" s="120">
        <v>43749</v>
      </c>
      <c r="J1687" s="70"/>
      <c r="K1687" s="162"/>
      <c r="L1687" s="162"/>
      <c r="M1687" s="84" t="s">
        <v>5</v>
      </c>
      <c r="N1687" s="162">
        <v>1</v>
      </c>
      <c r="O1687" s="162">
        <v>1936.1</v>
      </c>
      <c r="P1687" s="115">
        <v>2019</v>
      </c>
    </row>
    <row r="1688" spans="1:16" s="65" customFormat="1" ht="15.75" customHeight="1" x14ac:dyDescent="0.2">
      <c r="A1688" s="104" t="s">
        <v>2881</v>
      </c>
      <c r="B1688" s="18" t="s">
        <v>2852</v>
      </c>
      <c r="C1688" s="106">
        <v>4383176.4000000004</v>
      </c>
      <c r="D1688" s="120"/>
      <c r="E1688" s="162"/>
      <c r="F1688" s="162"/>
      <c r="G1688" s="91">
        <f t="shared" si="26"/>
        <v>4383176.4000000004</v>
      </c>
      <c r="H1688" s="120">
        <v>43707</v>
      </c>
      <c r="I1688" s="120">
        <v>43721</v>
      </c>
      <c r="J1688" s="70"/>
      <c r="K1688" s="162"/>
      <c r="L1688" s="162"/>
      <c r="M1688" s="84" t="s">
        <v>5</v>
      </c>
      <c r="N1688" s="162">
        <v>1</v>
      </c>
      <c r="O1688" s="162">
        <v>3820</v>
      </c>
      <c r="P1688" s="115">
        <v>2019</v>
      </c>
    </row>
    <row r="1689" spans="1:16" s="65" customFormat="1" ht="15.75" customHeight="1" x14ac:dyDescent="0.2">
      <c r="A1689" s="104" t="s">
        <v>2605</v>
      </c>
      <c r="B1689" s="18" t="s">
        <v>2852</v>
      </c>
      <c r="C1689" s="106">
        <v>4362896.4000000004</v>
      </c>
      <c r="D1689" s="120"/>
      <c r="E1689" s="162"/>
      <c r="F1689" s="162"/>
      <c r="G1689" s="91">
        <f t="shared" si="26"/>
        <v>4362896.4000000004</v>
      </c>
      <c r="H1689" s="120">
        <v>43696</v>
      </c>
      <c r="I1689" s="120">
        <v>43721</v>
      </c>
      <c r="J1689" s="70"/>
      <c r="K1689" s="162"/>
      <c r="L1689" s="162"/>
      <c r="M1689" s="84" t="s">
        <v>5</v>
      </c>
      <c r="N1689" s="162">
        <v>1</v>
      </c>
      <c r="O1689" s="162">
        <v>3832.7</v>
      </c>
      <c r="P1689" s="115">
        <v>2019</v>
      </c>
    </row>
    <row r="1690" spans="1:16" s="65" customFormat="1" ht="15.75" customHeight="1" x14ac:dyDescent="0.2">
      <c r="A1690" s="104" t="s">
        <v>2803</v>
      </c>
      <c r="B1690" s="18" t="s">
        <v>2112</v>
      </c>
      <c r="C1690" s="106">
        <v>6403263.5800000001</v>
      </c>
      <c r="D1690" s="120"/>
      <c r="E1690" s="162"/>
      <c r="F1690" s="162"/>
      <c r="G1690" s="91">
        <f t="shared" si="26"/>
        <v>6403263.5800000001</v>
      </c>
      <c r="H1690" s="120">
        <v>43747</v>
      </c>
      <c r="I1690" s="120">
        <v>43749</v>
      </c>
      <c r="J1690" s="70"/>
      <c r="K1690" s="162"/>
      <c r="L1690" s="162"/>
      <c r="M1690" s="84" t="s">
        <v>5</v>
      </c>
      <c r="N1690" s="162">
        <v>1</v>
      </c>
      <c r="O1690" s="162">
        <v>3691</v>
      </c>
      <c r="P1690" s="115">
        <v>2019</v>
      </c>
    </row>
    <row r="1691" spans="1:16" s="65" customFormat="1" ht="15.75" customHeight="1" x14ac:dyDescent="0.2">
      <c r="A1691" s="104" t="s">
        <v>2802</v>
      </c>
      <c r="B1691" s="18" t="s">
        <v>17</v>
      </c>
      <c r="C1691" s="106">
        <v>4045318.97</v>
      </c>
      <c r="D1691" s="120"/>
      <c r="E1691" s="162"/>
      <c r="F1691" s="162"/>
      <c r="G1691" s="91">
        <f t="shared" si="26"/>
        <v>4045318.97</v>
      </c>
      <c r="H1691" s="120">
        <v>43721</v>
      </c>
      <c r="I1691" s="120">
        <v>43749</v>
      </c>
      <c r="J1691" s="70"/>
      <c r="K1691" s="162"/>
      <c r="L1691" s="162"/>
      <c r="M1691" s="84" t="s">
        <v>5</v>
      </c>
      <c r="N1691" s="162">
        <v>1</v>
      </c>
      <c r="O1691" s="162">
        <v>3787.7</v>
      </c>
      <c r="P1691" s="115">
        <v>2019</v>
      </c>
    </row>
    <row r="1692" spans="1:16" s="65" customFormat="1" ht="15.75" customHeight="1" x14ac:dyDescent="0.2">
      <c r="A1692" s="104" t="s">
        <v>2736</v>
      </c>
      <c r="B1692" s="18" t="s">
        <v>755</v>
      </c>
      <c r="C1692" s="106">
        <v>4329486</v>
      </c>
      <c r="D1692" s="120"/>
      <c r="E1692" s="162"/>
      <c r="F1692" s="162"/>
      <c r="G1692" s="91">
        <f t="shared" si="26"/>
        <v>4329486</v>
      </c>
      <c r="H1692" s="120">
        <v>43756</v>
      </c>
      <c r="I1692" s="120">
        <v>43774</v>
      </c>
      <c r="J1692" s="70"/>
      <c r="K1692" s="162"/>
      <c r="L1692" s="162"/>
      <c r="M1692" s="84" t="s">
        <v>5</v>
      </c>
      <c r="N1692" s="162">
        <v>1</v>
      </c>
      <c r="O1692" s="162">
        <v>3804.6</v>
      </c>
      <c r="P1692" s="115">
        <v>2019</v>
      </c>
    </row>
    <row r="1693" spans="1:16" s="65" customFormat="1" ht="15.75" customHeight="1" x14ac:dyDescent="0.2">
      <c r="A1693" s="104" t="s">
        <v>2297</v>
      </c>
      <c r="B1693" s="18" t="s">
        <v>3572</v>
      </c>
      <c r="C1693" s="106">
        <v>4237009.66</v>
      </c>
      <c r="D1693" s="120"/>
      <c r="E1693" s="162"/>
      <c r="F1693" s="162"/>
      <c r="G1693" s="91">
        <f t="shared" si="26"/>
        <v>4237009.66</v>
      </c>
      <c r="H1693" s="120">
        <v>43763</v>
      </c>
      <c r="I1693" s="120">
        <v>43780</v>
      </c>
      <c r="J1693" s="70"/>
      <c r="K1693" s="162"/>
      <c r="L1693" s="162"/>
      <c r="M1693" s="84" t="s">
        <v>5</v>
      </c>
      <c r="N1693" s="162">
        <v>1</v>
      </c>
      <c r="O1693" s="162">
        <v>2722.2</v>
      </c>
      <c r="P1693" s="115">
        <v>2019</v>
      </c>
    </row>
    <row r="1694" spans="1:16" s="65" customFormat="1" ht="15.75" customHeight="1" x14ac:dyDescent="0.2">
      <c r="A1694" s="104" t="s">
        <v>2409</v>
      </c>
      <c r="B1694" s="18" t="s">
        <v>682</v>
      </c>
      <c r="C1694" s="106">
        <v>3293924.4</v>
      </c>
      <c r="D1694" s="120"/>
      <c r="E1694" s="162"/>
      <c r="F1694" s="162"/>
      <c r="G1694" s="91">
        <f t="shared" si="26"/>
        <v>3293924.4</v>
      </c>
      <c r="H1694" s="120">
        <v>43707</v>
      </c>
      <c r="I1694" s="120">
        <v>43749</v>
      </c>
      <c r="J1694" s="70"/>
      <c r="K1694" s="162"/>
      <c r="L1694" s="162"/>
      <c r="M1694" s="84" t="s">
        <v>5</v>
      </c>
      <c r="N1694" s="162">
        <v>1</v>
      </c>
      <c r="O1694" s="162">
        <v>3464.9</v>
      </c>
      <c r="P1694" s="115">
        <v>2019</v>
      </c>
    </row>
    <row r="1695" spans="1:16" s="65" customFormat="1" ht="15.75" customHeight="1" x14ac:dyDescent="0.25">
      <c r="A1695" s="113" t="s">
        <v>2498</v>
      </c>
      <c r="B1695" s="18" t="s">
        <v>682</v>
      </c>
      <c r="C1695" s="106">
        <v>3146401.2</v>
      </c>
      <c r="D1695" s="120"/>
      <c r="E1695" s="162"/>
      <c r="F1695" s="162"/>
      <c r="G1695" s="91">
        <f t="shared" si="26"/>
        <v>3146401.2</v>
      </c>
      <c r="H1695" s="120">
        <v>43707</v>
      </c>
      <c r="I1695" s="120">
        <v>43749</v>
      </c>
      <c r="J1695" s="70"/>
      <c r="K1695" s="162"/>
      <c r="L1695" s="162"/>
      <c r="M1695" s="84" t="s">
        <v>5</v>
      </c>
      <c r="N1695" s="162">
        <v>1</v>
      </c>
      <c r="O1695" s="135">
        <v>3455.6</v>
      </c>
      <c r="P1695" s="115">
        <v>2019</v>
      </c>
    </row>
    <row r="1696" spans="1:16" s="65" customFormat="1" ht="15.75" customHeight="1" x14ac:dyDescent="0.25">
      <c r="A1696" s="113" t="s">
        <v>2250</v>
      </c>
      <c r="B1696" s="18" t="s">
        <v>682</v>
      </c>
      <c r="C1696" s="106">
        <v>5197053.5999999996</v>
      </c>
      <c r="D1696" s="120"/>
      <c r="E1696" s="162"/>
      <c r="F1696" s="162"/>
      <c r="G1696" s="91">
        <f t="shared" si="26"/>
        <v>5197053.5999999996</v>
      </c>
      <c r="H1696" s="120">
        <v>43718</v>
      </c>
      <c r="I1696" s="120">
        <v>43749</v>
      </c>
      <c r="J1696" s="70"/>
      <c r="K1696" s="162"/>
      <c r="L1696" s="162"/>
      <c r="M1696" s="84" t="s">
        <v>5</v>
      </c>
      <c r="N1696" s="162">
        <v>1</v>
      </c>
      <c r="O1696" s="135">
        <v>6256</v>
      </c>
      <c r="P1696" s="115">
        <v>2019</v>
      </c>
    </row>
    <row r="1697" spans="1:16" s="65" customFormat="1" ht="15.75" customHeight="1" x14ac:dyDescent="0.25">
      <c r="A1697" s="113" t="s">
        <v>2647</v>
      </c>
      <c r="B1697" s="18" t="s">
        <v>2373</v>
      </c>
      <c r="C1697" s="106">
        <v>13147416</v>
      </c>
      <c r="D1697" s="120"/>
      <c r="E1697" s="162"/>
      <c r="F1697" s="162"/>
      <c r="G1697" s="91">
        <f t="shared" si="26"/>
        <v>13147416</v>
      </c>
      <c r="H1697" s="120">
        <v>43752</v>
      </c>
      <c r="I1697" s="120">
        <v>43770</v>
      </c>
      <c r="J1697" s="70"/>
      <c r="K1697" s="162"/>
      <c r="L1697" s="162"/>
      <c r="M1697" s="84" t="s">
        <v>5</v>
      </c>
      <c r="N1697" s="162">
        <v>1</v>
      </c>
      <c r="O1697" s="110">
        <v>10799.6</v>
      </c>
      <c r="P1697" s="115">
        <v>2019</v>
      </c>
    </row>
    <row r="1698" spans="1:16" s="65" customFormat="1" ht="15.75" customHeight="1" x14ac:dyDescent="0.25">
      <c r="A1698" s="113" t="s">
        <v>2666</v>
      </c>
      <c r="B1698" s="18" t="s">
        <v>1347</v>
      </c>
      <c r="C1698" s="106">
        <v>3846439.2</v>
      </c>
      <c r="D1698" s="120"/>
      <c r="E1698" s="162"/>
      <c r="F1698" s="162"/>
      <c r="G1698" s="91">
        <f t="shared" si="26"/>
        <v>3846439.2</v>
      </c>
      <c r="H1698" s="120">
        <v>43754</v>
      </c>
      <c r="I1698" s="120">
        <v>43776</v>
      </c>
      <c r="J1698" s="70"/>
      <c r="K1698" s="162"/>
      <c r="L1698" s="162"/>
      <c r="M1698" s="84" t="s">
        <v>1753</v>
      </c>
      <c r="N1698" s="162">
        <v>1</v>
      </c>
      <c r="O1698" s="110">
        <v>2232.3000000000002</v>
      </c>
      <c r="P1698" s="115">
        <v>2019</v>
      </c>
    </row>
    <row r="1699" spans="1:16" s="65" customFormat="1" ht="15.75" customHeight="1" x14ac:dyDescent="0.2">
      <c r="A1699" s="104" t="s">
        <v>2103</v>
      </c>
      <c r="B1699" s="18" t="s">
        <v>2852</v>
      </c>
      <c r="C1699" s="106">
        <v>3853041.6</v>
      </c>
      <c r="D1699" s="120"/>
      <c r="E1699" s="162"/>
      <c r="F1699" s="162"/>
      <c r="G1699" s="91">
        <f t="shared" si="26"/>
        <v>3853041.6</v>
      </c>
      <c r="H1699" s="120">
        <v>43683</v>
      </c>
      <c r="I1699" s="120">
        <v>43748</v>
      </c>
      <c r="J1699" s="70"/>
      <c r="K1699" s="162"/>
      <c r="L1699" s="162"/>
      <c r="M1699" s="84" t="s">
        <v>5</v>
      </c>
      <c r="N1699" s="162">
        <v>1</v>
      </c>
      <c r="O1699" s="135">
        <v>1942.1</v>
      </c>
      <c r="P1699" s="115">
        <v>2019</v>
      </c>
    </row>
    <row r="1700" spans="1:16" s="65" customFormat="1" ht="15.75" customHeight="1" x14ac:dyDescent="0.2">
      <c r="A1700" s="104" t="s">
        <v>2741</v>
      </c>
      <c r="B1700" s="18" t="s">
        <v>2852</v>
      </c>
      <c r="C1700" s="106">
        <v>3348948.1</v>
      </c>
      <c r="D1700" s="120"/>
      <c r="E1700" s="162"/>
      <c r="F1700" s="162"/>
      <c r="G1700" s="91">
        <f t="shared" si="26"/>
        <v>3348948.1</v>
      </c>
      <c r="H1700" s="120">
        <v>43705</v>
      </c>
      <c r="I1700" s="120">
        <v>43749</v>
      </c>
      <c r="J1700" s="70"/>
      <c r="K1700" s="162"/>
      <c r="L1700" s="162"/>
      <c r="M1700" s="84" t="s">
        <v>5</v>
      </c>
      <c r="N1700" s="162">
        <v>1</v>
      </c>
      <c r="O1700" s="110">
        <v>3167.2</v>
      </c>
      <c r="P1700" s="115">
        <v>2019</v>
      </c>
    </row>
    <row r="1701" spans="1:16" s="65" customFormat="1" ht="15.75" customHeight="1" x14ac:dyDescent="0.2">
      <c r="A1701" s="104" t="s">
        <v>2312</v>
      </c>
      <c r="B1701" s="18" t="s">
        <v>2852</v>
      </c>
      <c r="C1701" s="106">
        <v>2267748</v>
      </c>
      <c r="D1701" s="120"/>
      <c r="E1701" s="162"/>
      <c r="F1701" s="162"/>
      <c r="G1701" s="91">
        <f t="shared" si="26"/>
        <v>2267748</v>
      </c>
      <c r="H1701" s="120">
        <v>43748</v>
      </c>
      <c r="I1701" s="120">
        <v>43761</v>
      </c>
      <c r="J1701" s="70"/>
      <c r="K1701" s="162"/>
      <c r="L1701" s="162"/>
      <c r="M1701" s="84" t="s">
        <v>5</v>
      </c>
      <c r="N1701" s="162">
        <v>1</v>
      </c>
      <c r="O1701" s="110">
        <v>4771.3</v>
      </c>
      <c r="P1701" s="115">
        <v>2019</v>
      </c>
    </row>
    <row r="1702" spans="1:16" s="65" customFormat="1" ht="15.75" customHeight="1" x14ac:dyDescent="0.2">
      <c r="A1702" s="104" t="s">
        <v>2882</v>
      </c>
      <c r="B1702" s="18" t="s">
        <v>2852</v>
      </c>
      <c r="C1702" s="106">
        <v>1769446.84</v>
      </c>
      <c r="D1702" s="120"/>
      <c r="E1702" s="162"/>
      <c r="F1702" s="162"/>
      <c r="G1702" s="91">
        <f t="shared" si="26"/>
        <v>1769446.84</v>
      </c>
      <c r="H1702" s="120">
        <v>43719</v>
      </c>
      <c r="I1702" s="120">
        <v>43749</v>
      </c>
      <c r="J1702" s="70"/>
      <c r="K1702" s="162"/>
      <c r="L1702" s="162"/>
      <c r="M1702" s="84" t="s">
        <v>5</v>
      </c>
      <c r="N1702" s="162">
        <v>1</v>
      </c>
      <c r="O1702" s="110">
        <v>437.9</v>
      </c>
      <c r="P1702" s="115">
        <v>2019</v>
      </c>
    </row>
    <row r="1703" spans="1:16" s="65" customFormat="1" ht="15.75" customHeight="1" x14ac:dyDescent="0.2">
      <c r="A1703" s="104" t="s">
        <v>3178</v>
      </c>
      <c r="B1703" s="18" t="s">
        <v>2112</v>
      </c>
      <c r="C1703" s="106">
        <v>2934947.1</v>
      </c>
      <c r="D1703" s="120"/>
      <c r="E1703" s="162"/>
      <c r="F1703" s="162"/>
      <c r="G1703" s="91">
        <f t="shared" si="26"/>
        <v>2934947.1</v>
      </c>
      <c r="H1703" s="120">
        <v>43712</v>
      </c>
      <c r="I1703" s="120">
        <v>43733</v>
      </c>
      <c r="J1703" s="70"/>
      <c r="K1703" s="162"/>
      <c r="L1703" s="162"/>
      <c r="M1703" s="84" t="s">
        <v>5</v>
      </c>
      <c r="N1703" s="162">
        <v>1</v>
      </c>
      <c r="O1703" s="110">
        <v>3324.3</v>
      </c>
      <c r="P1703" s="115">
        <v>2019</v>
      </c>
    </row>
    <row r="1704" spans="1:16" s="65" customFormat="1" ht="15.75" customHeight="1" x14ac:dyDescent="0.2">
      <c r="A1704" s="104" t="s">
        <v>2768</v>
      </c>
      <c r="B1704" s="18" t="s">
        <v>63</v>
      </c>
      <c r="C1704" s="106">
        <v>3753390</v>
      </c>
      <c r="D1704" s="120"/>
      <c r="E1704" s="162"/>
      <c r="F1704" s="162"/>
      <c r="G1704" s="91">
        <f t="shared" si="26"/>
        <v>3753390</v>
      </c>
      <c r="H1704" s="120">
        <v>43740</v>
      </c>
      <c r="I1704" s="120">
        <v>43749</v>
      </c>
      <c r="J1704" s="70"/>
      <c r="K1704" s="162"/>
      <c r="L1704" s="162"/>
      <c r="M1704" s="84" t="s">
        <v>5</v>
      </c>
      <c r="N1704" s="162">
        <v>1</v>
      </c>
      <c r="O1704" s="110">
        <v>3853.9</v>
      </c>
      <c r="P1704" s="115">
        <v>2019</v>
      </c>
    </row>
    <row r="1705" spans="1:16" s="65" customFormat="1" ht="15.75" customHeight="1" x14ac:dyDescent="0.2">
      <c r="A1705" s="104" t="s">
        <v>3365</v>
      </c>
      <c r="B1705" s="18" t="s">
        <v>3532</v>
      </c>
      <c r="C1705" s="106">
        <v>1247157.6000000001</v>
      </c>
      <c r="D1705" s="120"/>
      <c r="E1705" s="162"/>
      <c r="F1705" s="162"/>
      <c r="G1705" s="91">
        <f t="shared" si="26"/>
        <v>1247157.6000000001</v>
      </c>
      <c r="H1705" s="120">
        <v>43748</v>
      </c>
      <c r="I1705" s="120">
        <v>43763</v>
      </c>
      <c r="J1705" s="70"/>
      <c r="K1705" s="162"/>
      <c r="L1705" s="162"/>
      <c r="M1705" s="84" t="s">
        <v>1213</v>
      </c>
      <c r="N1705" s="162">
        <v>1</v>
      </c>
      <c r="O1705" s="110">
        <v>2871.2</v>
      </c>
      <c r="P1705" s="115">
        <v>2019</v>
      </c>
    </row>
    <row r="1706" spans="1:16" s="65" customFormat="1" ht="15.75" customHeight="1" x14ac:dyDescent="0.2">
      <c r="A1706" s="104" t="s">
        <v>2892</v>
      </c>
      <c r="B1706" s="18" t="s">
        <v>2098</v>
      </c>
      <c r="C1706" s="106">
        <v>1559237.22</v>
      </c>
      <c r="D1706" s="120"/>
      <c r="E1706" s="162"/>
      <c r="F1706" s="162"/>
      <c r="G1706" s="91">
        <f t="shared" si="26"/>
        <v>1559237.22</v>
      </c>
      <c r="H1706" s="120">
        <v>43752</v>
      </c>
      <c r="I1706" s="120">
        <v>43763</v>
      </c>
      <c r="J1706" s="70"/>
      <c r="K1706" s="162"/>
      <c r="L1706" s="162"/>
      <c r="M1706" s="84" t="s">
        <v>6</v>
      </c>
      <c r="N1706" s="162">
        <v>1</v>
      </c>
      <c r="O1706" s="110">
        <v>651.70000000000005</v>
      </c>
      <c r="P1706" s="115">
        <v>2019</v>
      </c>
    </row>
    <row r="1707" spans="1:16" s="65" customFormat="1" ht="15.75" customHeight="1" x14ac:dyDescent="0.2">
      <c r="A1707" s="104" t="s">
        <v>1809</v>
      </c>
      <c r="B1707" s="18" t="s">
        <v>782</v>
      </c>
      <c r="C1707" s="106">
        <v>1462982.4</v>
      </c>
      <c r="D1707" s="120"/>
      <c r="E1707" s="162"/>
      <c r="F1707" s="162"/>
      <c r="G1707" s="91">
        <f t="shared" si="26"/>
        <v>1462982.4</v>
      </c>
      <c r="H1707" s="120">
        <v>43746</v>
      </c>
      <c r="I1707" s="120">
        <v>43749</v>
      </c>
      <c r="J1707" s="70"/>
      <c r="K1707" s="162"/>
      <c r="L1707" s="162"/>
      <c r="M1707" s="84" t="s">
        <v>6</v>
      </c>
      <c r="N1707" s="162">
        <v>1</v>
      </c>
      <c r="O1707" s="110">
        <v>425.6</v>
      </c>
      <c r="P1707" s="115">
        <v>2019</v>
      </c>
    </row>
    <row r="1708" spans="1:16" s="65" customFormat="1" ht="15.75" customHeight="1" x14ac:dyDescent="0.2">
      <c r="A1708" s="104" t="s">
        <v>2534</v>
      </c>
      <c r="B1708" s="18" t="s">
        <v>682</v>
      </c>
      <c r="C1708" s="106">
        <v>4085037.6</v>
      </c>
      <c r="D1708" s="120"/>
      <c r="E1708" s="162"/>
      <c r="F1708" s="162"/>
      <c r="G1708" s="91">
        <f t="shared" si="26"/>
        <v>4085037.6</v>
      </c>
      <c r="H1708" s="120">
        <v>43698</v>
      </c>
      <c r="I1708" s="120">
        <v>43749</v>
      </c>
      <c r="J1708" s="70"/>
      <c r="K1708" s="162"/>
      <c r="L1708" s="162"/>
      <c r="M1708" s="84" t="s">
        <v>5</v>
      </c>
      <c r="N1708" s="162">
        <v>1</v>
      </c>
      <c r="O1708" s="110">
        <v>4596.1000000000004</v>
      </c>
      <c r="P1708" s="115">
        <v>2019</v>
      </c>
    </row>
    <row r="1709" spans="1:16" s="65" customFormat="1" ht="15.75" customHeight="1" x14ac:dyDescent="0.2">
      <c r="A1709" s="104" t="s">
        <v>2893</v>
      </c>
      <c r="B1709" s="18" t="s">
        <v>3532</v>
      </c>
      <c r="C1709" s="106">
        <v>2801491.2</v>
      </c>
      <c r="D1709" s="120"/>
      <c r="E1709" s="162"/>
      <c r="F1709" s="162"/>
      <c r="G1709" s="91">
        <f t="shared" si="26"/>
        <v>2801491.2</v>
      </c>
      <c r="H1709" s="120">
        <v>43760</v>
      </c>
      <c r="I1709" s="120">
        <v>43783</v>
      </c>
      <c r="J1709" s="70"/>
      <c r="K1709" s="162"/>
      <c r="L1709" s="162"/>
      <c r="M1709" s="84" t="s">
        <v>6</v>
      </c>
      <c r="N1709" s="162">
        <v>1</v>
      </c>
      <c r="O1709" s="110">
        <v>1379.6</v>
      </c>
      <c r="P1709" s="115">
        <v>2019</v>
      </c>
    </row>
    <row r="1710" spans="1:16" s="65" customFormat="1" ht="15.75" customHeight="1" x14ac:dyDescent="0.2">
      <c r="A1710" s="104" t="s">
        <v>2978</v>
      </c>
      <c r="B1710" s="18" t="s">
        <v>2098</v>
      </c>
      <c r="C1710" s="106">
        <v>4104720.92</v>
      </c>
      <c r="D1710" s="120"/>
      <c r="E1710" s="162"/>
      <c r="F1710" s="162"/>
      <c r="G1710" s="91">
        <f t="shared" si="26"/>
        <v>4104720.92</v>
      </c>
      <c r="H1710" s="120">
        <v>43726</v>
      </c>
      <c r="I1710" s="120">
        <v>43749</v>
      </c>
      <c r="J1710" s="70"/>
      <c r="K1710" s="162"/>
      <c r="L1710" s="162"/>
      <c r="M1710" s="84" t="s">
        <v>5</v>
      </c>
      <c r="N1710" s="162">
        <v>1</v>
      </c>
      <c r="O1710" s="110">
        <v>3591</v>
      </c>
      <c r="P1710" s="115">
        <v>2019</v>
      </c>
    </row>
    <row r="1711" spans="1:16" s="65" customFormat="1" ht="15.75" customHeight="1" x14ac:dyDescent="0.2">
      <c r="A1711" s="18" t="s">
        <v>3122</v>
      </c>
      <c r="B1711" s="18" t="s">
        <v>3543</v>
      </c>
      <c r="C1711" s="106">
        <v>2827395.6</v>
      </c>
      <c r="D1711" s="99">
        <v>37090.800000000003</v>
      </c>
      <c r="E1711" s="162"/>
      <c r="F1711" s="162"/>
      <c r="G1711" s="91">
        <f t="shared" si="26"/>
        <v>2790304.8000000003</v>
      </c>
      <c r="H1711" s="120">
        <v>43768</v>
      </c>
      <c r="I1711" s="120">
        <v>43794</v>
      </c>
      <c r="J1711" s="70"/>
      <c r="K1711" s="162"/>
      <c r="L1711" s="162"/>
      <c r="M1711" s="84" t="s">
        <v>5</v>
      </c>
      <c r="N1711" s="162">
        <v>1</v>
      </c>
      <c r="O1711" s="110">
        <v>793</v>
      </c>
      <c r="P1711" s="115">
        <v>2019</v>
      </c>
    </row>
    <row r="1712" spans="1:16" s="65" customFormat="1" ht="15.75" customHeight="1" x14ac:dyDescent="0.2">
      <c r="A1712" s="104" t="s">
        <v>2900</v>
      </c>
      <c r="B1712" s="18" t="s">
        <v>63</v>
      </c>
      <c r="C1712" s="106">
        <v>1964341.2</v>
      </c>
      <c r="D1712" s="120"/>
      <c r="E1712" s="162"/>
      <c r="F1712" s="162"/>
      <c r="G1712" s="91">
        <f t="shared" si="26"/>
        <v>1964341.2</v>
      </c>
      <c r="H1712" s="120">
        <v>43766</v>
      </c>
      <c r="I1712" s="120">
        <v>43782</v>
      </c>
      <c r="J1712" s="70"/>
      <c r="K1712" s="162"/>
      <c r="L1712" s="162"/>
      <c r="M1712" s="84" t="s">
        <v>5</v>
      </c>
      <c r="N1712" s="162">
        <v>1</v>
      </c>
      <c r="O1712" s="110">
        <v>1011.2</v>
      </c>
      <c r="P1712" s="115">
        <v>2019</v>
      </c>
    </row>
    <row r="1713" spans="1:16" s="65" customFormat="1" ht="15.75" customHeight="1" x14ac:dyDescent="0.2">
      <c r="A1713" s="104" t="s">
        <v>2669</v>
      </c>
      <c r="B1713" s="18" t="s">
        <v>245</v>
      </c>
      <c r="C1713" s="106">
        <v>8544627.0999999996</v>
      </c>
      <c r="D1713" s="120"/>
      <c r="E1713" s="162"/>
      <c r="F1713" s="162"/>
      <c r="G1713" s="91">
        <f t="shared" si="26"/>
        <v>8544627.0999999996</v>
      </c>
      <c r="H1713" s="120">
        <v>43703</v>
      </c>
      <c r="I1713" s="120">
        <v>43801</v>
      </c>
      <c r="J1713" s="70"/>
      <c r="K1713" s="162"/>
      <c r="L1713" s="162"/>
      <c r="M1713" s="84" t="s">
        <v>3511</v>
      </c>
      <c r="N1713" s="162">
        <v>5</v>
      </c>
      <c r="O1713" s="110">
        <v>3931.8</v>
      </c>
      <c r="P1713" s="115">
        <v>2019</v>
      </c>
    </row>
    <row r="1714" spans="1:16" s="65" customFormat="1" ht="15.75" customHeight="1" x14ac:dyDescent="0.2">
      <c r="A1714" s="104" t="s">
        <v>1682</v>
      </c>
      <c r="B1714" s="18" t="s">
        <v>69</v>
      </c>
      <c r="C1714" s="106">
        <v>4375249.43</v>
      </c>
      <c r="D1714" s="120"/>
      <c r="E1714" s="162"/>
      <c r="F1714" s="162"/>
      <c r="G1714" s="91">
        <f t="shared" si="26"/>
        <v>4375249.43</v>
      </c>
      <c r="H1714" s="120">
        <v>43733</v>
      </c>
      <c r="I1714" s="120">
        <v>43749</v>
      </c>
      <c r="J1714" s="70"/>
      <c r="K1714" s="162"/>
      <c r="L1714" s="162"/>
      <c r="M1714" s="84" t="s">
        <v>3507</v>
      </c>
      <c r="N1714" s="162">
        <v>4</v>
      </c>
      <c r="O1714" s="110">
        <v>3253</v>
      </c>
      <c r="P1714" s="115">
        <v>2019</v>
      </c>
    </row>
    <row r="1715" spans="1:16" s="65" customFormat="1" ht="15.75" customHeight="1" x14ac:dyDescent="0.2">
      <c r="A1715" s="104" t="s">
        <v>334</v>
      </c>
      <c r="B1715" s="18" t="s">
        <v>2330</v>
      </c>
      <c r="C1715" s="106">
        <v>1994369.14</v>
      </c>
      <c r="D1715" s="120"/>
      <c r="E1715" s="162"/>
      <c r="F1715" s="162"/>
      <c r="G1715" s="91">
        <f t="shared" si="26"/>
        <v>1994369.14</v>
      </c>
      <c r="H1715" s="120">
        <v>43564</v>
      </c>
      <c r="I1715" s="120">
        <v>43749</v>
      </c>
      <c r="J1715" s="70"/>
      <c r="K1715" s="162"/>
      <c r="L1715" s="162"/>
      <c r="M1715" s="162" t="s">
        <v>5</v>
      </c>
      <c r="N1715" s="162">
        <v>1</v>
      </c>
      <c r="O1715" s="110">
        <v>1535.3</v>
      </c>
      <c r="P1715" s="115">
        <v>2019</v>
      </c>
    </row>
    <row r="1716" spans="1:16" s="65" customFormat="1" ht="15.75" customHeight="1" x14ac:dyDescent="0.2">
      <c r="A1716" s="104" t="s">
        <v>2628</v>
      </c>
      <c r="B1716" s="18" t="s">
        <v>2852</v>
      </c>
      <c r="C1716" s="106">
        <v>4190005.2</v>
      </c>
      <c r="D1716" s="120"/>
      <c r="E1716" s="162"/>
      <c r="F1716" s="162"/>
      <c r="G1716" s="91">
        <f t="shared" si="26"/>
        <v>4190005.2</v>
      </c>
      <c r="H1716" s="120">
        <v>43711</v>
      </c>
      <c r="I1716" s="120">
        <v>43749</v>
      </c>
      <c r="J1716" s="70"/>
      <c r="K1716" s="162"/>
      <c r="L1716" s="162"/>
      <c r="M1716" s="162" t="s">
        <v>5</v>
      </c>
      <c r="N1716" s="162">
        <v>1</v>
      </c>
      <c r="O1716" s="110">
        <v>4153.8</v>
      </c>
      <c r="P1716" s="115">
        <v>2019</v>
      </c>
    </row>
    <row r="1717" spans="1:16" s="65" customFormat="1" ht="15.75" customHeight="1" x14ac:dyDescent="0.2">
      <c r="A1717" s="104" t="s">
        <v>2910</v>
      </c>
      <c r="B1717" s="18" t="s">
        <v>2112</v>
      </c>
      <c r="C1717" s="106">
        <v>2050214.15</v>
      </c>
      <c r="D1717" s="120"/>
      <c r="E1717" s="162"/>
      <c r="F1717" s="162"/>
      <c r="G1717" s="91">
        <f t="shared" si="26"/>
        <v>2050214.15</v>
      </c>
      <c r="H1717" s="120">
        <v>43798</v>
      </c>
      <c r="I1717" s="120">
        <v>43805</v>
      </c>
      <c r="J1717" s="70"/>
      <c r="K1717" s="162"/>
      <c r="L1717" s="162"/>
      <c r="M1717" s="162" t="s">
        <v>5</v>
      </c>
      <c r="N1717" s="162">
        <v>1</v>
      </c>
      <c r="O1717" s="110">
        <v>1710.8</v>
      </c>
      <c r="P1717" s="115">
        <v>2019</v>
      </c>
    </row>
    <row r="1718" spans="1:16" s="65" customFormat="1" ht="15.75" customHeight="1" x14ac:dyDescent="0.2">
      <c r="A1718" s="104" t="s">
        <v>3039</v>
      </c>
      <c r="B1718" s="18" t="s">
        <v>2112</v>
      </c>
      <c r="C1718" s="106">
        <v>2820377.79</v>
      </c>
      <c r="D1718" s="120"/>
      <c r="E1718" s="162"/>
      <c r="F1718" s="162"/>
      <c r="G1718" s="91">
        <f t="shared" si="26"/>
        <v>2820377.79</v>
      </c>
      <c r="H1718" s="120">
        <v>43796</v>
      </c>
      <c r="I1718" s="120">
        <v>43805</v>
      </c>
      <c r="J1718" s="70"/>
      <c r="K1718" s="162"/>
      <c r="L1718" s="162"/>
      <c r="M1718" s="162" t="s">
        <v>5</v>
      </c>
      <c r="N1718" s="162">
        <v>1</v>
      </c>
      <c r="O1718" s="110">
        <v>4333</v>
      </c>
      <c r="P1718" s="115">
        <v>2019</v>
      </c>
    </row>
    <row r="1719" spans="1:16" s="65" customFormat="1" ht="15.75" customHeight="1" x14ac:dyDescent="0.2">
      <c r="A1719" s="104" t="s">
        <v>3415</v>
      </c>
      <c r="B1719" s="18" t="s">
        <v>1995</v>
      </c>
      <c r="C1719" s="178">
        <f>11028602.4-99086.4</f>
        <v>10929516</v>
      </c>
      <c r="D1719" s="120"/>
      <c r="E1719" s="162"/>
      <c r="F1719" s="162"/>
      <c r="G1719" s="91">
        <f t="shared" si="26"/>
        <v>10929516</v>
      </c>
      <c r="H1719" s="120">
        <v>43776</v>
      </c>
      <c r="I1719" s="120">
        <v>43776</v>
      </c>
      <c r="J1719" s="70"/>
      <c r="K1719" s="162"/>
      <c r="L1719" s="162"/>
      <c r="M1719" s="162" t="s">
        <v>908</v>
      </c>
      <c r="N1719" s="162">
        <v>1</v>
      </c>
      <c r="O1719" s="110">
        <v>12985.1</v>
      </c>
      <c r="P1719" s="115">
        <v>2019</v>
      </c>
    </row>
    <row r="1720" spans="1:16" s="65" customFormat="1" ht="15.75" customHeight="1" x14ac:dyDescent="0.2">
      <c r="A1720" s="104" t="s">
        <v>2610</v>
      </c>
      <c r="B1720" s="18" t="s">
        <v>782</v>
      </c>
      <c r="C1720" s="106">
        <v>3802634.4</v>
      </c>
      <c r="D1720" s="120"/>
      <c r="E1720" s="162"/>
      <c r="F1720" s="162"/>
      <c r="G1720" s="91">
        <f t="shared" si="26"/>
        <v>3802634.4</v>
      </c>
      <c r="H1720" s="120">
        <v>43733</v>
      </c>
      <c r="I1720" s="120">
        <v>43749</v>
      </c>
      <c r="J1720" s="70"/>
      <c r="K1720" s="162"/>
      <c r="L1720" s="162"/>
      <c r="M1720" s="162" t="s">
        <v>5</v>
      </c>
      <c r="N1720" s="162">
        <v>1</v>
      </c>
      <c r="O1720" s="110">
        <v>5187.2</v>
      </c>
      <c r="P1720" s="115">
        <v>2019</v>
      </c>
    </row>
    <row r="1721" spans="1:16" s="65" customFormat="1" ht="15.75" customHeight="1" x14ac:dyDescent="0.2">
      <c r="A1721" s="104" t="s">
        <v>2438</v>
      </c>
      <c r="B1721" s="18" t="s">
        <v>682</v>
      </c>
      <c r="C1721" s="106">
        <v>813085.2</v>
      </c>
      <c r="D1721" s="120"/>
      <c r="E1721" s="162"/>
      <c r="F1721" s="162"/>
      <c r="G1721" s="91">
        <f t="shared" si="26"/>
        <v>813085.2</v>
      </c>
      <c r="H1721" s="120">
        <v>43683</v>
      </c>
      <c r="I1721" s="120">
        <v>43749</v>
      </c>
      <c r="J1721" s="70"/>
      <c r="K1721" s="162"/>
      <c r="L1721" s="162"/>
      <c r="M1721" s="162" t="s">
        <v>5</v>
      </c>
      <c r="N1721" s="162">
        <v>1</v>
      </c>
      <c r="O1721" s="110">
        <v>305.2</v>
      </c>
      <c r="P1721" s="115">
        <v>2019</v>
      </c>
    </row>
    <row r="1722" spans="1:16" s="65" customFormat="1" ht="15.75" customHeight="1" x14ac:dyDescent="0.2">
      <c r="A1722" s="104" t="s">
        <v>849</v>
      </c>
      <c r="B1722" s="18" t="s">
        <v>2112</v>
      </c>
      <c r="C1722" s="106">
        <v>4850256.5999999996</v>
      </c>
      <c r="D1722" s="99">
        <v>66344.09</v>
      </c>
      <c r="E1722" s="162"/>
      <c r="F1722" s="162"/>
      <c r="G1722" s="91">
        <f t="shared" si="26"/>
        <v>4783912.51</v>
      </c>
      <c r="H1722" s="120">
        <v>43787</v>
      </c>
      <c r="I1722" s="120">
        <v>43794</v>
      </c>
      <c r="J1722" s="70"/>
      <c r="K1722" s="162"/>
      <c r="L1722" s="162"/>
      <c r="M1722" s="162" t="s">
        <v>5</v>
      </c>
      <c r="N1722" s="162">
        <v>1</v>
      </c>
      <c r="O1722" s="110">
        <v>3805.4</v>
      </c>
      <c r="P1722" s="115">
        <v>2019</v>
      </c>
    </row>
    <row r="1723" spans="1:16" s="65" customFormat="1" ht="15.75" customHeight="1" x14ac:dyDescent="0.2">
      <c r="A1723" s="104" t="s">
        <v>2806</v>
      </c>
      <c r="B1723" s="18" t="s">
        <v>1347</v>
      </c>
      <c r="C1723" s="106">
        <v>4844878.8</v>
      </c>
      <c r="D1723" s="120"/>
      <c r="E1723" s="162"/>
      <c r="F1723" s="162"/>
      <c r="G1723" s="91">
        <f t="shared" si="26"/>
        <v>4844878.8</v>
      </c>
      <c r="H1723" s="120">
        <v>43759</v>
      </c>
      <c r="I1723" s="120">
        <v>43780</v>
      </c>
      <c r="J1723" s="70"/>
      <c r="K1723" s="162"/>
      <c r="L1723" s="162"/>
      <c r="M1723" s="162" t="s">
        <v>5</v>
      </c>
      <c r="N1723" s="162">
        <v>1</v>
      </c>
      <c r="O1723" s="110">
        <v>4139.8999999999996</v>
      </c>
      <c r="P1723" s="115">
        <v>2019</v>
      </c>
    </row>
    <row r="1724" spans="1:16" s="65" customFormat="1" ht="15.75" customHeight="1" x14ac:dyDescent="0.2">
      <c r="A1724" s="104" t="s">
        <v>1519</v>
      </c>
      <c r="B1724" s="18" t="s">
        <v>1006</v>
      </c>
      <c r="C1724" s="106">
        <v>4514352.8600000003</v>
      </c>
      <c r="D1724" s="120"/>
      <c r="E1724" s="162"/>
      <c r="F1724" s="162"/>
      <c r="G1724" s="91">
        <f t="shared" si="26"/>
        <v>4514352.8600000003</v>
      </c>
      <c r="H1724" s="120">
        <v>43753</v>
      </c>
      <c r="I1724" s="120">
        <v>43791</v>
      </c>
      <c r="J1724" s="70"/>
      <c r="K1724" s="162"/>
      <c r="L1724" s="162"/>
      <c r="M1724" s="162" t="s">
        <v>5</v>
      </c>
      <c r="N1724" s="162">
        <v>1</v>
      </c>
      <c r="O1724" s="110">
        <v>4832.3999999999996</v>
      </c>
      <c r="P1724" s="115">
        <v>2019</v>
      </c>
    </row>
    <row r="1725" spans="1:16" s="65" customFormat="1" ht="15.75" customHeight="1" x14ac:dyDescent="0.2">
      <c r="A1725" s="104" t="s">
        <v>3030</v>
      </c>
      <c r="B1725" s="18" t="s">
        <v>757</v>
      </c>
      <c r="C1725" s="106">
        <v>6713664.6600000001</v>
      </c>
      <c r="D1725" s="120"/>
      <c r="E1725" s="162"/>
      <c r="F1725" s="162"/>
      <c r="G1725" s="91">
        <f t="shared" si="26"/>
        <v>6713664.6600000001</v>
      </c>
      <c r="H1725" s="120">
        <v>43735</v>
      </c>
      <c r="I1725" s="120">
        <v>43749</v>
      </c>
      <c r="J1725" s="70"/>
      <c r="K1725" s="162"/>
      <c r="L1725" s="162"/>
      <c r="M1725" s="162" t="s">
        <v>3511</v>
      </c>
      <c r="N1725" s="162">
        <v>5</v>
      </c>
      <c r="O1725" s="110">
        <v>4149.3</v>
      </c>
      <c r="P1725" s="115">
        <v>2019</v>
      </c>
    </row>
    <row r="1726" spans="1:16" s="65" customFormat="1" ht="15.75" customHeight="1" x14ac:dyDescent="0.2">
      <c r="A1726" s="104" t="s">
        <v>2480</v>
      </c>
      <c r="B1726" s="18" t="s">
        <v>782</v>
      </c>
      <c r="C1726" s="106">
        <v>5728832.4000000004</v>
      </c>
      <c r="D1726" s="120"/>
      <c r="E1726" s="162"/>
      <c r="F1726" s="162"/>
      <c r="G1726" s="91">
        <f t="shared" si="26"/>
        <v>5728832.4000000004</v>
      </c>
      <c r="H1726" s="120">
        <v>43698</v>
      </c>
      <c r="I1726" s="120">
        <v>43749</v>
      </c>
      <c r="J1726" s="70"/>
      <c r="K1726" s="162"/>
      <c r="L1726" s="162"/>
      <c r="M1726" s="162" t="s">
        <v>3509</v>
      </c>
      <c r="N1726" s="162">
        <v>4</v>
      </c>
      <c r="O1726" s="110">
        <v>4859.5</v>
      </c>
      <c r="P1726" s="115">
        <v>2019</v>
      </c>
    </row>
    <row r="1727" spans="1:16" s="65" customFormat="1" ht="15.75" customHeight="1" x14ac:dyDescent="0.2">
      <c r="A1727" s="104" t="s">
        <v>1964</v>
      </c>
      <c r="B1727" s="18" t="s">
        <v>42</v>
      </c>
      <c r="C1727" s="106">
        <v>475925.51</v>
      </c>
      <c r="D1727" s="120"/>
      <c r="E1727" s="162"/>
      <c r="F1727" s="162"/>
      <c r="G1727" s="91">
        <f t="shared" si="26"/>
        <v>475925.51</v>
      </c>
      <c r="H1727" s="120">
        <v>43746</v>
      </c>
      <c r="I1727" s="120">
        <v>43749</v>
      </c>
      <c r="J1727" s="70"/>
      <c r="K1727" s="162"/>
      <c r="L1727" s="162"/>
      <c r="M1727" s="162" t="s">
        <v>724</v>
      </c>
      <c r="N1727" s="162">
        <v>1</v>
      </c>
      <c r="O1727" s="110">
        <v>1662.5</v>
      </c>
      <c r="P1727" s="115">
        <v>2019</v>
      </c>
    </row>
    <row r="1728" spans="1:16" s="65" customFormat="1" ht="15.75" customHeight="1" x14ac:dyDescent="0.2">
      <c r="A1728" s="104" t="s">
        <v>1964</v>
      </c>
      <c r="B1728" s="18" t="s">
        <v>2852</v>
      </c>
      <c r="C1728" s="106">
        <v>425727.6</v>
      </c>
      <c r="D1728" s="120"/>
      <c r="E1728" s="162"/>
      <c r="F1728" s="162"/>
      <c r="G1728" s="91">
        <f t="shared" si="26"/>
        <v>425727.6</v>
      </c>
      <c r="H1728" s="120">
        <v>43829</v>
      </c>
      <c r="I1728" s="120">
        <v>44424</v>
      </c>
      <c r="J1728" s="70"/>
      <c r="K1728" s="162"/>
      <c r="L1728" s="162"/>
      <c r="M1728" s="84" t="s">
        <v>2110</v>
      </c>
      <c r="N1728" s="162">
        <v>3</v>
      </c>
      <c r="O1728" s="135">
        <v>1662.5</v>
      </c>
      <c r="P1728" s="115">
        <v>2019</v>
      </c>
    </row>
    <row r="1729" spans="1:16" s="65" customFormat="1" ht="15.75" customHeight="1" x14ac:dyDescent="0.2">
      <c r="A1729" s="104" t="s">
        <v>2548</v>
      </c>
      <c r="B1729" s="18" t="s">
        <v>2081</v>
      </c>
      <c r="C1729" s="106">
        <v>2903206.73</v>
      </c>
      <c r="D1729" s="120"/>
      <c r="E1729" s="162"/>
      <c r="F1729" s="162"/>
      <c r="G1729" s="91">
        <f t="shared" si="26"/>
        <v>2903206.73</v>
      </c>
      <c r="H1729" s="120">
        <v>43727</v>
      </c>
      <c r="I1729" s="120">
        <v>43749</v>
      </c>
      <c r="J1729" s="120"/>
      <c r="K1729" s="120"/>
      <c r="L1729" s="120"/>
      <c r="M1729" s="162" t="s">
        <v>3599</v>
      </c>
      <c r="N1729" s="162">
        <v>3</v>
      </c>
      <c r="O1729" s="110">
        <v>2530.1</v>
      </c>
      <c r="P1729" s="115">
        <v>2019</v>
      </c>
    </row>
    <row r="1730" spans="1:16" s="129" customFormat="1" ht="15.75" customHeight="1" x14ac:dyDescent="0.25">
      <c r="A1730" s="113" t="s">
        <v>2548</v>
      </c>
      <c r="B1730" s="18" t="s">
        <v>245</v>
      </c>
      <c r="C1730" s="118">
        <v>1499906.58</v>
      </c>
      <c r="D1730" s="120"/>
      <c r="E1730" s="162"/>
      <c r="F1730" s="162"/>
      <c r="G1730" s="91">
        <f t="shared" si="26"/>
        <v>1499906.58</v>
      </c>
      <c r="H1730" s="120">
        <v>44074</v>
      </c>
      <c r="I1730" s="120">
        <v>44125</v>
      </c>
      <c r="J1730" s="70"/>
      <c r="K1730" s="162"/>
      <c r="L1730" s="162"/>
      <c r="M1730" s="84" t="s">
        <v>3405</v>
      </c>
      <c r="N1730" s="162">
        <v>1</v>
      </c>
      <c r="O1730" s="162">
        <v>2530.1</v>
      </c>
      <c r="P1730" s="162">
        <v>2020</v>
      </c>
    </row>
    <row r="1731" spans="1:16" s="65" customFormat="1" ht="15.75" customHeight="1" x14ac:dyDescent="0.2">
      <c r="A1731" s="104" t="s">
        <v>2873</v>
      </c>
      <c r="B1731" s="18" t="s">
        <v>42</v>
      </c>
      <c r="C1731" s="106">
        <v>212784.06</v>
      </c>
      <c r="D1731" s="120"/>
      <c r="E1731" s="162"/>
      <c r="F1731" s="162"/>
      <c r="G1731" s="91">
        <f t="shared" si="26"/>
        <v>212784.06</v>
      </c>
      <c r="H1731" s="120">
        <v>43761</v>
      </c>
      <c r="I1731" s="120">
        <v>43783</v>
      </c>
      <c r="J1731" s="70"/>
      <c r="K1731" s="162"/>
      <c r="L1731" s="162"/>
      <c r="M1731" s="162" t="s">
        <v>3516</v>
      </c>
      <c r="N1731" s="162">
        <v>2</v>
      </c>
      <c r="O1731" s="110">
        <v>571.5</v>
      </c>
      <c r="P1731" s="115">
        <v>2019</v>
      </c>
    </row>
    <row r="1732" spans="1:16" s="65" customFormat="1" ht="15.75" customHeight="1" x14ac:dyDescent="0.2">
      <c r="A1732" s="104" t="s">
        <v>986</v>
      </c>
      <c r="B1732" s="18" t="s">
        <v>1347</v>
      </c>
      <c r="C1732" s="106">
        <v>1092789.26</v>
      </c>
      <c r="D1732" s="120"/>
      <c r="E1732" s="162"/>
      <c r="F1732" s="162"/>
      <c r="G1732" s="91">
        <f t="shared" si="26"/>
        <v>1092789.26</v>
      </c>
      <c r="H1732" s="120">
        <v>43745</v>
      </c>
      <c r="I1732" s="120">
        <v>43749</v>
      </c>
      <c r="J1732" s="70"/>
      <c r="K1732" s="162"/>
      <c r="L1732" s="162"/>
      <c r="M1732" s="84" t="s">
        <v>2380</v>
      </c>
      <c r="N1732" s="162">
        <v>2</v>
      </c>
      <c r="O1732" s="110">
        <v>1687.8</v>
      </c>
      <c r="P1732" s="115">
        <v>2019</v>
      </c>
    </row>
    <row r="1733" spans="1:16" s="65" customFormat="1" ht="15.75" customHeight="1" x14ac:dyDescent="0.25">
      <c r="A1733" s="113" t="s">
        <v>986</v>
      </c>
      <c r="B1733" s="18" t="s">
        <v>3838</v>
      </c>
      <c r="C1733" s="106">
        <v>523643.7</v>
      </c>
      <c r="D1733" s="120"/>
      <c r="E1733" s="162"/>
      <c r="F1733" s="162"/>
      <c r="G1733" s="91">
        <f t="shared" si="26"/>
        <v>523643.7</v>
      </c>
      <c r="H1733" s="85">
        <v>43966</v>
      </c>
      <c r="I1733" s="120">
        <v>44008</v>
      </c>
      <c r="J1733" s="70"/>
      <c r="K1733" s="162"/>
      <c r="L1733" s="162"/>
      <c r="M1733" s="84" t="s">
        <v>3405</v>
      </c>
      <c r="N1733" s="162">
        <v>1</v>
      </c>
      <c r="O1733" s="110">
        <v>1687.8</v>
      </c>
      <c r="P1733" s="162">
        <v>2020</v>
      </c>
    </row>
    <row r="1734" spans="1:16" s="65" customFormat="1" ht="15.75" customHeight="1" x14ac:dyDescent="0.2">
      <c r="A1734" s="104" t="s">
        <v>2974</v>
      </c>
      <c r="B1734" s="18" t="s">
        <v>2112</v>
      </c>
      <c r="C1734" s="106">
        <v>6065094.9000000004</v>
      </c>
      <c r="D1734" s="120"/>
      <c r="E1734" s="162"/>
      <c r="F1734" s="162"/>
      <c r="G1734" s="91">
        <f t="shared" si="26"/>
        <v>6065094.9000000004</v>
      </c>
      <c r="H1734" s="120">
        <v>43761</v>
      </c>
      <c r="I1734" s="120">
        <v>43770</v>
      </c>
      <c r="J1734" s="70"/>
      <c r="K1734" s="162"/>
      <c r="L1734" s="162"/>
      <c r="M1734" s="84" t="s">
        <v>5</v>
      </c>
      <c r="N1734" s="162">
        <v>1</v>
      </c>
      <c r="O1734" s="110">
        <v>4956</v>
      </c>
      <c r="P1734" s="115">
        <v>2019</v>
      </c>
    </row>
    <row r="1735" spans="1:16" s="65" customFormat="1" ht="15.75" customHeight="1" x14ac:dyDescent="0.2">
      <c r="A1735" s="104" t="s">
        <v>2843</v>
      </c>
      <c r="B1735" s="18" t="s">
        <v>2098</v>
      </c>
      <c r="C1735" s="106">
        <v>4200493.79</v>
      </c>
      <c r="D1735" s="120"/>
      <c r="E1735" s="162"/>
      <c r="F1735" s="162"/>
      <c r="G1735" s="91">
        <f t="shared" si="26"/>
        <v>4200493.79</v>
      </c>
      <c r="H1735" s="120">
        <v>43721</v>
      </c>
      <c r="I1735" s="120">
        <v>43749</v>
      </c>
      <c r="J1735" s="70"/>
      <c r="K1735" s="162"/>
      <c r="L1735" s="162"/>
      <c r="M1735" s="84" t="s">
        <v>5</v>
      </c>
      <c r="N1735" s="162">
        <v>1</v>
      </c>
      <c r="O1735" s="110">
        <v>4838.3</v>
      </c>
      <c r="P1735" s="115">
        <v>2019</v>
      </c>
    </row>
    <row r="1736" spans="1:16" s="65" customFormat="1" ht="15.75" customHeight="1" x14ac:dyDescent="0.2">
      <c r="A1736" s="104" t="s">
        <v>2805</v>
      </c>
      <c r="B1736" s="18" t="s">
        <v>3532</v>
      </c>
      <c r="C1736" s="106">
        <v>4678168.8</v>
      </c>
      <c r="D1736" s="120"/>
      <c r="E1736" s="162"/>
      <c r="F1736" s="162"/>
      <c r="G1736" s="91">
        <f t="shared" si="26"/>
        <v>4678168.8</v>
      </c>
      <c r="H1736" s="120">
        <v>43761</v>
      </c>
      <c r="I1736" s="120">
        <v>43787</v>
      </c>
      <c r="J1736" s="70"/>
      <c r="K1736" s="162"/>
      <c r="L1736" s="162"/>
      <c r="M1736" s="84" t="s">
        <v>5</v>
      </c>
      <c r="N1736" s="162">
        <v>1</v>
      </c>
      <c r="O1736" s="110">
        <v>2760.4</v>
      </c>
      <c r="P1736" s="115">
        <v>2019</v>
      </c>
    </row>
    <row r="1737" spans="1:16" s="65" customFormat="1" ht="15.75" customHeight="1" x14ac:dyDescent="0.2">
      <c r="A1737" s="104" t="s">
        <v>2226</v>
      </c>
      <c r="B1737" s="18" t="s">
        <v>1212</v>
      </c>
      <c r="C1737" s="106">
        <v>4766638.57</v>
      </c>
      <c r="D1737" s="120"/>
      <c r="E1737" s="162"/>
      <c r="F1737" s="162"/>
      <c r="G1737" s="91">
        <f t="shared" si="26"/>
        <v>4766638.57</v>
      </c>
      <c r="H1737" s="120">
        <v>43657</v>
      </c>
      <c r="I1737" s="120">
        <v>43749</v>
      </c>
      <c r="J1737" s="70"/>
      <c r="K1737" s="162"/>
      <c r="L1737" s="162"/>
      <c r="M1737" s="84" t="s">
        <v>3501</v>
      </c>
      <c r="N1737" s="162">
        <v>4</v>
      </c>
      <c r="O1737" s="110">
        <v>3109.7</v>
      </c>
      <c r="P1737" s="115">
        <v>2019</v>
      </c>
    </row>
    <row r="1738" spans="1:16" s="65" customFormat="1" ht="15.75" customHeight="1" x14ac:dyDescent="0.2">
      <c r="A1738" s="104" t="s">
        <v>1675</v>
      </c>
      <c r="B1738" s="18" t="s">
        <v>1212</v>
      </c>
      <c r="C1738" s="106">
        <v>2644956.7400000002</v>
      </c>
      <c r="D1738" s="120"/>
      <c r="E1738" s="162"/>
      <c r="F1738" s="162"/>
      <c r="G1738" s="91">
        <f t="shared" si="26"/>
        <v>2644956.7400000002</v>
      </c>
      <c r="H1738" s="120">
        <v>43615</v>
      </c>
      <c r="I1738" s="120">
        <v>43749</v>
      </c>
      <c r="J1738" s="70"/>
      <c r="K1738" s="162"/>
      <c r="L1738" s="162"/>
      <c r="M1738" s="84" t="s">
        <v>3501</v>
      </c>
      <c r="N1738" s="162">
        <v>4</v>
      </c>
      <c r="O1738" s="110">
        <v>1349.2</v>
      </c>
      <c r="P1738" s="115">
        <v>2019</v>
      </c>
    </row>
    <row r="1739" spans="1:16" s="65" customFormat="1" ht="15.75" customHeight="1" x14ac:dyDescent="0.2">
      <c r="A1739" s="104" t="s">
        <v>2064</v>
      </c>
      <c r="B1739" s="18" t="s">
        <v>2112</v>
      </c>
      <c r="C1739" s="106">
        <v>3396858.3</v>
      </c>
      <c r="D1739" s="120"/>
      <c r="E1739" s="162"/>
      <c r="F1739" s="162"/>
      <c r="G1739" s="91">
        <f t="shared" si="26"/>
        <v>3396858.3</v>
      </c>
      <c r="H1739" s="120">
        <v>43727</v>
      </c>
      <c r="I1739" s="120">
        <v>43749</v>
      </c>
      <c r="J1739" s="70"/>
      <c r="K1739" s="162"/>
      <c r="L1739" s="162"/>
      <c r="M1739" s="84" t="s">
        <v>3511</v>
      </c>
      <c r="N1739" s="162">
        <v>5</v>
      </c>
      <c r="O1739" s="110">
        <v>3620</v>
      </c>
      <c r="P1739" s="115">
        <v>2019</v>
      </c>
    </row>
    <row r="1740" spans="1:16" s="65" customFormat="1" ht="15.75" customHeight="1" x14ac:dyDescent="0.2">
      <c r="A1740" s="104" t="s">
        <v>2686</v>
      </c>
      <c r="B1740" s="18" t="s">
        <v>782</v>
      </c>
      <c r="C1740" s="106">
        <v>5236758</v>
      </c>
      <c r="D1740" s="120"/>
      <c r="E1740" s="162"/>
      <c r="F1740" s="162"/>
      <c r="G1740" s="91">
        <f t="shared" si="26"/>
        <v>5236758</v>
      </c>
      <c r="H1740" s="120">
        <v>43696</v>
      </c>
      <c r="I1740" s="120">
        <v>43749</v>
      </c>
      <c r="J1740" s="70"/>
      <c r="K1740" s="162"/>
      <c r="L1740" s="162"/>
      <c r="M1740" s="84" t="s">
        <v>5</v>
      </c>
      <c r="N1740" s="162">
        <v>1</v>
      </c>
      <c r="O1740" s="110">
        <v>4067.7</v>
      </c>
      <c r="P1740" s="115">
        <v>2019</v>
      </c>
    </row>
    <row r="1741" spans="1:16" s="65" customFormat="1" ht="15.75" customHeight="1" x14ac:dyDescent="0.2">
      <c r="A1741" s="104" t="s">
        <v>2339</v>
      </c>
      <c r="B1741" s="18" t="s">
        <v>2585</v>
      </c>
      <c r="C1741" s="106">
        <v>4806504</v>
      </c>
      <c r="D1741" s="120"/>
      <c r="E1741" s="162"/>
      <c r="F1741" s="162"/>
      <c r="G1741" s="91">
        <f t="shared" si="26"/>
        <v>4806504</v>
      </c>
      <c r="H1741" s="120">
        <v>43756</v>
      </c>
      <c r="I1741" s="120">
        <v>43790</v>
      </c>
      <c r="J1741" s="70"/>
      <c r="K1741" s="162"/>
      <c r="L1741" s="162"/>
      <c r="M1741" s="84" t="s">
        <v>6</v>
      </c>
      <c r="N1741" s="162">
        <v>1</v>
      </c>
      <c r="O1741" s="110">
        <v>6295.2</v>
      </c>
      <c r="P1741" s="115">
        <v>2019</v>
      </c>
    </row>
    <row r="1742" spans="1:16" s="65" customFormat="1" ht="15.75" customHeight="1" x14ac:dyDescent="0.2">
      <c r="A1742" s="104" t="s">
        <v>2528</v>
      </c>
      <c r="B1742" s="18" t="s">
        <v>2373</v>
      </c>
      <c r="C1742" s="106">
        <v>967537.2</v>
      </c>
      <c r="D1742" s="120"/>
      <c r="E1742" s="162"/>
      <c r="F1742" s="162"/>
      <c r="G1742" s="91">
        <f t="shared" si="26"/>
        <v>967537.2</v>
      </c>
      <c r="H1742" s="120">
        <v>43721</v>
      </c>
      <c r="I1742" s="120">
        <v>43749</v>
      </c>
      <c r="J1742" s="70"/>
      <c r="K1742" s="162"/>
      <c r="L1742" s="162"/>
      <c r="M1742" s="84" t="s">
        <v>5</v>
      </c>
      <c r="N1742" s="162">
        <v>1</v>
      </c>
      <c r="O1742" s="110">
        <v>2761.4</v>
      </c>
      <c r="P1742" s="115">
        <v>2019</v>
      </c>
    </row>
    <row r="1743" spans="1:16" s="65" customFormat="1" ht="15.75" customHeight="1" x14ac:dyDescent="0.2">
      <c r="A1743" s="104" t="s">
        <v>3260</v>
      </c>
      <c r="B1743" s="18" t="s">
        <v>2112</v>
      </c>
      <c r="C1743" s="106">
        <v>5037889.16</v>
      </c>
      <c r="D1743" s="120"/>
      <c r="E1743" s="162"/>
      <c r="F1743" s="162"/>
      <c r="G1743" s="91">
        <f t="shared" si="26"/>
        <v>5037889.16</v>
      </c>
      <c r="H1743" s="120">
        <v>43745</v>
      </c>
      <c r="I1743" s="120">
        <v>43749</v>
      </c>
      <c r="J1743" s="70"/>
      <c r="K1743" s="162"/>
      <c r="L1743" s="162"/>
      <c r="M1743" s="84" t="s">
        <v>5</v>
      </c>
      <c r="N1743" s="162">
        <v>1</v>
      </c>
      <c r="O1743" s="110">
        <v>7040.3</v>
      </c>
      <c r="P1743" s="115">
        <v>2019</v>
      </c>
    </row>
    <row r="1744" spans="1:16" s="65" customFormat="1" ht="15.75" customHeight="1" x14ac:dyDescent="0.2">
      <c r="A1744" s="104" t="s">
        <v>2573</v>
      </c>
      <c r="B1744" s="18" t="s">
        <v>2077</v>
      </c>
      <c r="C1744" s="106">
        <v>978841.2</v>
      </c>
      <c r="D1744" s="120"/>
      <c r="E1744" s="162"/>
      <c r="F1744" s="162"/>
      <c r="G1744" s="91">
        <f t="shared" ref="G1744:G1807" si="27">C1744-D1744+F1744</f>
        <v>978841.2</v>
      </c>
      <c r="H1744" s="120">
        <v>43742</v>
      </c>
      <c r="I1744" s="120">
        <v>43749</v>
      </c>
      <c r="J1744" s="70"/>
      <c r="K1744" s="162"/>
      <c r="L1744" s="162"/>
      <c r="M1744" s="84" t="s">
        <v>5</v>
      </c>
      <c r="N1744" s="162">
        <v>1</v>
      </c>
      <c r="O1744" s="110">
        <v>3681</v>
      </c>
      <c r="P1744" s="115">
        <v>2019</v>
      </c>
    </row>
    <row r="1745" spans="1:16" s="65" customFormat="1" ht="15.75" customHeight="1" x14ac:dyDescent="0.2">
      <c r="A1745" s="104" t="s">
        <v>2653</v>
      </c>
      <c r="B1745" s="18" t="s">
        <v>2852</v>
      </c>
      <c r="C1745" s="106">
        <v>5617432.7999999998</v>
      </c>
      <c r="D1745" s="120"/>
      <c r="E1745" s="162"/>
      <c r="F1745" s="162"/>
      <c r="G1745" s="91">
        <f t="shared" si="27"/>
        <v>5617432.7999999998</v>
      </c>
      <c r="H1745" s="120">
        <v>43775</v>
      </c>
      <c r="I1745" s="120">
        <v>43805</v>
      </c>
      <c r="J1745" s="70"/>
      <c r="K1745" s="162"/>
      <c r="L1745" s="162"/>
      <c r="M1745" s="84" t="s">
        <v>1213</v>
      </c>
      <c r="N1745" s="162">
        <v>1</v>
      </c>
      <c r="O1745" s="110">
        <v>5110.8</v>
      </c>
      <c r="P1745" s="115">
        <v>2019</v>
      </c>
    </row>
    <row r="1746" spans="1:16" s="65" customFormat="1" ht="15.75" customHeight="1" x14ac:dyDescent="0.2">
      <c r="A1746" s="104" t="s">
        <v>2675</v>
      </c>
      <c r="B1746" s="18" t="s">
        <v>757</v>
      </c>
      <c r="C1746" s="106">
        <v>8427159.9700000007</v>
      </c>
      <c r="D1746" s="120"/>
      <c r="E1746" s="162"/>
      <c r="F1746" s="162"/>
      <c r="G1746" s="91">
        <f t="shared" si="27"/>
        <v>8427159.9700000007</v>
      </c>
      <c r="H1746" s="120">
        <v>43742</v>
      </c>
      <c r="I1746" s="120">
        <v>43749</v>
      </c>
      <c r="J1746" s="70"/>
      <c r="K1746" s="162"/>
      <c r="L1746" s="162"/>
      <c r="M1746" s="84" t="s">
        <v>3511</v>
      </c>
      <c r="N1746" s="162">
        <v>5</v>
      </c>
      <c r="O1746" s="110">
        <v>4947.2</v>
      </c>
      <c r="P1746" s="115">
        <v>2019</v>
      </c>
    </row>
    <row r="1747" spans="1:16" s="65" customFormat="1" ht="15.75" customHeight="1" x14ac:dyDescent="0.2">
      <c r="A1747" s="104" t="s">
        <v>2660</v>
      </c>
      <c r="B1747" s="18" t="s">
        <v>2852</v>
      </c>
      <c r="C1747" s="106">
        <v>4817048.4000000004</v>
      </c>
      <c r="D1747" s="120"/>
      <c r="E1747" s="162"/>
      <c r="F1747" s="162"/>
      <c r="G1747" s="91">
        <f t="shared" si="27"/>
        <v>4817048.4000000004</v>
      </c>
      <c r="H1747" s="120">
        <v>43739</v>
      </c>
      <c r="I1747" s="120">
        <v>43749</v>
      </c>
      <c r="J1747" s="70"/>
      <c r="K1747" s="162"/>
      <c r="L1747" s="162"/>
      <c r="M1747" s="84" t="s">
        <v>1213</v>
      </c>
      <c r="N1747" s="162">
        <v>1</v>
      </c>
      <c r="O1747" s="110">
        <v>3856.3</v>
      </c>
      <c r="P1747" s="115">
        <v>2019</v>
      </c>
    </row>
    <row r="1748" spans="1:16" s="65" customFormat="1" ht="15.75" customHeight="1" x14ac:dyDescent="0.2">
      <c r="A1748" s="104" t="s">
        <v>2279</v>
      </c>
      <c r="B1748" s="18" t="s">
        <v>447</v>
      </c>
      <c r="C1748" s="106">
        <v>7772926.54</v>
      </c>
      <c r="D1748" s="120"/>
      <c r="E1748" s="162"/>
      <c r="F1748" s="162"/>
      <c r="G1748" s="91">
        <f t="shared" si="27"/>
        <v>7772926.54</v>
      </c>
      <c r="H1748" s="120">
        <v>43781</v>
      </c>
      <c r="I1748" s="120">
        <v>43810</v>
      </c>
      <c r="J1748" s="70"/>
      <c r="K1748" s="162"/>
      <c r="L1748" s="162"/>
      <c r="M1748" s="84" t="s">
        <v>3501</v>
      </c>
      <c r="N1748" s="162">
        <v>4</v>
      </c>
      <c r="O1748" s="110">
        <v>5214.3</v>
      </c>
      <c r="P1748" s="115">
        <v>2019</v>
      </c>
    </row>
    <row r="1749" spans="1:16" s="65" customFormat="1" ht="15.75" customHeight="1" x14ac:dyDescent="0.2">
      <c r="A1749" s="104" t="s">
        <v>3580</v>
      </c>
      <c r="B1749" s="18" t="s">
        <v>682</v>
      </c>
      <c r="C1749" s="106">
        <v>3146060.4</v>
      </c>
      <c r="D1749" s="120"/>
      <c r="E1749" s="162"/>
      <c r="F1749" s="162"/>
      <c r="G1749" s="91">
        <f t="shared" si="27"/>
        <v>3146060.4</v>
      </c>
      <c r="H1749" s="120">
        <v>43740</v>
      </c>
      <c r="I1749" s="120">
        <v>43749</v>
      </c>
      <c r="J1749" s="70"/>
      <c r="K1749" s="162"/>
      <c r="L1749" s="162"/>
      <c r="M1749" s="84" t="s">
        <v>6</v>
      </c>
      <c r="N1749" s="162">
        <v>1</v>
      </c>
      <c r="O1749" s="110">
        <v>6176.4</v>
      </c>
      <c r="P1749" s="115">
        <v>2019</v>
      </c>
    </row>
    <row r="1750" spans="1:16" s="65" customFormat="1" ht="15.75" customHeight="1" x14ac:dyDescent="0.2">
      <c r="A1750" s="104" t="s">
        <v>2036</v>
      </c>
      <c r="B1750" s="18" t="s">
        <v>1212</v>
      </c>
      <c r="C1750" s="106">
        <v>1173364.27</v>
      </c>
      <c r="D1750" s="120"/>
      <c r="E1750" s="162"/>
      <c r="F1750" s="162"/>
      <c r="G1750" s="91">
        <f t="shared" si="27"/>
        <v>1173364.27</v>
      </c>
      <c r="H1750" s="120">
        <v>43726</v>
      </c>
      <c r="I1750" s="120">
        <v>43749</v>
      </c>
      <c r="J1750" s="70"/>
      <c r="K1750" s="162"/>
      <c r="L1750" s="162"/>
      <c r="M1750" s="84" t="s">
        <v>3496</v>
      </c>
      <c r="N1750" s="162">
        <v>4</v>
      </c>
      <c r="O1750" s="110">
        <v>1126.5999999999999</v>
      </c>
      <c r="P1750" s="115">
        <v>2019</v>
      </c>
    </row>
    <row r="1751" spans="1:16" s="65" customFormat="1" ht="15.75" customHeight="1" x14ac:dyDescent="0.2">
      <c r="A1751" s="104" t="s">
        <v>1974</v>
      </c>
      <c r="B1751" s="18" t="s">
        <v>682</v>
      </c>
      <c r="C1751" s="106">
        <v>548819.92000000004</v>
      </c>
      <c r="D1751" s="120"/>
      <c r="E1751" s="162"/>
      <c r="F1751" s="162"/>
      <c r="G1751" s="91">
        <f t="shared" si="27"/>
        <v>548819.92000000004</v>
      </c>
      <c r="H1751" s="120">
        <v>43718</v>
      </c>
      <c r="I1751" s="120">
        <v>43749</v>
      </c>
      <c r="J1751" s="70"/>
      <c r="K1751" s="162"/>
      <c r="L1751" s="162"/>
      <c r="M1751" s="84" t="s">
        <v>1582</v>
      </c>
      <c r="N1751" s="162">
        <v>1</v>
      </c>
      <c r="O1751" s="110">
        <v>695</v>
      </c>
      <c r="P1751" s="115">
        <v>2019</v>
      </c>
    </row>
    <row r="1752" spans="1:16" s="65" customFormat="1" ht="15.75" customHeight="1" x14ac:dyDescent="0.2">
      <c r="A1752" s="104" t="s">
        <v>2550</v>
      </c>
      <c r="B1752" s="18" t="s">
        <v>3083</v>
      </c>
      <c r="C1752" s="106">
        <v>2897751.91</v>
      </c>
      <c r="D1752" s="120"/>
      <c r="E1752" s="162"/>
      <c r="F1752" s="162"/>
      <c r="G1752" s="91">
        <f t="shared" si="27"/>
        <v>2897751.91</v>
      </c>
      <c r="H1752" s="120">
        <v>43738</v>
      </c>
      <c r="I1752" s="120">
        <v>43749</v>
      </c>
      <c r="J1752" s="70"/>
      <c r="K1752" s="162"/>
      <c r="L1752" s="162"/>
      <c r="M1752" s="84" t="s">
        <v>3508</v>
      </c>
      <c r="N1752" s="162">
        <v>4</v>
      </c>
      <c r="O1752" s="110">
        <v>4147.3</v>
      </c>
      <c r="P1752" s="115">
        <v>2019</v>
      </c>
    </row>
    <row r="1753" spans="1:16" s="65" customFormat="1" ht="15.75" customHeight="1" x14ac:dyDescent="0.2">
      <c r="A1753" s="104" t="s">
        <v>2551</v>
      </c>
      <c r="B1753" s="18" t="s">
        <v>3083</v>
      </c>
      <c r="C1753" s="106">
        <v>3312706.94</v>
      </c>
      <c r="D1753" s="120"/>
      <c r="E1753" s="162"/>
      <c r="F1753" s="162"/>
      <c r="G1753" s="91">
        <f t="shared" si="27"/>
        <v>3312706.94</v>
      </c>
      <c r="H1753" s="120">
        <v>43726</v>
      </c>
      <c r="I1753" s="120">
        <v>43749</v>
      </c>
      <c r="J1753" s="70"/>
      <c r="K1753" s="162"/>
      <c r="L1753" s="162"/>
      <c r="M1753" s="84" t="s">
        <v>3508</v>
      </c>
      <c r="N1753" s="162">
        <v>4</v>
      </c>
      <c r="O1753" s="110">
        <v>4447</v>
      </c>
      <c r="P1753" s="115">
        <v>2019</v>
      </c>
    </row>
    <row r="1754" spans="1:16" s="65" customFormat="1" ht="15.75" customHeight="1" x14ac:dyDescent="0.2">
      <c r="A1754" s="104" t="s">
        <v>3013</v>
      </c>
      <c r="B1754" s="18" t="s">
        <v>2100</v>
      </c>
      <c r="C1754" s="106">
        <v>2691765.6</v>
      </c>
      <c r="D1754" s="99">
        <v>56810.400000000001</v>
      </c>
      <c r="E1754" s="162"/>
      <c r="F1754" s="162"/>
      <c r="G1754" s="91">
        <f t="shared" si="27"/>
        <v>2634955.2000000002</v>
      </c>
      <c r="H1754" s="120">
        <v>43802</v>
      </c>
      <c r="I1754" s="120">
        <v>43810</v>
      </c>
      <c r="J1754" s="70"/>
      <c r="K1754" s="162"/>
      <c r="L1754" s="162"/>
      <c r="M1754" s="84" t="s">
        <v>5</v>
      </c>
      <c r="N1754" s="162">
        <v>1</v>
      </c>
      <c r="O1754" s="110">
        <v>1333.4</v>
      </c>
      <c r="P1754" s="115">
        <v>2019</v>
      </c>
    </row>
    <row r="1755" spans="1:16" s="65" customFormat="1" ht="15.75" customHeight="1" x14ac:dyDescent="0.2">
      <c r="A1755" s="104" t="s">
        <v>3273</v>
      </c>
      <c r="B1755" s="18" t="s">
        <v>3532</v>
      </c>
      <c r="C1755" s="106">
        <v>8277139.9000000004</v>
      </c>
      <c r="D1755" s="120"/>
      <c r="E1755" s="162" t="s">
        <v>4095</v>
      </c>
      <c r="F1755" s="162">
        <v>1025916.94</v>
      </c>
      <c r="G1755" s="91">
        <f t="shared" si="27"/>
        <v>9303056.8399999999</v>
      </c>
      <c r="H1755" s="120">
        <v>43768</v>
      </c>
      <c r="I1755" s="120">
        <v>43812</v>
      </c>
      <c r="J1755" s="120">
        <v>44764</v>
      </c>
      <c r="K1755" s="120">
        <v>44775</v>
      </c>
      <c r="L1755" s="162">
        <v>2022</v>
      </c>
      <c r="M1755" s="84" t="s">
        <v>4103</v>
      </c>
      <c r="N1755" s="162">
        <v>1</v>
      </c>
      <c r="O1755" s="110">
        <v>4561.3</v>
      </c>
      <c r="P1755" s="116" t="s">
        <v>4104</v>
      </c>
    </row>
    <row r="1756" spans="1:16" s="65" customFormat="1" ht="15.75" customHeight="1" x14ac:dyDescent="0.2">
      <c r="A1756" s="104" t="s">
        <v>2056</v>
      </c>
      <c r="B1756" s="18" t="s">
        <v>2373</v>
      </c>
      <c r="C1756" s="106">
        <v>3037801.2</v>
      </c>
      <c r="D1756" s="120"/>
      <c r="E1756" s="162"/>
      <c r="F1756" s="162"/>
      <c r="G1756" s="91">
        <f t="shared" si="27"/>
        <v>3037801.2</v>
      </c>
      <c r="H1756" s="120">
        <v>43732</v>
      </c>
      <c r="I1756" s="120">
        <v>43749</v>
      </c>
      <c r="J1756" s="70"/>
      <c r="K1756" s="162"/>
      <c r="L1756" s="162"/>
      <c r="M1756" s="84" t="s">
        <v>6</v>
      </c>
      <c r="N1756" s="162">
        <v>1</v>
      </c>
      <c r="O1756" s="110">
        <v>1665.4</v>
      </c>
      <c r="P1756" s="115">
        <v>2019</v>
      </c>
    </row>
    <row r="1757" spans="1:16" s="65" customFormat="1" ht="15.75" customHeight="1" x14ac:dyDescent="0.2">
      <c r="A1757" s="104" t="s">
        <v>3480</v>
      </c>
      <c r="B1757" s="18" t="s">
        <v>1995</v>
      </c>
      <c r="C1757" s="106">
        <v>7178006.4000000004</v>
      </c>
      <c r="D1757" s="120"/>
      <c r="E1757" s="162"/>
      <c r="F1757" s="162"/>
      <c r="G1757" s="91">
        <f t="shared" si="27"/>
        <v>7178006.4000000004</v>
      </c>
      <c r="H1757" s="120">
        <v>43770</v>
      </c>
      <c r="I1757" s="120">
        <v>43784</v>
      </c>
      <c r="J1757" s="70"/>
      <c r="K1757" s="162"/>
      <c r="L1757" s="162"/>
      <c r="M1757" s="84" t="s">
        <v>908</v>
      </c>
      <c r="N1757" s="162">
        <v>1</v>
      </c>
      <c r="O1757" s="110">
        <v>9074.9</v>
      </c>
      <c r="P1757" s="115">
        <v>2019</v>
      </c>
    </row>
    <row r="1758" spans="1:16" s="65" customFormat="1" ht="15.75" customHeight="1" x14ac:dyDescent="0.2">
      <c r="A1758" s="104" t="s">
        <v>3476</v>
      </c>
      <c r="B1758" s="18" t="s">
        <v>1995</v>
      </c>
      <c r="C1758" s="106">
        <v>7236844.7999999998</v>
      </c>
      <c r="D1758" s="120"/>
      <c r="E1758" s="162"/>
      <c r="F1758" s="162"/>
      <c r="G1758" s="91">
        <f t="shared" si="27"/>
        <v>7236844.7999999998</v>
      </c>
      <c r="H1758" s="120">
        <v>43784</v>
      </c>
      <c r="I1758" s="120">
        <v>43784</v>
      </c>
      <c r="J1758" s="70"/>
      <c r="K1758" s="162"/>
      <c r="L1758" s="162"/>
      <c r="M1758" s="84" t="s">
        <v>908</v>
      </c>
      <c r="N1758" s="162">
        <v>1</v>
      </c>
      <c r="O1758" s="110">
        <v>11596.2</v>
      </c>
      <c r="P1758" s="115">
        <v>2019</v>
      </c>
    </row>
    <row r="1759" spans="1:16" s="65" customFormat="1" ht="15.75" customHeight="1" x14ac:dyDescent="0.2">
      <c r="A1759" s="104" t="s">
        <v>3483</v>
      </c>
      <c r="B1759" s="18" t="s">
        <v>1995</v>
      </c>
      <c r="C1759" s="106">
        <v>5209632</v>
      </c>
      <c r="D1759" s="120"/>
      <c r="E1759" s="162"/>
      <c r="F1759" s="162"/>
      <c r="G1759" s="91">
        <f t="shared" si="27"/>
        <v>5209632</v>
      </c>
      <c r="H1759" s="120">
        <v>43770</v>
      </c>
      <c r="I1759" s="120">
        <v>43784</v>
      </c>
      <c r="J1759" s="70"/>
      <c r="K1759" s="162"/>
      <c r="L1759" s="162"/>
      <c r="M1759" s="84" t="s">
        <v>908</v>
      </c>
      <c r="N1759" s="162">
        <v>1</v>
      </c>
      <c r="O1759" s="110">
        <v>6418.7</v>
      </c>
      <c r="P1759" s="115">
        <v>2019</v>
      </c>
    </row>
    <row r="1760" spans="1:16" s="65" customFormat="1" ht="15.75" customHeight="1" x14ac:dyDescent="0.2">
      <c r="A1760" s="104" t="s">
        <v>3489</v>
      </c>
      <c r="B1760" s="18" t="s">
        <v>1995</v>
      </c>
      <c r="C1760" s="106">
        <v>10490695.199999999</v>
      </c>
      <c r="D1760" s="120"/>
      <c r="E1760" s="162"/>
      <c r="F1760" s="162"/>
      <c r="G1760" s="91">
        <f t="shared" si="27"/>
        <v>10490695.199999999</v>
      </c>
      <c r="H1760" s="120">
        <v>43780</v>
      </c>
      <c r="I1760" s="120">
        <v>43784</v>
      </c>
      <c r="J1760" s="70"/>
      <c r="K1760" s="162"/>
      <c r="L1760" s="162"/>
      <c r="M1760" s="84" t="s">
        <v>908</v>
      </c>
      <c r="N1760" s="162">
        <v>1</v>
      </c>
      <c r="O1760" s="110">
        <v>12946.7</v>
      </c>
      <c r="P1760" s="115">
        <v>2019</v>
      </c>
    </row>
    <row r="1761" spans="1:16" s="65" customFormat="1" ht="15.75" customHeight="1" x14ac:dyDescent="0.2">
      <c r="A1761" s="104" t="s">
        <v>3423</v>
      </c>
      <c r="B1761" s="18" t="s">
        <v>1995</v>
      </c>
      <c r="C1761" s="106">
        <v>8759676</v>
      </c>
      <c r="D1761" s="120"/>
      <c r="E1761" s="162"/>
      <c r="F1761" s="162"/>
      <c r="G1761" s="91">
        <f t="shared" si="27"/>
        <v>8759676</v>
      </c>
      <c r="H1761" s="120">
        <v>43780</v>
      </c>
      <c r="I1761" s="120">
        <v>43784</v>
      </c>
      <c r="J1761" s="70"/>
      <c r="K1761" s="162"/>
      <c r="L1761" s="162"/>
      <c r="M1761" s="84" t="s">
        <v>908</v>
      </c>
      <c r="N1761" s="162">
        <v>1</v>
      </c>
      <c r="O1761" s="110">
        <v>10856.6</v>
      </c>
      <c r="P1761" s="115">
        <v>2019</v>
      </c>
    </row>
    <row r="1762" spans="1:16" s="65" customFormat="1" ht="15.75" customHeight="1" x14ac:dyDescent="0.2">
      <c r="A1762" s="104" t="s">
        <v>3485</v>
      </c>
      <c r="B1762" s="18" t="s">
        <v>1995</v>
      </c>
      <c r="C1762" s="106">
        <v>10484532</v>
      </c>
      <c r="D1762" s="120"/>
      <c r="E1762" s="162"/>
      <c r="F1762" s="162"/>
      <c r="G1762" s="91">
        <f t="shared" si="27"/>
        <v>10484532</v>
      </c>
      <c r="H1762" s="120">
        <v>43770</v>
      </c>
      <c r="I1762" s="120">
        <v>43784</v>
      </c>
      <c r="J1762" s="70"/>
      <c r="K1762" s="162"/>
      <c r="L1762" s="162"/>
      <c r="M1762" s="84" t="s">
        <v>908</v>
      </c>
      <c r="N1762" s="162">
        <v>1</v>
      </c>
      <c r="O1762" s="110">
        <v>12859.6</v>
      </c>
      <c r="P1762" s="115">
        <v>2019</v>
      </c>
    </row>
    <row r="1763" spans="1:16" s="65" customFormat="1" ht="15.75" customHeight="1" x14ac:dyDescent="0.2">
      <c r="A1763" s="104" t="s">
        <v>2771</v>
      </c>
      <c r="B1763" s="18" t="s">
        <v>3318</v>
      </c>
      <c r="C1763" s="106">
        <v>1569000</v>
      </c>
      <c r="D1763" s="120"/>
      <c r="E1763" s="162"/>
      <c r="F1763" s="162"/>
      <c r="G1763" s="91">
        <f t="shared" si="27"/>
        <v>1569000</v>
      </c>
      <c r="H1763" s="120">
        <v>43790</v>
      </c>
      <c r="I1763" s="120">
        <v>43816</v>
      </c>
      <c r="J1763" s="70"/>
      <c r="K1763" s="162"/>
      <c r="L1763" s="162"/>
      <c r="M1763" s="84" t="s">
        <v>5</v>
      </c>
      <c r="N1763" s="162">
        <v>1</v>
      </c>
      <c r="O1763" s="110">
        <v>3620.1</v>
      </c>
      <c r="P1763" s="115">
        <v>2019</v>
      </c>
    </row>
    <row r="1764" spans="1:16" s="65" customFormat="1" ht="15.75" customHeight="1" x14ac:dyDescent="0.2">
      <c r="A1764" s="104" t="s">
        <v>2203</v>
      </c>
      <c r="B1764" s="18" t="s">
        <v>63</v>
      </c>
      <c r="C1764" s="106">
        <v>2501700</v>
      </c>
      <c r="D1764" s="120"/>
      <c r="E1764" s="162"/>
      <c r="F1764" s="162"/>
      <c r="G1764" s="91">
        <f t="shared" si="27"/>
        <v>2501700</v>
      </c>
      <c r="H1764" s="120">
        <v>43788</v>
      </c>
      <c r="I1764" s="120">
        <v>43808</v>
      </c>
      <c r="J1764" s="70"/>
      <c r="K1764" s="162"/>
      <c r="L1764" s="162"/>
      <c r="M1764" s="84" t="s">
        <v>5</v>
      </c>
      <c r="N1764" s="162">
        <v>1</v>
      </c>
      <c r="O1764" s="110">
        <v>813.2</v>
      </c>
      <c r="P1764" s="115">
        <v>2019</v>
      </c>
    </row>
    <row r="1765" spans="1:16" s="65" customFormat="1" ht="15.75" customHeight="1" x14ac:dyDescent="0.2">
      <c r="A1765" s="104" t="s">
        <v>3486</v>
      </c>
      <c r="B1765" s="18" t="s">
        <v>1995</v>
      </c>
      <c r="C1765" s="106">
        <v>12231954</v>
      </c>
      <c r="D1765" s="120"/>
      <c r="E1765" s="162"/>
      <c r="F1765" s="162"/>
      <c r="G1765" s="91">
        <f t="shared" si="27"/>
        <v>12231954</v>
      </c>
      <c r="H1765" s="120">
        <v>43776</v>
      </c>
      <c r="I1765" s="120">
        <v>43784</v>
      </c>
      <c r="J1765" s="70"/>
      <c r="K1765" s="162"/>
      <c r="L1765" s="162"/>
      <c r="M1765" s="84" t="s">
        <v>908</v>
      </c>
      <c r="N1765" s="162">
        <v>1</v>
      </c>
      <c r="O1765" s="110">
        <v>15172.6</v>
      </c>
      <c r="P1765" s="115">
        <v>2019</v>
      </c>
    </row>
    <row r="1766" spans="1:16" s="65" customFormat="1" ht="15.75" customHeight="1" x14ac:dyDescent="0.2">
      <c r="A1766" s="104" t="s">
        <v>3490</v>
      </c>
      <c r="B1766" s="18" t="s">
        <v>1995</v>
      </c>
      <c r="C1766" s="106">
        <v>12199244.4</v>
      </c>
      <c r="D1766" s="120"/>
      <c r="E1766" s="162"/>
      <c r="F1766" s="162"/>
      <c r="G1766" s="91">
        <f t="shared" si="27"/>
        <v>12199244.4</v>
      </c>
      <c r="H1766" s="120">
        <v>43780</v>
      </c>
      <c r="I1766" s="120">
        <v>43784</v>
      </c>
      <c r="J1766" s="70"/>
      <c r="K1766" s="162"/>
      <c r="L1766" s="162"/>
      <c r="M1766" s="84" t="s">
        <v>908</v>
      </c>
      <c r="N1766" s="162">
        <v>1</v>
      </c>
      <c r="O1766" s="110">
        <v>15058</v>
      </c>
      <c r="P1766" s="115">
        <v>2019</v>
      </c>
    </row>
    <row r="1767" spans="1:16" s="65" customFormat="1" ht="15.75" customHeight="1" x14ac:dyDescent="0.2">
      <c r="A1767" s="104" t="s">
        <v>3425</v>
      </c>
      <c r="B1767" s="18" t="s">
        <v>1995</v>
      </c>
      <c r="C1767" s="106">
        <v>10713067.199999999</v>
      </c>
      <c r="D1767" s="120"/>
      <c r="E1767" s="162"/>
      <c r="F1767" s="162"/>
      <c r="G1767" s="91">
        <f t="shared" si="27"/>
        <v>10713067.199999999</v>
      </c>
      <c r="H1767" s="120">
        <v>43782</v>
      </c>
      <c r="I1767" s="120">
        <v>43784</v>
      </c>
      <c r="J1767" s="70"/>
      <c r="K1767" s="162"/>
      <c r="L1767" s="162"/>
      <c r="M1767" s="84" t="s">
        <v>908</v>
      </c>
      <c r="N1767" s="162">
        <v>1</v>
      </c>
      <c r="O1767" s="110">
        <v>13488.8</v>
      </c>
      <c r="P1767" s="115">
        <v>2019</v>
      </c>
    </row>
    <row r="1768" spans="1:16" s="65" customFormat="1" ht="15.75" customHeight="1" x14ac:dyDescent="0.2">
      <c r="A1768" s="104" t="s">
        <v>3416</v>
      </c>
      <c r="B1768" s="18" t="s">
        <v>1995</v>
      </c>
      <c r="C1768" s="106">
        <v>7128076.7999999998</v>
      </c>
      <c r="D1768" s="120"/>
      <c r="E1768" s="162"/>
      <c r="F1768" s="162"/>
      <c r="G1768" s="91">
        <f t="shared" si="27"/>
        <v>7128076.7999999998</v>
      </c>
      <c r="H1768" s="120">
        <v>43774</v>
      </c>
      <c r="I1768" s="120">
        <v>43784</v>
      </c>
      <c r="J1768" s="70"/>
      <c r="K1768" s="162"/>
      <c r="L1768" s="162"/>
      <c r="M1768" s="84" t="s">
        <v>908</v>
      </c>
      <c r="N1768" s="162">
        <v>1</v>
      </c>
      <c r="O1768" s="110">
        <v>8466.4</v>
      </c>
      <c r="P1768" s="115">
        <v>2019</v>
      </c>
    </row>
    <row r="1769" spans="1:16" s="65" customFormat="1" ht="15.75" customHeight="1" x14ac:dyDescent="0.2">
      <c r="A1769" s="104" t="s">
        <v>3413</v>
      </c>
      <c r="B1769" s="18" t="s">
        <v>1995</v>
      </c>
      <c r="C1769" s="106">
        <v>8855340</v>
      </c>
      <c r="D1769" s="120"/>
      <c r="E1769" s="162"/>
      <c r="F1769" s="162"/>
      <c r="G1769" s="91">
        <f t="shared" si="27"/>
        <v>8855340</v>
      </c>
      <c r="H1769" s="120">
        <v>43782</v>
      </c>
      <c r="I1769" s="120">
        <v>43784</v>
      </c>
      <c r="J1769" s="70"/>
      <c r="K1769" s="162"/>
      <c r="L1769" s="162"/>
      <c r="M1769" s="84" t="s">
        <v>908</v>
      </c>
      <c r="N1769" s="162">
        <v>1</v>
      </c>
      <c r="O1769" s="110">
        <v>12669.2</v>
      </c>
      <c r="P1769" s="115">
        <v>2019</v>
      </c>
    </row>
    <row r="1770" spans="1:16" s="65" customFormat="1" ht="15.75" customHeight="1" x14ac:dyDescent="0.2">
      <c r="A1770" s="104" t="s">
        <v>3410</v>
      </c>
      <c r="B1770" s="18" t="s">
        <v>1995</v>
      </c>
      <c r="C1770" s="106">
        <v>3539092.8</v>
      </c>
      <c r="D1770" s="120"/>
      <c r="E1770" s="162"/>
      <c r="F1770" s="162"/>
      <c r="G1770" s="91">
        <f t="shared" si="27"/>
        <v>3539092.8</v>
      </c>
      <c r="H1770" s="120">
        <v>43797</v>
      </c>
      <c r="I1770" s="120">
        <v>43784</v>
      </c>
      <c r="J1770" s="70"/>
      <c r="K1770" s="162"/>
      <c r="L1770" s="162"/>
      <c r="M1770" s="84" t="s">
        <v>908</v>
      </c>
      <c r="N1770" s="162">
        <v>1</v>
      </c>
      <c r="O1770" s="110">
        <v>9498.41</v>
      </c>
      <c r="P1770" s="115">
        <v>2019</v>
      </c>
    </row>
    <row r="1771" spans="1:16" s="65" customFormat="1" ht="15.75" customHeight="1" x14ac:dyDescent="0.2">
      <c r="A1771" s="104" t="s">
        <v>3433</v>
      </c>
      <c r="B1771" s="18" t="s">
        <v>1995</v>
      </c>
      <c r="C1771" s="106">
        <v>7094510.4000000004</v>
      </c>
      <c r="D1771" s="120"/>
      <c r="E1771" s="162"/>
      <c r="F1771" s="162"/>
      <c r="G1771" s="91">
        <f t="shared" si="27"/>
        <v>7094510.4000000004</v>
      </c>
      <c r="H1771" s="120">
        <v>43782</v>
      </c>
      <c r="I1771" s="120">
        <v>43784</v>
      </c>
      <c r="J1771" s="70"/>
      <c r="K1771" s="162"/>
      <c r="L1771" s="162"/>
      <c r="M1771" s="84" t="s">
        <v>908</v>
      </c>
      <c r="N1771" s="162">
        <v>1</v>
      </c>
      <c r="O1771" s="110">
        <v>8855.7000000000007</v>
      </c>
      <c r="P1771" s="115">
        <v>2019</v>
      </c>
    </row>
    <row r="1772" spans="1:16" s="65" customFormat="1" ht="15.75" customHeight="1" x14ac:dyDescent="0.2">
      <c r="A1772" s="104" t="s">
        <v>3431</v>
      </c>
      <c r="B1772" s="18" t="s">
        <v>1995</v>
      </c>
      <c r="C1772" s="106">
        <v>7142044.7999999998</v>
      </c>
      <c r="D1772" s="120"/>
      <c r="E1772" s="162"/>
      <c r="F1772" s="162"/>
      <c r="G1772" s="91">
        <f t="shared" si="27"/>
        <v>7142044.7999999998</v>
      </c>
      <c r="H1772" s="120">
        <v>43766</v>
      </c>
      <c r="I1772" s="120">
        <v>43784</v>
      </c>
      <c r="J1772" s="70"/>
      <c r="K1772" s="162"/>
      <c r="L1772" s="162"/>
      <c r="M1772" s="84" t="s">
        <v>908</v>
      </c>
      <c r="N1772" s="162">
        <v>1</v>
      </c>
      <c r="O1772" s="110">
        <v>8914.5</v>
      </c>
      <c r="P1772" s="115">
        <v>2019</v>
      </c>
    </row>
    <row r="1773" spans="1:16" s="65" customFormat="1" ht="15.75" customHeight="1" x14ac:dyDescent="0.2">
      <c r="A1773" s="104" t="s">
        <v>3488</v>
      </c>
      <c r="B1773" s="18" t="s">
        <v>1995</v>
      </c>
      <c r="C1773" s="106">
        <v>10382090.4</v>
      </c>
      <c r="D1773" s="120"/>
      <c r="E1773" s="162"/>
      <c r="F1773" s="162"/>
      <c r="G1773" s="91">
        <f t="shared" si="27"/>
        <v>10382090.4</v>
      </c>
      <c r="H1773" s="120">
        <v>43770</v>
      </c>
      <c r="I1773" s="120">
        <v>43784</v>
      </c>
      <c r="J1773" s="70"/>
      <c r="K1773" s="162"/>
      <c r="L1773" s="162"/>
      <c r="M1773" s="84" t="s">
        <v>908</v>
      </c>
      <c r="N1773" s="162">
        <v>1</v>
      </c>
      <c r="O1773" s="110">
        <v>12964</v>
      </c>
      <c r="P1773" s="115">
        <v>2019</v>
      </c>
    </row>
    <row r="1774" spans="1:16" s="65" customFormat="1" ht="15.75" customHeight="1" x14ac:dyDescent="0.2">
      <c r="A1774" s="104" t="s">
        <v>3417</v>
      </c>
      <c r="B1774" s="18" t="s">
        <v>1995</v>
      </c>
      <c r="C1774" s="106">
        <v>1763757.6</v>
      </c>
      <c r="D1774" s="120"/>
      <c r="E1774" s="162"/>
      <c r="F1774" s="162"/>
      <c r="G1774" s="91">
        <f t="shared" si="27"/>
        <v>1763757.6</v>
      </c>
      <c r="H1774" s="120">
        <v>43787</v>
      </c>
      <c r="I1774" s="120">
        <v>43784</v>
      </c>
      <c r="J1774" s="70"/>
      <c r="K1774" s="162"/>
      <c r="L1774" s="162"/>
      <c r="M1774" s="84" t="s">
        <v>908</v>
      </c>
      <c r="N1774" s="162">
        <v>1</v>
      </c>
      <c r="O1774" s="110">
        <v>2634.8</v>
      </c>
      <c r="P1774" s="115">
        <v>2019</v>
      </c>
    </row>
    <row r="1775" spans="1:16" s="65" customFormat="1" ht="15.75" customHeight="1" x14ac:dyDescent="0.2">
      <c r="A1775" s="104" t="s">
        <v>1948</v>
      </c>
      <c r="B1775" s="18" t="s">
        <v>2585</v>
      </c>
      <c r="C1775" s="106">
        <v>1142364</v>
      </c>
      <c r="D1775" s="120"/>
      <c r="E1775" s="162"/>
      <c r="F1775" s="162"/>
      <c r="G1775" s="91">
        <f t="shared" si="27"/>
        <v>1142364</v>
      </c>
      <c r="H1775" s="120">
        <v>43775</v>
      </c>
      <c r="I1775" s="120">
        <v>43809</v>
      </c>
      <c r="J1775" s="70"/>
      <c r="K1775" s="162"/>
      <c r="L1775" s="162"/>
      <c r="M1775" s="84" t="s">
        <v>3515</v>
      </c>
      <c r="N1775" s="162">
        <v>3</v>
      </c>
      <c r="O1775" s="110">
        <v>980.7</v>
      </c>
      <c r="P1775" s="115">
        <v>2019</v>
      </c>
    </row>
    <row r="1776" spans="1:16" s="65" customFormat="1" ht="15.75" customHeight="1" x14ac:dyDescent="0.2">
      <c r="A1776" s="104" t="s">
        <v>2117</v>
      </c>
      <c r="B1776" s="18" t="s">
        <v>782</v>
      </c>
      <c r="C1776" s="106">
        <v>673804.94</v>
      </c>
      <c r="D1776" s="120"/>
      <c r="E1776" s="162"/>
      <c r="F1776" s="162"/>
      <c r="G1776" s="91">
        <f t="shared" si="27"/>
        <v>673804.94</v>
      </c>
      <c r="H1776" s="120">
        <v>43634</v>
      </c>
      <c r="I1776" s="120">
        <v>43749</v>
      </c>
      <c r="J1776" s="70"/>
      <c r="K1776" s="162"/>
      <c r="L1776" s="162"/>
      <c r="M1776" s="84" t="s">
        <v>1046</v>
      </c>
      <c r="N1776" s="162">
        <v>1</v>
      </c>
      <c r="O1776" s="110">
        <v>1078.4000000000001</v>
      </c>
      <c r="P1776" s="115">
        <v>2019</v>
      </c>
    </row>
    <row r="1777" spans="1:16" s="65" customFormat="1" ht="15.75" customHeight="1" x14ac:dyDescent="0.2">
      <c r="A1777" s="104" t="s">
        <v>2627</v>
      </c>
      <c r="B1777" s="18" t="s">
        <v>3577</v>
      </c>
      <c r="C1777" s="106">
        <v>4272262.92</v>
      </c>
      <c r="D1777" s="120"/>
      <c r="E1777" s="162"/>
      <c r="F1777" s="162"/>
      <c r="G1777" s="91">
        <f t="shared" si="27"/>
        <v>4272262.92</v>
      </c>
      <c r="H1777" s="120">
        <v>43809</v>
      </c>
      <c r="I1777" s="120">
        <v>43815</v>
      </c>
      <c r="J1777" s="70"/>
      <c r="K1777" s="162"/>
      <c r="L1777" s="162"/>
      <c r="M1777" s="84" t="s">
        <v>5</v>
      </c>
      <c r="N1777" s="162">
        <v>1</v>
      </c>
      <c r="O1777" s="110">
        <v>3784.7</v>
      </c>
      <c r="P1777" s="115">
        <v>2019</v>
      </c>
    </row>
    <row r="1778" spans="1:16" s="65" customFormat="1" ht="15.75" customHeight="1" x14ac:dyDescent="0.2">
      <c r="A1778" s="104" t="s">
        <v>2326</v>
      </c>
      <c r="B1778" s="18" t="s">
        <v>69</v>
      </c>
      <c r="C1778" s="106">
        <v>4906929.41</v>
      </c>
      <c r="D1778" s="120"/>
      <c r="E1778" s="162"/>
      <c r="F1778" s="162"/>
      <c r="G1778" s="91">
        <f t="shared" si="27"/>
        <v>4906929.41</v>
      </c>
      <c r="H1778" s="120">
        <v>43753</v>
      </c>
      <c r="I1778" s="120">
        <v>43817</v>
      </c>
      <c r="J1778" s="70"/>
      <c r="K1778" s="162"/>
      <c r="L1778" s="162"/>
      <c r="M1778" s="84" t="s">
        <v>3499</v>
      </c>
      <c r="N1778" s="162">
        <v>4</v>
      </c>
      <c r="O1778" s="110">
        <v>3804.8</v>
      </c>
      <c r="P1778" s="115">
        <v>2019</v>
      </c>
    </row>
    <row r="1779" spans="1:16" s="65" customFormat="1" ht="15.75" customHeight="1" x14ac:dyDescent="0.2">
      <c r="A1779" s="104" t="s">
        <v>2663</v>
      </c>
      <c r="B1779" s="18" t="s">
        <v>3544</v>
      </c>
      <c r="C1779" s="106">
        <v>5001961.6399999997</v>
      </c>
      <c r="D1779" s="120"/>
      <c r="E1779" s="162"/>
      <c r="F1779" s="162"/>
      <c r="G1779" s="91">
        <f t="shared" si="27"/>
        <v>5001961.6399999997</v>
      </c>
      <c r="H1779" s="120">
        <v>43817</v>
      </c>
      <c r="I1779" s="120">
        <v>43817</v>
      </c>
      <c r="J1779" s="70"/>
      <c r="K1779" s="162"/>
      <c r="L1779" s="162"/>
      <c r="M1779" s="84" t="s">
        <v>1213</v>
      </c>
      <c r="N1779" s="162">
        <v>1</v>
      </c>
      <c r="O1779" s="110">
        <v>3379</v>
      </c>
      <c r="P1779" s="115">
        <v>2019</v>
      </c>
    </row>
    <row r="1780" spans="1:16" s="65" customFormat="1" ht="15.75" customHeight="1" x14ac:dyDescent="0.2">
      <c r="A1780" s="104" t="s">
        <v>3475</v>
      </c>
      <c r="B1780" s="18" t="s">
        <v>1995</v>
      </c>
      <c r="C1780" s="106">
        <v>6128247.5999999996</v>
      </c>
      <c r="D1780" s="120"/>
      <c r="E1780" s="162"/>
      <c r="F1780" s="162"/>
      <c r="G1780" s="91">
        <f t="shared" si="27"/>
        <v>6128247.5999999996</v>
      </c>
      <c r="H1780" s="120">
        <v>43790</v>
      </c>
      <c r="I1780" s="120">
        <v>43796</v>
      </c>
      <c r="J1780" s="70"/>
      <c r="K1780" s="162"/>
      <c r="L1780" s="162"/>
      <c r="M1780" s="84" t="s">
        <v>908</v>
      </c>
      <c r="N1780" s="162">
        <v>1</v>
      </c>
      <c r="O1780" s="110">
        <v>6623.7</v>
      </c>
      <c r="P1780" s="115">
        <v>2019</v>
      </c>
    </row>
    <row r="1781" spans="1:16" s="65" customFormat="1" ht="15.75" customHeight="1" x14ac:dyDescent="0.2">
      <c r="A1781" s="104" t="s">
        <v>3408</v>
      </c>
      <c r="B1781" s="18" t="s">
        <v>1995</v>
      </c>
      <c r="C1781" s="106">
        <v>3425882.4</v>
      </c>
      <c r="D1781" s="120"/>
      <c r="E1781" s="162"/>
      <c r="F1781" s="162"/>
      <c r="G1781" s="91">
        <f t="shared" si="27"/>
        <v>3425882.4</v>
      </c>
      <c r="H1781" s="120">
        <v>43797</v>
      </c>
      <c r="I1781" s="120">
        <v>43784</v>
      </c>
      <c r="J1781" s="70"/>
      <c r="K1781" s="162"/>
      <c r="L1781" s="162"/>
      <c r="M1781" s="84" t="s">
        <v>908</v>
      </c>
      <c r="N1781" s="162">
        <v>1</v>
      </c>
      <c r="O1781" s="110">
        <v>4222.1000000000004</v>
      </c>
      <c r="P1781" s="70">
        <v>2019</v>
      </c>
    </row>
    <row r="1782" spans="1:16" s="65" customFormat="1" ht="15.75" customHeight="1" x14ac:dyDescent="0.2">
      <c r="A1782" s="104" t="s">
        <v>2770</v>
      </c>
      <c r="B1782" s="18" t="s">
        <v>2852</v>
      </c>
      <c r="C1782" s="106">
        <v>4536424.8</v>
      </c>
      <c r="D1782" s="120"/>
      <c r="E1782" s="162"/>
      <c r="F1782" s="162"/>
      <c r="G1782" s="91">
        <f t="shared" si="27"/>
        <v>4536424.8</v>
      </c>
      <c r="H1782" s="120">
        <v>43692</v>
      </c>
      <c r="I1782" s="120">
        <v>43749</v>
      </c>
      <c r="J1782" s="70"/>
      <c r="K1782" s="162"/>
      <c r="L1782" s="162"/>
      <c r="M1782" s="84" t="s">
        <v>5</v>
      </c>
      <c r="N1782" s="162">
        <v>1</v>
      </c>
      <c r="O1782" s="110">
        <v>3384.4</v>
      </c>
      <c r="P1782" s="115">
        <v>2019</v>
      </c>
    </row>
    <row r="1783" spans="1:16" s="65" customFormat="1" ht="15.75" customHeight="1" x14ac:dyDescent="0.2">
      <c r="A1783" s="104" t="s">
        <v>3364</v>
      </c>
      <c r="B1783" s="18" t="s">
        <v>3532</v>
      </c>
      <c r="C1783" s="106">
        <v>9126612.4199999999</v>
      </c>
      <c r="D1783" s="120"/>
      <c r="E1783" s="162" t="s">
        <v>4087</v>
      </c>
      <c r="F1783" s="162">
        <v>82083.600000000006</v>
      </c>
      <c r="G1783" s="91">
        <f t="shared" si="27"/>
        <v>9208696.0199999996</v>
      </c>
      <c r="H1783" s="120">
        <v>43805</v>
      </c>
      <c r="I1783" s="120">
        <v>43816</v>
      </c>
      <c r="J1783" s="120">
        <v>44552</v>
      </c>
      <c r="K1783" s="120">
        <v>44552</v>
      </c>
      <c r="L1783" s="162">
        <v>2021</v>
      </c>
      <c r="M1783" s="84" t="s">
        <v>4088</v>
      </c>
      <c r="N1783" s="162">
        <v>1</v>
      </c>
      <c r="O1783" s="110">
        <v>6112.7</v>
      </c>
      <c r="P1783" s="115">
        <v>2019</v>
      </c>
    </row>
    <row r="1784" spans="1:16" s="65" customFormat="1" ht="15.75" customHeight="1" x14ac:dyDescent="0.2">
      <c r="A1784" s="104" t="s">
        <v>3432</v>
      </c>
      <c r="B1784" s="18" t="s">
        <v>1995</v>
      </c>
      <c r="C1784" s="106">
        <v>12231954</v>
      </c>
      <c r="D1784" s="120"/>
      <c r="E1784" s="162"/>
      <c r="F1784" s="162"/>
      <c r="G1784" s="91">
        <f t="shared" si="27"/>
        <v>12231954</v>
      </c>
      <c r="H1784" s="120">
        <v>43783</v>
      </c>
      <c r="I1784" s="120">
        <v>43784</v>
      </c>
      <c r="J1784" s="70"/>
      <c r="K1784" s="162"/>
      <c r="L1784" s="162"/>
      <c r="M1784" s="84" t="s">
        <v>908</v>
      </c>
      <c r="N1784" s="162">
        <v>1</v>
      </c>
      <c r="O1784" s="110">
        <v>15040.7</v>
      </c>
      <c r="P1784" s="115">
        <v>2019</v>
      </c>
    </row>
    <row r="1785" spans="1:16" s="65" customFormat="1" ht="15.75" customHeight="1" x14ac:dyDescent="0.2">
      <c r="A1785" s="104" t="s">
        <v>3414</v>
      </c>
      <c r="B1785" s="18" t="s">
        <v>1995</v>
      </c>
      <c r="C1785" s="106">
        <v>13707024</v>
      </c>
      <c r="D1785" s="120"/>
      <c r="E1785" s="162"/>
      <c r="F1785" s="162"/>
      <c r="G1785" s="91">
        <f t="shared" si="27"/>
        <v>13707024</v>
      </c>
      <c r="H1785" s="120">
        <v>43797</v>
      </c>
      <c r="I1785" s="120">
        <v>43794</v>
      </c>
      <c r="J1785" s="70"/>
      <c r="K1785" s="162"/>
      <c r="L1785" s="162"/>
      <c r="M1785" s="84" t="s">
        <v>908</v>
      </c>
      <c r="N1785" s="162">
        <v>1</v>
      </c>
      <c r="O1785" s="110">
        <v>17370.2</v>
      </c>
      <c r="P1785" s="115">
        <v>2019</v>
      </c>
    </row>
    <row r="1786" spans="1:16" s="65" customFormat="1" ht="15.75" customHeight="1" x14ac:dyDescent="0.2">
      <c r="A1786" s="104" t="s">
        <v>3439</v>
      </c>
      <c r="B1786" s="18" t="s">
        <v>3574</v>
      </c>
      <c r="C1786" s="106">
        <v>3817376.4</v>
      </c>
      <c r="D1786" s="120"/>
      <c r="E1786" s="162"/>
      <c r="F1786" s="162"/>
      <c r="G1786" s="91">
        <f t="shared" si="27"/>
        <v>3817376.4</v>
      </c>
      <c r="H1786" s="120">
        <v>43819</v>
      </c>
      <c r="I1786" s="120">
        <v>43808</v>
      </c>
      <c r="J1786" s="70"/>
      <c r="K1786" s="162"/>
      <c r="L1786" s="162"/>
      <c r="M1786" s="84" t="s">
        <v>908</v>
      </c>
      <c r="N1786" s="162">
        <v>1</v>
      </c>
      <c r="O1786" s="110">
        <v>8316.7000000000007</v>
      </c>
      <c r="P1786" s="115">
        <v>2019</v>
      </c>
    </row>
    <row r="1787" spans="1:16" s="65" customFormat="1" ht="15.75" customHeight="1" x14ac:dyDescent="0.2">
      <c r="A1787" s="104" t="s">
        <v>3455</v>
      </c>
      <c r="B1787" s="18" t="s">
        <v>3574</v>
      </c>
      <c r="C1787" s="106">
        <v>6129535.1500000004</v>
      </c>
      <c r="D1787" s="120"/>
      <c r="E1787" s="162"/>
      <c r="F1787" s="162"/>
      <c r="G1787" s="91">
        <f t="shared" si="27"/>
        <v>6129535.1500000004</v>
      </c>
      <c r="H1787" s="120">
        <v>43809</v>
      </c>
      <c r="I1787" s="120">
        <v>43809</v>
      </c>
      <c r="J1787" s="70"/>
      <c r="K1787" s="162"/>
      <c r="L1787" s="162"/>
      <c r="M1787" s="84" t="s">
        <v>908</v>
      </c>
      <c r="N1787" s="162">
        <v>1</v>
      </c>
      <c r="O1787" s="110">
        <v>6552.4</v>
      </c>
      <c r="P1787" s="115">
        <v>2019</v>
      </c>
    </row>
    <row r="1788" spans="1:16" s="65" customFormat="1" ht="15.75" customHeight="1" x14ac:dyDescent="0.2">
      <c r="A1788" s="104" t="s">
        <v>2894</v>
      </c>
      <c r="B1788" s="18" t="s">
        <v>3544</v>
      </c>
      <c r="C1788" s="106">
        <v>3193638.87</v>
      </c>
      <c r="D1788" s="120"/>
      <c r="E1788" s="162"/>
      <c r="F1788" s="162"/>
      <c r="G1788" s="91">
        <f t="shared" si="27"/>
        <v>3193638.87</v>
      </c>
      <c r="H1788" s="120">
        <v>43811</v>
      </c>
      <c r="I1788" s="120">
        <v>43823</v>
      </c>
      <c r="J1788" s="70"/>
      <c r="K1788" s="162"/>
      <c r="L1788" s="162"/>
      <c r="M1788" s="84" t="s">
        <v>6</v>
      </c>
      <c r="N1788" s="162">
        <v>1</v>
      </c>
      <c r="O1788" s="110">
        <v>1452</v>
      </c>
      <c r="P1788" s="115">
        <v>2019</v>
      </c>
    </row>
    <row r="1789" spans="1:16" s="65" customFormat="1" ht="15.75" customHeight="1" x14ac:dyDescent="0.2">
      <c r="A1789" s="104" t="s">
        <v>2897</v>
      </c>
      <c r="B1789" s="18" t="s">
        <v>3544</v>
      </c>
      <c r="C1789" s="106">
        <v>4629531.33</v>
      </c>
      <c r="D1789" s="120"/>
      <c r="E1789" s="162"/>
      <c r="F1789" s="162"/>
      <c r="G1789" s="91">
        <f t="shared" si="27"/>
        <v>4629531.33</v>
      </c>
      <c r="H1789" s="120">
        <v>43818</v>
      </c>
      <c r="I1789" s="120">
        <v>43823</v>
      </c>
      <c r="J1789" s="70"/>
      <c r="K1789" s="162"/>
      <c r="L1789" s="162"/>
      <c r="M1789" s="84" t="s">
        <v>5</v>
      </c>
      <c r="N1789" s="162">
        <v>1</v>
      </c>
      <c r="O1789" s="110">
        <v>4230.8</v>
      </c>
      <c r="P1789" s="115">
        <v>2019</v>
      </c>
    </row>
    <row r="1790" spans="1:16" s="65" customFormat="1" ht="15.75" customHeight="1" x14ac:dyDescent="0.2">
      <c r="A1790" s="104" t="s">
        <v>3438</v>
      </c>
      <c r="B1790" s="18" t="s">
        <v>3574</v>
      </c>
      <c r="C1790" s="106">
        <v>5559549.5999999996</v>
      </c>
      <c r="D1790" s="120"/>
      <c r="E1790" s="162"/>
      <c r="F1790" s="162"/>
      <c r="G1790" s="91">
        <f t="shared" si="27"/>
        <v>5559549.5999999996</v>
      </c>
      <c r="H1790" s="120">
        <v>43791</v>
      </c>
      <c r="I1790" s="120">
        <v>43787</v>
      </c>
      <c r="J1790" s="70"/>
      <c r="K1790" s="162"/>
      <c r="L1790" s="162"/>
      <c r="M1790" s="84" t="s">
        <v>908</v>
      </c>
      <c r="N1790" s="162">
        <v>1</v>
      </c>
      <c r="O1790" s="110">
        <v>6654.5</v>
      </c>
      <c r="P1790" s="115">
        <v>2019</v>
      </c>
    </row>
    <row r="1791" spans="1:16" s="65" customFormat="1" ht="15.75" customHeight="1" x14ac:dyDescent="0.2">
      <c r="A1791" s="104" t="s">
        <v>2304</v>
      </c>
      <c r="B1791" s="18" t="s">
        <v>682</v>
      </c>
      <c r="C1791" s="106">
        <v>2167144.7999999998</v>
      </c>
      <c r="D1791" s="120"/>
      <c r="E1791" s="162"/>
      <c r="F1791" s="162"/>
      <c r="G1791" s="91">
        <f t="shared" si="27"/>
        <v>2167144.7999999998</v>
      </c>
      <c r="H1791" s="120">
        <v>43762</v>
      </c>
      <c r="I1791" s="120">
        <v>43794</v>
      </c>
      <c r="J1791" s="70"/>
      <c r="K1791" s="162"/>
      <c r="L1791" s="162"/>
      <c r="M1791" s="84" t="s">
        <v>3541</v>
      </c>
      <c r="N1791" s="162">
        <v>1</v>
      </c>
      <c r="O1791" s="110">
        <v>8702</v>
      </c>
      <c r="P1791" s="115">
        <v>2019</v>
      </c>
    </row>
    <row r="1792" spans="1:16" s="65" customFormat="1" ht="15.75" customHeight="1" x14ac:dyDescent="0.2">
      <c r="A1792" s="104" t="s">
        <v>3437</v>
      </c>
      <c r="B1792" s="18" t="s">
        <v>3574</v>
      </c>
      <c r="C1792" s="106">
        <v>1907358</v>
      </c>
      <c r="D1792" s="120"/>
      <c r="E1792" s="162"/>
      <c r="F1792" s="162"/>
      <c r="G1792" s="91">
        <f t="shared" si="27"/>
        <v>1907358</v>
      </c>
      <c r="H1792" s="120">
        <v>43819</v>
      </c>
      <c r="I1792" s="120">
        <v>43798</v>
      </c>
      <c r="J1792" s="70"/>
      <c r="K1792" s="162"/>
      <c r="L1792" s="162"/>
      <c r="M1792" s="84" t="s">
        <v>908</v>
      </c>
      <c r="N1792" s="162">
        <v>1</v>
      </c>
      <c r="O1792" s="110">
        <v>4775.7</v>
      </c>
      <c r="P1792" s="115">
        <v>2019</v>
      </c>
    </row>
    <row r="1793" spans="1:16" s="65" customFormat="1" ht="15.75" customHeight="1" x14ac:dyDescent="0.2">
      <c r="A1793" s="104" t="s">
        <v>3449</v>
      </c>
      <c r="B1793" s="18" t="s">
        <v>3574</v>
      </c>
      <c r="C1793" s="106">
        <v>3829617.6</v>
      </c>
      <c r="D1793" s="120"/>
      <c r="E1793" s="162"/>
      <c r="F1793" s="162"/>
      <c r="G1793" s="91">
        <f t="shared" si="27"/>
        <v>3829617.6</v>
      </c>
      <c r="H1793" s="120">
        <v>43809</v>
      </c>
      <c r="I1793" s="120">
        <v>43802</v>
      </c>
      <c r="J1793" s="70"/>
      <c r="K1793" s="162"/>
      <c r="L1793" s="162"/>
      <c r="M1793" s="84" t="s">
        <v>908</v>
      </c>
      <c r="N1793" s="162">
        <v>1</v>
      </c>
      <c r="O1793" s="110">
        <v>7675.1</v>
      </c>
      <c r="P1793" s="115">
        <v>2019</v>
      </c>
    </row>
    <row r="1794" spans="1:16" s="65" customFormat="1" ht="15.75" customHeight="1" x14ac:dyDescent="0.2">
      <c r="A1794" s="104" t="s">
        <v>3448</v>
      </c>
      <c r="B1794" s="18" t="s">
        <v>3574</v>
      </c>
      <c r="C1794" s="106">
        <v>7420185.5999999996</v>
      </c>
      <c r="D1794" s="120"/>
      <c r="E1794" s="162"/>
      <c r="F1794" s="162"/>
      <c r="G1794" s="91">
        <f t="shared" si="27"/>
        <v>7420185.5999999996</v>
      </c>
      <c r="H1794" s="120">
        <v>43805</v>
      </c>
      <c r="I1794" s="120">
        <v>43802</v>
      </c>
      <c r="J1794" s="70"/>
      <c r="K1794" s="162"/>
      <c r="L1794" s="162"/>
      <c r="M1794" s="84" t="s">
        <v>908</v>
      </c>
      <c r="N1794" s="162">
        <v>1</v>
      </c>
      <c r="O1794" s="110">
        <v>8596.2999999999993</v>
      </c>
      <c r="P1794" s="115">
        <v>2019</v>
      </c>
    </row>
    <row r="1795" spans="1:16" s="65" customFormat="1" ht="15.75" customHeight="1" x14ac:dyDescent="0.2">
      <c r="A1795" s="104" t="s">
        <v>3436</v>
      </c>
      <c r="B1795" s="18" t="s">
        <v>3574</v>
      </c>
      <c r="C1795" s="106">
        <v>9262114.8000000007</v>
      </c>
      <c r="D1795" s="120"/>
      <c r="E1795" s="162"/>
      <c r="F1795" s="162"/>
      <c r="G1795" s="91">
        <f t="shared" si="27"/>
        <v>9262114.8000000007</v>
      </c>
      <c r="H1795" s="120">
        <v>43797</v>
      </c>
      <c r="I1795" s="120">
        <v>43789</v>
      </c>
      <c r="J1795" s="70"/>
      <c r="K1795" s="162"/>
      <c r="L1795" s="162"/>
      <c r="M1795" s="84" t="s">
        <v>908</v>
      </c>
      <c r="N1795" s="162">
        <v>1</v>
      </c>
      <c r="O1795" s="110">
        <v>10528.7</v>
      </c>
      <c r="P1795" s="115">
        <v>2019</v>
      </c>
    </row>
    <row r="1796" spans="1:16" s="65" customFormat="1" ht="15.75" customHeight="1" x14ac:dyDescent="0.2">
      <c r="A1796" s="104" t="s">
        <v>2899</v>
      </c>
      <c r="B1796" s="18" t="s">
        <v>63</v>
      </c>
      <c r="C1796" s="106">
        <v>3964804.8</v>
      </c>
      <c r="D1796" s="120"/>
      <c r="E1796" s="162"/>
      <c r="F1796" s="162"/>
      <c r="G1796" s="91">
        <f t="shared" si="27"/>
        <v>3964804.8</v>
      </c>
      <c r="H1796" s="120">
        <v>43790</v>
      </c>
      <c r="I1796" s="120">
        <v>43822</v>
      </c>
      <c r="J1796" s="70"/>
      <c r="K1796" s="162"/>
      <c r="L1796" s="162"/>
      <c r="M1796" s="84" t="s">
        <v>5</v>
      </c>
      <c r="N1796" s="162">
        <v>1</v>
      </c>
      <c r="O1796" s="110">
        <v>1646.3</v>
      </c>
      <c r="P1796" s="115">
        <v>2019</v>
      </c>
    </row>
    <row r="1797" spans="1:16" s="65" customFormat="1" ht="15.75" customHeight="1" x14ac:dyDescent="0.2">
      <c r="A1797" s="104" t="s">
        <v>3459</v>
      </c>
      <c r="B1797" s="18" t="s">
        <v>3574</v>
      </c>
      <c r="C1797" s="106">
        <v>8172901.0800000001</v>
      </c>
      <c r="D1797" s="120"/>
      <c r="E1797" s="162"/>
      <c r="F1797" s="162"/>
      <c r="G1797" s="91">
        <f t="shared" si="27"/>
        <v>8172901.0800000001</v>
      </c>
      <c r="H1797" s="120">
        <v>43819</v>
      </c>
      <c r="I1797" s="120">
        <v>43444</v>
      </c>
      <c r="J1797" s="70"/>
      <c r="K1797" s="162"/>
      <c r="L1797" s="162"/>
      <c r="M1797" s="84" t="s">
        <v>908</v>
      </c>
      <c r="N1797" s="162">
        <v>1</v>
      </c>
      <c r="O1797" s="110">
        <v>8829.6</v>
      </c>
      <c r="P1797" s="115">
        <v>2019</v>
      </c>
    </row>
    <row r="1798" spans="1:16" s="65" customFormat="1" ht="15.75" customHeight="1" x14ac:dyDescent="0.2">
      <c r="A1798" s="104" t="s">
        <v>3460</v>
      </c>
      <c r="B1798" s="18" t="s">
        <v>3574</v>
      </c>
      <c r="C1798" s="91">
        <v>8131522.4800000004</v>
      </c>
      <c r="D1798" s="120"/>
      <c r="E1798" s="162"/>
      <c r="F1798" s="162"/>
      <c r="G1798" s="91">
        <f t="shared" si="27"/>
        <v>8131522.4800000004</v>
      </c>
      <c r="H1798" s="120">
        <v>43809</v>
      </c>
      <c r="I1798" s="120">
        <v>43809</v>
      </c>
      <c r="J1798" s="70"/>
      <c r="K1798" s="162"/>
      <c r="L1798" s="162"/>
      <c r="M1798" s="84" t="s">
        <v>908</v>
      </c>
      <c r="N1798" s="162">
        <v>1</v>
      </c>
      <c r="O1798" s="110">
        <v>8693.7999999999993</v>
      </c>
      <c r="P1798" s="115">
        <v>2019</v>
      </c>
    </row>
    <row r="1799" spans="1:16" s="65" customFormat="1" ht="15.75" customHeight="1" x14ac:dyDescent="0.2">
      <c r="A1799" s="104" t="s">
        <v>3461</v>
      </c>
      <c r="B1799" s="18" t="s">
        <v>3574</v>
      </c>
      <c r="C1799" s="91">
        <v>8131790.8600000003</v>
      </c>
      <c r="D1799" s="120"/>
      <c r="E1799" s="162"/>
      <c r="F1799" s="162"/>
      <c r="G1799" s="91">
        <f t="shared" si="27"/>
        <v>8131790.8600000003</v>
      </c>
      <c r="H1799" s="120">
        <v>43809</v>
      </c>
      <c r="I1799" s="120">
        <v>43826</v>
      </c>
      <c r="J1799" s="70"/>
      <c r="K1799" s="162"/>
      <c r="L1799" s="162"/>
      <c r="M1799" s="84" t="s">
        <v>908</v>
      </c>
      <c r="N1799" s="162">
        <v>1</v>
      </c>
      <c r="O1799" s="110">
        <v>8545.4</v>
      </c>
      <c r="P1799" s="115">
        <v>2019</v>
      </c>
    </row>
    <row r="1800" spans="1:16" s="65" customFormat="1" ht="15.75" customHeight="1" x14ac:dyDescent="0.2">
      <c r="A1800" s="104" t="s">
        <v>3444</v>
      </c>
      <c r="B1800" s="18" t="s">
        <v>3574</v>
      </c>
      <c r="C1800" s="106">
        <v>9261076.8000000007</v>
      </c>
      <c r="D1800" s="120"/>
      <c r="E1800" s="162"/>
      <c r="F1800" s="162"/>
      <c r="G1800" s="91">
        <f t="shared" si="27"/>
        <v>9261076.8000000007</v>
      </c>
      <c r="H1800" s="120">
        <v>43802</v>
      </c>
      <c r="I1800" s="120">
        <v>43797</v>
      </c>
      <c r="J1800" s="70"/>
      <c r="K1800" s="162"/>
      <c r="L1800" s="162"/>
      <c r="M1800" s="84" t="s">
        <v>908</v>
      </c>
      <c r="N1800" s="162">
        <v>1</v>
      </c>
      <c r="O1800" s="110">
        <v>11959.2</v>
      </c>
      <c r="P1800" s="115">
        <v>2019</v>
      </c>
    </row>
    <row r="1801" spans="1:16" s="65" customFormat="1" ht="15.75" customHeight="1" x14ac:dyDescent="0.2">
      <c r="A1801" s="104" t="s">
        <v>3159</v>
      </c>
      <c r="B1801" s="18" t="s">
        <v>245</v>
      </c>
      <c r="C1801" s="106">
        <v>3763514.4</v>
      </c>
      <c r="D1801" s="120"/>
      <c r="E1801" s="162"/>
      <c r="F1801" s="162"/>
      <c r="G1801" s="91">
        <f t="shared" si="27"/>
        <v>3763514.4</v>
      </c>
      <c r="H1801" s="120">
        <v>43811</v>
      </c>
      <c r="I1801" s="120">
        <v>43816</v>
      </c>
      <c r="J1801" s="70"/>
      <c r="K1801" s="162"/>
      <c r="L1801" s="162"/>
      <c r="M1801" s="84" t="s">
        <v>5</v>
      </c>
      <c r="N1801" s="162">
        <v>1</v>
      </c>
      <c r="O1801" s="110">
        <v>3593.1</v>
      </c>
      <c r="P1801" s="115">
        <v>2019</v>
      </c>
    </row>
    <row r="1802" spans="1:16" s="65" customFormat="1" ht="15.75" customHeight="1" x14ac:dyDescent="0.2">
      <c r="A1802" s="104" t="s">
        <v>2730</v>
      </c>
      <c r="B1802" s="18" t="s">
        <v>1212</v>
      </c>
      <c r="C1802" s="106">
        <v>5553205.2000000002</v>
      </c>
      <c r="D1802" s="120"/>
      <c r="E1802" s="162"/>
      <c r="F1802" s="162"/>
      <c r="G1802" s="91">
        <f t="shared" si="27"/>
        <v>5553205.2000000002</v>
      </c>
      <c r="H1802" s="120">
        <v>43713</v>
      </c>
      <c r="I1802" s="120">
        <v>43749</v>
      </c>
      <c r="J1802" s="70"/>
      <c r="K1802" s="162"/>
      <c r="L1802" s="162"/>
      <c r="M1802" s="84" t="s">
        <v>3511</v>
      </c>
      <c r="N1802" s="162">
        <v>5</v>
      </c>
      <c r="O1802" s="110">
        <v>2698.1</v>
      </c>
      <c r="P1802" s="115">
        <v>2019</v>
      </c>
    </row>
    <row r="1803" spans="1:16" s="65" customFormat="1" ht="15.75" customHeight="1" x14ac:dyDescent="0.2">
      <c r="A1803" s="104" t="s">
        <v>860</v>
      </c>
      <c r="B1803" s="18" t="s">
        <v>2942</v>
      </c>
      <c r="C1803" s="106">
        <v>592168.76</v>
      </c>
      <c r="D1803" s="120"/>
      <c r="E1803" s="162"/>
      <c r="F1803" s="162"/>
      <c r="G1803" s="91">
        <f t="shared" si="27"/>
        <v>592168.76</v>
      </c>
      <c r="H1803" s="120">
        <v>43739</v>
      </c>
      <c r="I1803" s="120">
        <v>43749</v>
      </c>
      <c r="J1803" s="70"/>
      <c r="K1803" s="162"/>
      <c r="L1803" s="162"/>
      <c r="M1803" s="84" t="s">
        <v>3494</v>
      </c>
      <c r="N1803" s="162">
        <v>4</v>
      </c>
      <c r="O1803" s="110">
        <v>520.1</v>
      </c>
      <c r="P1803" s="115">
        <v>2019</v>
      </c>
    </row>
    <row r="1804" spans="1:16" s="65" customFormat="1" ht="15.75" customHeight="1" x14ac:dyDescent="0.2">
      <c r="A1804" s="104" t="s">
        <v>3447</v>
      </c>
      <c r="B1804" s="18" t="s">
        <v>2334</v>
      </c>
      <c r="C1804" s="106">
        <v>12373350.35</v>
      </c>
      <c r="D1804" s="120"/>
      <c r="E1804" s="162"/>
      <c r="F1804" s="162"/>
      <c r="G1804" s="91">
        <f t="shared" si="27"/>
        <v>12373350.35</v>
      </c>
      <c r="H1804" s="120">
        <v>43812</v>
      </c>
      <c r="I1804" s="120">
        <v>43812</v>
      </c>
      <c r="J1804" s="70"/>
      <c r="K1804" s="162"/>
      <c r="L1804" s="162"/>
      <c r="M1804" s="84" t="s">
        <v>908</v>
      </c>
      <c r="N1804" s="162">
        <v>1</v>
      </c>
      <c r="O1804" s="110">
        <v>12857.5</v>
      </c>
      <c r="P1804" s="115">
        <v>2019</v>
      </c>
    </row>
    <row r="1805" spans="1:16" s="65" customFormat="1" ht="15.75" customHeight="1" x14ac:dyDescent="0.2">
      <c r="A1805" s="104" t="s">
        <v>2517</v>
      </c>
      <c r="B1805" s="18" t="s">
        <v>63</v>
      </c>
      <c r="C1805" s="106">
        <v>3497047.2</v>
      </c>
      <c r="D1805" s="120"/>
      <c r="E1805" s="162"/>
      <c r="F1805" s="162"/>
      <c r="G1805" s="91">
        <f t="shared" si="27"/>
        <v>3497047.2</v>
      </c>
      <c r="H1805" s="120">
        <v>43797</v>
      </c>
      <c r="I1805" s="120">
        <v>43822</v>
      </c>
      <c r="J1805" s="70"/>
      <c r="K1805" s="162"/>
      <c r="L1805" s="162"/>
      <c r="M1805" s="84" t="s">
        <v>5</v>
      </c>
      <c r="N1805" s="162">
        <v>1</v>
      </c>
      <c r="O1805" s="110">
        <v>3796</v>
      </c>
      <c r="P1805" s="115">
        <v>2019</v>
      </c>
    </row>
    <row r="1806" spans="1:16" s="65" customFormat="1" ht="15.75" customHeight="1" x14ac:dyDescent="0.2">
      <c r="A1806" s="104" t="s">
        <v>3042</v>
      </c>
      <c r="B1806" s="18" t="s">
        <v>3577</v>
      </c>
      <c r="C1806" s="106">
        <v>4023263.73</v>
      </c>
      <c r="D1806" s="120"/>
      <c r="E1806" s="162"/>
      <c r="F1806" s="162"/>
      <c r="G1806" s="91">
        <f t="shared" si="27"/>
        <v>4023263.73</v>
      </c>
      <c r="H1806" s="120">
        <v>43808</v>
      </c>
      <c r="I1806" s="120">
        <v>43824</v>
      </c>
      <c r="J1806" s="70"/>
      <c r="K1806" s="162"/>
      <c r="L1806" s="162"/>
      <c r="M1806" s="84" t="s">
        <v>5</v>
      </c>
      <c r="N1806" s="162">
        <v>1</v>
      </c>
      <c r="O1806" s="110">
        <v>3765.6</v>
      </c>
      <c r="P1806" s="115">
        <v>2019</v>
      </c>
    </row>
    <row r="1807" spans="1:16" s="65" customFormat="1" ht="15.75" customHeight="1" x14ac:dyDescent="0.2">
      <c r="A1807" s="104" t="s">
        <v>2301</v>
      </c>
      <c r="B1807" s="18" t="s">
        <v>1347</v>
      </c>
      <c r="C1807" s="106">
        <v>2829467.4</v>
      </c>
      <c r="D1807" s="120"/>
      <c r="E1807" s="162"/>
      <c r="F1807" s="162"/>
      <c r="G1807" s="91">
        <f t="shared" si="27"/>
        <v>2829467.4</v>
      </c>
      <c r="H1807" s="120">
        <v>43718</v>
      </c>
      <c r="I1807" s="120">
        <v>43749</v>
      </c>
      <c r="J1807" s="70"/>
      <c r="K1807" s="162"/>
      <c r="L1807" s="162"/>
      <c r="M1807" s="84" t="s">
        <v>5</v>
      </c>
      <c r="N1807" s="162">
        <v>1</v>
      </c>
      <c r="O1807" s="110">
        <v>5542.9</v>
      </c>
      <c r="P1807" s="115">
        <v>2019</v>
      </c>
    </row>
    <row r="1808" spans="1:16" s="65" customFormat="1" ht="15.75" customHeight="1" x14ac:dyDescent="0.2">
      <c r="A1808" s="104" t="s">
        <v>3446</v>
      </c>
      <c r="B1808" s="18" t="s">
        <v>3574</v>
      </c>
      <c r="C1808" s="106">
        <v>1910193.6</v>
      </c>
      <c r="D1808" s="120"/>
      <c r="E1808" s="162"/>
      <c r="F1808" s="162"/>
      <c r="G1808" s="91">
        <f t="shared" ref="G1808:G1871" si="28">C1808-D1808+F1808</f>
        <v>1910193.6</v>
      </c>
      <c r="H1808" s="120">
        <v>43819</v>
      </c>
      <c r="I1808" s="120">
        <v>43804</v>
      </c>
      <c r="J1808" s="70"/>
      <c r="K1808" s="162"/>
      <c r="L1808" s="162"/>
      <c r="M1808" s="84" t="s">
        <v>908</v>
      </c>
      <c r="N1808" s="162">
        <v>1</v>
      </c>
      <c r="O1808" s="110">
        <v>4794.0600000000004</v>
      </c>
      <c r="P1808" s="115">
        <v>2019</v>
      </c>
    </row>
    <row r="1809" spans="1:16" s="65" customFormat="1" ht="15.75" customHeight="1" x14ac:dyDescent="0.2">
      <c r="A1809" s="104" t="s">
        <v>2255</v>
      </c>
      <c r="B1809" s="18" t="s">
        <v>63</v>
      </c>
      <c r="C1809" s="106">
        <v>3123384</v>
      </c>
      <c r="D1809" s="120"/>
      <c r="E1809" s="162"/>
      <c r="F1809" s="162"/>
      <c r="G1809" s="91">
        <f t="shared" si="28"/>
        <v>3123384</v>
      </c>
      <c r="H1809" s="120">
        <v>43809</v>
      </c>
      <c r="I1809" s="120">
        <v>43816</v>
      </c>
      <c r="J1809" s="70"/>
      <c r="K1809" s="162"/>
      <c r="L1809" s="162"/>
      <c r="M1809" s="84" t="s">
        <v>5</v>
      </c>
      <c r="N1809" s="162">
        <v>1</v>
      </c>
      <c r="O1809" s="110">
        <v>3428.9</v>
      </c>
      <c r="P1809" s="115">
        <v>2019</v>
      </c>
    </row>
    <row r="1810" spans="1:16" s="65" customFormat="1" ht="15.75" customHeight="1" x14ac:dyDescent="0.2">
      <c r="A1810" s="104" t="s">
        <v>3479</v>
      </c>
      <c r="B1810" s="18" t="s">
        <v>1995</v>
      </c>
      <c r="C1810" s="106">
        <v>1694661.6</v>
      </c>
      <c r="D1810" s="120"/>
      <c r="E1810" s="162"/>
      <c r="F1810" s="162"/>
      <c r="G1810" s="91">
        <f t="shared" si="28"/>
        <v>1694661.6</v>
      </c>
      <c r="H1810" s="120">
        <v>43804</v>
      </c>
      <c r="I1810" s="120">
        <v>43802</v>
      </c>
      <c r="J1810" s="70"/>
      <c r="K1810" s="162"/>
      <c r="L1810" s="162"/>
      <c r="M1810" s="84" t="s">
        <v>908</v>
      </c>
      <c r="N1810" s="162">
        <v>1</v>
      </c>
      <c r="O1810" s="110">
        <v>7500.2</v>
      </c>
      <c r="P1810" s="115">
        <v>2019</v>
      </c>
    </row>
    <row r="1811" spans="1:16" s="65" customFormat="1" ht="15.75" customHeight="1" x14ac:dyDescent="0.2">
      <c r="A1811" s="104" t="s">
        <v>3482</v>
      </c>
      <c r="B1811" s="18" t="s">
        <v>1995</v>
      </c>
      <c r="C1811" s="106">
        <v>6713040</v>
      </c>
      <c r="D1811" s="120"/>
      <c r="E1811" s="162"/>
      <c r="F1811" s="162"/>
      <c r="G1811" s="91">
        <f t="shared" si="28"/>
        <v>6713040</v>
      </c>
      <c r="H1811" s="120">
        <v>43804</v>
      </c>
      <c r="I1811" s="120">
        <v>43804</v>
      </c>
      <c r="J1811" s="70"/>
      <c r="K1811" s="162"/>
      <c r="L1811" s="162"/>
      <c r="M1811" s="84" t="s">
        <v>908</v>
      </c>
      <c r="N1811" s="162">
        <v>1</v>
      </c>
      <c r="O1811" s="110">
        <v>11995.5</v>
      </c>
      <c r="P1811" s="115">
        <v>2019</v>
      </c>
    </row>
    <row r="1812" spans="1:16" s="65" customFormat="1" ht="15.75" customHeight="1" x14ac:dyDescent="0.2">
      <c r="A1812" s="104" t="s">
        <v>3470</v>
      </c>
      <c r="B1812" s="18" t="s">
        <v>1995</v>
      </c>
      <c r="C1812" s="106">
        <v>4888080</v>
      </c>
      <c r="D1812" s="120"/>
      <c r="E1812" s="162"/>
      <c r="F1812" s="162"/>
      <c r="G1812" s="91">
        <f t="shared" si="28"/>
        <v>4888080</v>
      </c>
      <c r="H1812" s="120">
        <v>43804</v>
      </c>
      <c r="I1812" s="120">
        <v>43802</v>
      </c>
      <c r="J1812" s="70"/>
      <c r="K1812" s="162"/>
      <c r="L1812" s="162"/>
      <c r="M1812" s="84" t="s">
        <v>908</v>
      </c>
      <c r="N1812" s="162">
        <v>1</v>
      </c>
      <c r="O1812" s="110">
        <v>6272.8</v>
      </c>
      <c r="P1812" s="115">
        <v>2019</v>
      </c>
    </row>
    <row r="1813" spans="1:16" s="65" customFormat="1" ht="15.75" customHeight="1" x14ac:dyDescent="0.2">
      <c r="A1813" s="104" t="s">
        <v>3463</v>
      </c>
      <c r="B1813" s="18" t="s">
        <v>1995</v>
      </c>
      <c r="C1813" s="106">
        <v>4948608</v>
      </c>
      <c r="D1813" s="120"/>
      <c r="E1813" s="162"/>
      <c r="F1813" s="162"/>
      <c r="G1813" s="91">
        <f t="shared" si="28"/>
        <v>4948608</v>
      </c>
      <c r="H1813" s="120">
        <v>43808</v>
      </c>
      <c r="I1813" s="120">
        <v>43803</v>
      </c>
      <c r="J1813" s="70"/>
      <c r="K1813" s="162"/>
      <c r="L1813" s="162"/>
      <c r="M1813" s="84" t="s">
        <v>908</v>
      </c>
      <c r="N1813" s="162">
        <v>1</v>
      </c>
      <c r="O1813" s="110">
        <v>5300.07</v>
      </c>
      <c r="P1813" s="115">
        <v>2019</v>
      </c>
    </row>
    <row r="1814" spans="1:16" s="65" customFormat="1" ht="15.75" customHeight="1" x14ac:dyDescent="0.2">
      <c r="A1814" s="104" t="s">
        <v>3473</v>
      </c>
      <c r="B1814" s="18" t="s">
        <v>1995</v>
      </c>
      <c r="C1814" s="106">
        <v>8421108</v>
      </c>
      <c r="D1814" s="120"/>
      <c r="E1814" s="162"/>
      <c r="F1814" s="162"/>
      <c r="G1814" s="91">
        <f t="shared" si="28"/>
        <v>8421108</v>
      </c>
      <c r="H1814" s="120">
        <v>43809</v>
      </c>
      <c r="I1814" s="120">
        <v>43803</v>
      </c>
      <c r="J1814" s="70"/>
      <c r="K1814" s="162"/>
      <c r="L1814" s="162"/>
      <c r="M1814" s="84" t="s">
        <v>908</v>
      </c>
      <c r="N1814" s="162">
        <v>1</v>
      </c>
      <c r="O1814" s="110">
        <v>12946.3</v>
      </c>
      <c r="P1814" s="115">
        <v>2019</v>
      </c>
    </row>
    <row r="1815" spans="1:16" s="65" customFormat="1" ht="15.75" customHeight="1" x14ac:dyDescent="0.2">
      <c r="A1815" s="104" t="s">
        <v>2232</v>
      </c>
      <c r="B1815" s="18" t="s">
        <v>2942</v>
      </c>
      <c r="C1815" s="106">
        <v>962131.08</v>
      </c>
      <c r="D1815" s="120"/>
      <c r="E1815" s="162"/>
      <c r="F1815" s="162"/>
      <c r="G1815" s="91">
        <f t="shared" si="28"/>
        <v>962131.08</v>
      </c>
      <c r="H1815" s="120">
        <v>43727</v>
      </c>
      <c r="I1815" s="120">
        <v>43749</v>
      </c>
      <c r="J1815" s="70"/>
      <c r="K1815" s="162"/>
      <c r="L1815" s="162"/>
      <c r="M1815" s="84" t="s">
        <v>3501</v>
      </c>
      <c r="N1815" s="162">
        <v>4</v>
      </c>
      <c r="O1815" s="110">
        <v>780.9</v>
      </c>
      <c r="P1815" s="115">
        <v>2019</v>
      </c>
    </row>
    <row r="1816" spans="1:16" s="65" customFormat="1" ht="15.75" customHeight="1" x14ac:dyDescent="0.2">
      <c r="A1816" s="104" t="s">
        <v>3450</v>
      </c>
      <c r="B1816" s="18" t="s">
        <v>3574</v>
      </c>
      <c r="C1816" s="106">
        <v>1915506</v>
      </c>
      <c r="D1816" s="120"/>
      <c r="E1816" s="162"/>
      <c r="F1816" s="162"/>
      <c r="G1816" s="91">
        <f t="shared" si="28"/>
        <v>1915506</v>
      </c>
      <c r="H1816" s="120">
        <v>43819</v>
      </c>
      <c r="I1816" s="120">
        <v>43804</v>
      </c>
      <c r="J1816" s="70"/>
      <c r="K1816" s="162"/>
      <c r="L1816" s="162"/>
      <c r="M1816" s="84" t="s">
        <v>908</v>
      </c>
      <c r="N1816" s="162">
        <v>1</v>
      </c>
      <c r="O1816" s="110">
        <v>4735.5</v>
      </c>
      <c r="P1816" s="115">
        <v>2019</v>
      </c>
    </row>
    <row r="1817" spans="1:16" s="65" customFormat="1" ht="15.75" customHeight="1" x14ac:dyDescent="0.2">
      <c r="A1817" s="104" t="s">
        <v>3456</v>
      </c>
      <c r="B1817" s="18" t="s">
        <v>2334</v>
      </c>
      <c r="C1817" s="106">
        <v>12372786.41</v>
      </c>
      <c r="D1817" s="120"/>
      <c r="E1817" s="162"/>
      <c r="F1817" s="162"/>
      <c r="G1817" s="91">
        <f t="shared" si="28"/>
        <v>12372786.41</v>
      </c>
      <c r="H1817" s="120">
        <v>43812</v>
      </c>
      <c r="I1817" s="120">
        <v>43812</v>
      </c>
      <c r="J1817" s="70"/>
      <c r="K1817" s="162"/>
      <c r="L1817" s="162"/>
      <c r="M1817" s="84" t="s">
        <v>908</v>
      </c>
      <c r="N1817" s="162">
        <v>1</v>
      </c>
      <c r="O1817" s="110">
        <v>13063.5</v>
      </c>
      <c r="P1817" s="115">
        <v>2019</v>
      </c>
    </row>
    <row r="1818" spans="1:16" s="65" customFormat="1" ht="15.75" customHeight="1" x14ac:dyDescent="0.2">
      <c r="A1818" s="104" t="s">
        <v>3451</v>
      </c>
      <c r="B1818" s="18" t="s">
        <v>3574</v>
      </c>
      <c r="C1818" s="106">
        <v>1841278.8</v>
      </c>
      <c r="D1818" s="120"/>
      <c r="E1818" s="162"/>
      <c r="F1818" s="162"/>
      <c r="G1818" s="91">
        <f t="shared" si="28"/>
        <v>1841278.8</v>
      </c>
      <c r="H1818" s="120">
        <v>43801</v>
      </c>
      <c r="I1818" s="120">
        <v>43801</v>
      </c>
      <c r="J1818" s="70"/>
      <c r="K1818" s="162"/>
      <c r="L1818" s="162"/>
      <c r="M1818" s="84" t="s">
        <v>908</v>
      </c>
      <c r="N1818" s="162">
        <v>1</v>
      </c>
      <c r="O1818" s="110">
        <v>2138.6999999999998</v>
      </c>
      <c r="P1818" s="115">
        <v>2019</v>
      </c>
    </row>
    <row r="1819" spans="1:16" s="65" customFormat="1" ht="15.75" customHeight="1" x14ac:dyDescent="0.2">
      <c r="A1819" s="104" t="s">
        <v>2606</v>
      </c>
      <c r="B1819" s="18" t="s">
        <v>2852</v>
      </c>
      <c r="C1819" s="106">
        <v>3078249.6</v>
      </c>
      <c r="D1819" s="120"/>
      <c r="E1819" s="162"/>
      <c r="F1819" s="162"/>
      <c r="G1819" s="91">
        <f t="shared" si="28"/>
        <v>3078249.6</v>
      </c>
      <c r="H1819" s="120">
        <v>43783</v>
      </c>
      <c r="I1819" s="120">
        <v>43819</v>
      </c>
      <c r="J1819" s="70"/>
      <c r="K1819" s="162"/>
      <c r="L1819" s="162"/>
      <c r="M1819" s="84" t="s">
        <v>5</v>
      </c>
      <c r="N1819" s="162">
        <v>1</v>
      </c>
      <c r="O1819" s="110">
        <v>3808.2</v>
      </c>
      <c r="P1819" s="115">
        <v>2019</v>
      </c>
    </row>
    <row r="1820" spans="1:16" s="65" customFormat="1" ht="15.75" customHeight="1" x14ac:dyDescent="0.2">
      <c r="A1820" s="104" t="s">
        <v>3418</v>
      </c>
      <c r="B1820" s="18" t="s">
        <v>1995</v>
      </c>
      <c r="C1820" s="106">
        <v>1763757.6</v>
      </c>
      <c r="D1820" s="120"/>
      <c r="E1820" s="162"/>
      <c r="F1820" s="162"/>
      <c r="G1820" s="91">
        <f t="shared" si="28"/>
        <v>1763757.6</v>
      </c>
      <c r="H1820" s="120">
        <v>43787</v>
      </c>
      <c r="I1820" s="120">
        <v>43784</v>
      </c>
      <c r="J1820" s="70"/>
      <c r="K1820" s="162"/>
      <c r="L1820" s="162"/>
      <c r="M1820" s="84" t="s">
        <v>908</v>
      </c>
      <c r="N1820" s="162">
        <v>1</v>
      </c>
      <c r="O1820" s="110">
        <v>2931.9</v>
      </c>
      <c r="P1820" s="115">
        <v>2019</v>
      </c>
    </row>
    <row r="1821" spans="1:16" s="65" customFormat="1" ht="15.75" customHeight="1" x14ac:dyDescent="0.2">
      <c r="A1821" s="104" t="s">
        <v>3412</v>
      </c>
      <c r="B1821" s="18" t="s">
        <v>1995</v>
      </c>
      <c r="C1821" s="106">
        <v>1773025.2</v>
      </c>
      <c r="D1821" s="120"/>
      <c r="E1821" s="162"/>
      <c r="F1821" s="162"/>
      <c r="G1821" s="91">
        <f t="shared" si="28"/>
        <v>1773025.2</v>
      </c>
      <c r="H1821" s="120">
        <v>43797</v>
      </c>
      <c r="I1821" s="120">
        <v>43796</v>
      </c>
      <c r="J1821" s="70"/>
      <c r="K1821" s="162"/>
      <c r="L1821" s="162"/>
      <c r="M1821" s="84" t="s">
        <v>908</v>
      </c>
      <c r="N1821" s="162">
        <v>1</v>
      </c>
      <c r="O1821" s="110">
        <v>3633.2</v>
      </c>
      <c r="P1821" s="115">
        <v>2019</v>
      </c>
    </row>
    <row r="1822" spans="1:16" s="65" customFormat="1" ht="15.75" customHeight="1" x14ac:dyDescent="0.2">
      <c r="A1822" s="104" t="s">
        <v>1939</v>
      </c>
      <c r="B1822" s="18" t="s">
        <v>12</v>
      </c>
      <c r="C1822" s="106">
        <v>410544</v>
      </c>
      <c r="D1822" s="120"/>
      <c r="E1822" s="162"/>
      <c r="F1822" s="162"/>
      <c r="G1822" s="91">
        <f t="shared" si="28"/>
        <v>410544</v>
      </c>
      <c r="H1822" s="120">
        <v>43747</v>
      </c>
      <c r="I1822" s="120">
        <v>43749</v>
      </c>
      <c r="J1822" s="70"/>
      <c r="K1822" s="162"/>
      <c r="L1822" s="162"/>
      <c r="M1822" s="84" t="s">
        <v>3504</v>
      </c>
      <c r="N1822" s="162">
        <v>2</v>
      </c>
      <c r="O1822" s="110">
        <v>660.9</v>
      </c>
      <c r="P1822" s="115">
        <v>2019</v>
      </c>
    </row>
    <row r="1823" spans="1:16" s="65" customFormat="1" ht="15.75" customHeight="1" x14ac:dyDescent="0.2">
      <c r="A1823" s="104" t="s">
        <v>1967</v>
      </c>
      <c r="B1823" s="18" t="s">
        <v>3083</v>
      </c>
      <c r="C1823" s="106">
        <v>4936283.12</v>
      </c>
      <c r="D1823" s="120"/>
      <c r="E1823" s="162"/>
      <c r="F1823" s="162"/>
      <c r="G1823" s="91">
        <f t="shared" si="28"/>
        <v>4936283.12</v>
      </c>
      <c r="H1823" s="120">
        <v>43698</v>
      </c>
      <c r="I1823" s="120">
        <v>43823</v>
      </c>
      <c r="J1823" s="70"/>
      <c r="K1823" s="162"/>
      <c r="L1823" s="162"/>
      <c r="M1823" s="84" t="s">
        <v>3503</v>
      </c>
      <c r="N1823" s="162">
        <v>4</v>
      </c>
      <c r="O1823" s="110">
        <v>7829.5</v>
      </c>
      <c r="P1823" s="115">
        <v>2019</v>
      </c>
    </row>
    <row r="1824" spans="1:16" s="65" customFormat="1" ht="15.75" customHeight="1" x14ac:dyDescent="0.2">
      <c r="A1824" s="104" t="s">
        <v>3453</v>
      </c>
      <c r="B1824" s="18" t="s">
        <v>3574</v>
      </c>
      <c r="C1824" s="106">
        <v>7639753.2000000002</v>
      </c>
      <c r="D1824" s="120"/>
      <c r="E1824" s="162"/>
      <c r="F1824" s="162"/>
      <c r="G1824" s="91">
        <f t="shared" si="28"/>
        <v>7639753.2000000002</v>
      </c>
      <c r="H1824" s="120">
        <v>43812</v>
      </c>
      <c r="I1824" s="120">
        <v>43812</v>
      </c>
      <c r="J1824" s="70"/>
      <c r="K1824" s="162"/>
      <c r="L1824" s="162"/>
      <c r="M1824" s="84" t="s">
        <v>908</v>
      </c>
      <c r="N1824" s="162">
        <v>1</v>
      </c>
      <c r="O1824" s="110">
        <v>8765</v>
      </c>
      <c r="P1824" s="115">
        <v>2019</v>
      </c>
    </row>
    <row r="1825" spans="1:16" s="65" customFormat="1" ht="15.75" customHeight="1" x14ac:dyDescent="0.2">
      <c r="A1825" s="104" t="s">
        <v>3443</v>
      </c>
      <c r="B1825" s="18" t="s">
        <v>3574</v>
      </c>
      <c r="C1825" s="106">
        <v>22226582.399999999</v>
      </c>
      <c r="D1825" s="120"/>
      <c r="E1825" s="162"/>
      <c r="F1825" s="162"/>
      <c r="G1825" s="91">
        <f t="shared" si="28"/>
        <v>22226582.399999999</v>
      </c>
      <c r="H1825" s="120">
        <v>43805</v>
      </c>
      <c r="I1825" s="120">
        <v>43714</v>
      </c>
      <c r="J1825" s="70"/>
      <c r="K1825" s="162"/>
      <c r="L1825" s="162"/>
      <c r="M1825" s="84" t="s">
        <v>908</v>
      </c>
      <c r="N1825" s="162">
        <v>1</v>
      </c>
      <c r="O1825" s="110">
        <v>25775.4</v>
      </c>
      <c r="P1825" s="115">
        <v>2019</v>
      </c>
    </row>
    <row r="1826" spans="1:16" s="65" customFormat="1" ht="15.75" customHeight="1" x14ac:dyDescent="0.2">
      <c r="A1826" s="104" t="s">
        <v>3468</v>
      </c>
      <c r="B1826" s="18" t="s">
        <v>1995</v>
      </c>
      <c r="C1826" s="106">
        <v>10110996</v>
      </c>
      <c r="D1826" s="120"/>
      <c r="E1826" s="162"/>
      <c r="F1826" s="162"/>
      <c r="G1826" s="91">
        <f t="shared" si="28"/>
        <v>10110996</v>
      </c>
      <c r="H1826" s="120">
        <v>43802</v>
      </c>
      <c r="I1826" s="120">
        <v>43798</v>
      </c>
      <c r="J1826" s="70"/>
      <c r="K1826" s="162"/>
      <c r="L1826" s="162"/>
      <c r="M1826" s="84" t="s">
        <v>908</v>
      </c>
      <c r="N1826" s="162">
        <v>1</v>
      </c>
      <c r="O1826" s="110">
        <v>11944.2</v>
      </c>
      <c r="P1826" s="115">
        <v>2019</v>
      </c>
    </row>
    <row r="1827" spans="1:16" s="65" customFormat="1" ht="15.75" customHeight="1" x14ac:dyDescent="0.2">
      <c r="A1827" s="104" t="s">
        <v>996</v>
      </c>
      <c r="B1827" s="18" t="s">
        <v>682</v>
      </c>
      <c r="C1827" s="106">
        <v>748478.43</v>
      </c>
      <c r="D1827" s="120"/>
      <c r="E1827" s="162"/>
      <c r="F1827" s="162"/>
      <c r="G1827" s="91">
        <f t="shared" si="28"/>
        <v>748478.43</v>
      </c>
      <c r="H1827" s="120">
        <v>43705</v>
      </c>
      <c r="I1827" s="120">
        <v>43749</v>
      </c>
      <c r="J1827" s="70"/>
      <c r="K1827" s="162"/>
      <c r="L1827" s="162"/>
      <c r="M1827" s="84" t="s">
        <v>3525</v>
      </c>
      <c r="N1827" s="162">
        <v>5</v>
      </c>
      <c r="O1827" s="110">
        <v>830</v>
      </c>
      <c r="P1827" s="115">
        <v>2019</v>
      </c>
    </row>
    <row r="1828" spans="1:16" s="65" customFormat="1" ht="15.75" customHeight="1" x14ac:dyDescent="0.2">
      <c r="A1828" s="104" t="s">
        <v>3409</v>
      </c>
      <c r="B1828" s="18" t="s">
        <v>1995</v>
      </c>
      <c r="C1828" s="106">
        <v>3533412</v>
      </c>
      <c r="D1828" s="120"/>
      <c r="E1828" s="162"/>
      <c r="F1828" s="162"/>
      <c r="G1828" s="91">
        <f t="shared" si="28"/>
        <v>3533412</v>
      </c>
      <c r="H1828" s="120">
        <v>43796</v>
      </c>
      <c r="I1828" s="120">
        <v>43784</v>
      </c>
      <c r="J1828" s="70"/>
      <c r="K1828" s="162"/>
      <c r="L1828" s="162"/>
      <c r="M1828" s="84" t="s">
        <v>908</v>
      </c>
      <c r="N1828" s="162">
        <v>1</v>
      </c>
      <c r="O1828" s="110">
        <v>4430.3</v>
      </c>
      <c r="P1828" s="115">
        <v>2019</v>
      </c>
    </row>
    <row r="1829" spans="1:16" s="65" customFormat="1" ht="15.75" customHeight="1" x14ac:dyDescent="0.2">
      <c r="A1829" s="104" t="s">
        <v>2916</v>
      </c>
      <c r="B1829" s="18" t="s">
        <v>3577</v>
      </c>
      <c r="C1829" s="106">
        <v>867276.87</v>
      </c>
      <c r="D1829" s="120"/>
      <c r="E1829" s="162"/>
      <c r="F1829" s="162"/>
      <c r="G1829" s="91">
        <f t="shared" si="28"/>
        <v>867276.87</v>
      </c>
      <c r="H1829" s="120">
        <v>43826</v>
      </c>
      <c r="I1829" s="120">
        <v>43826</v>
      </c>
      <c r="J1829" s="70"/>
      <c r="K1829" s="162"/>
      <c r="L1829" s="162"/>
      <c r="M1829" s="84" t="s">
        <v>5</v>
      </c>
      <c r="N1829" s="162">
        <v>1</v>
      </c>
      <c r="O1829" s="110">
        <v>311.8</v>
      </c>
      <c r="P1829" s="115">
        <v>2019</v>
      </c>
    </row>
    <row r="1830" spans="1:16" s="65" customFormat="1" ht="15.75" customHeight="1" x14ac:dyDescent="0.2">
      <c r="A1830" s="104" t="s">
        <v>1567</v>
      </c>
      <c r="B1830" s="18" t="s">
        <v>1347</v>
      </c>
      <c r="C1830" s="106">
        <v>5480702.04</v>
      </c>
      <c r="D1830" s="120"/>
      <c r="E1830" s="162"/>
      <c r="F1830" s="162"/>
      <c r="G1830" s="91">
        <f t="shared" si="28"/>
        <v>5480702.04</v>
      </c>
      <c r="H1830" s="120">
        <v>43739</v>
      </c>
      <c r="I1830" s="120">
        <v>43749</v>
      </c>
      <c r="J1830" s="70"/>
      <c r="K1830" s="162"/>
      <c r="L1830" s="162"/>
      <c r="M1830" s="84" t="s">
        <v>3500</v>
      </c>
      <c r="N1830" s="162">
        <v>3</v>
      </c>
      <c r="O1830" s="110">
        <v>5715.2</v>
      </c>
      <c r="P1830" s="115">
        <v>2019</v>
      </c>
    </row>
    <row r="1831" spans="1:16" s="65" customFormat="1" ht="15.75" customHeight="1" x14ac:dyDescent="0.2">
      <c r="A1831" s="104" t="s">
        <v>2746</v>
      </c>
      <c r="B1831" s="18" t="s">
        <v>1006</v>
      </c>
      <c r="C1831" s="106">
        <v>2236384.58</v>
      </c>
      <c r="D1831" s="120"/>
      <c r="E1831" s="162"/>
      <c r="F1831" s="162"/>
      <c r="G1831" s="91">
        <f t="shared" si="28"/>
        <v>2236384.58</v>
      </c>
      <c r="H1831" s="120">
        <v>43721</v>
      </c>
      <c r="I1831" s="120">
        <v>43749</v>
      </c>
      <c r="J1831" s="70"/>
      <c r="K1831" s="162"/>
      <c r="L1831" s="162"/>
      <c r="M1831" s="84" t="s">
        <v>6</v>
      </c>
      <c r="N1831" s="162">
        <v>1</v>
      </c>
      <c r="O1831" s="110">
        <v>3792.2</v>
      </c>
      <c r="P1831" s="115">
        <v>2019</v>
      </c>
    </row>
    <row r="1832" spans="1:16" s="65" customFormat="1" ht="15.75" customHeight="1" x14ac:dyDescent="0.2">
      <c r="A1832" s="104" t="s">
        <v>2650</v>
      </c>
      <c r="B1832" s="18" t="s">
        <v>63</v>
      </c>
      <c r="C1832" s="106">
        <v>4710998.4000000004</v>
      </c>
      <c r="D1832" s="120"/>
      <c r="E1832" s="162"/>
      <c r="F1832" s="162"/>
      <c r="G1832" s="91">
        <f t="shared" si="28"/>
        <v>4710998.4000000004</v>
      </c>
      <c r="H1832" s="120">
        <v>43790</v>
      </c>
      <c r="I1832" s="120">
        <v>43825</v>
      </c>
      <c r="J1832" s="70"/>
      <c r="K1832" s="162"/>
      <c r="L1832" s="162"/>
      <c r="M1832" s="84" t="s">
        <v>1213</v>
      </c>
      <c r="N1832" s="162">
        <v>1</v>
      </c>
      <c r="O1832" s="110">
        <v>1503.9</v>
      </c>
      <c r="P1832" s="115">
        <v>2019</v>
      </c>
    </row>
    <row r="1833" spans="1:16" s="65" customFormat="1" ht="15.75" customHeight="1" x14ac:dyDescent="0.2">
      <c r="A1833" s="104" t="s">
        <v>2677</v>
      </c>
      <c r="B1833" s="18" t="s">
        <v>69</v>
      </c>
      <c r="C1833" s="106">
        <v>7367756.4000000004</v>
      </c>
      <c r="D1833" s="120"/>
      <c r="E1833" s="162"/>
      <c r="F1833" s="162"/>
      <c r="G1833" s="91">
        <f t="shared" si="28"/>
        <v>7367756.4000000004</v>
      </c>
      <c r="H1833" s="120">
        <v>43748</v>
      </c>
      <c r="I1833" s="120">
        <v>43829</v>
      </c>
      <c r="J1833" s="70"/>
      <c r="K1833" s="162"/>
      <c r="L1833" s="162"/>
      <c r="M1833" s="84" t="s">
        <v>3511</v>
      </c>
      <c r="N1833" s="162">
        <v>5</v>
      </c>
      <c r="O1833" s="110">
        <v>4206.5</v>
      </c>
      <c r="P1833" s="115">
        <v>2019</v>
      </c>
    </row>
    <row r="1834" spans="1:16" s="65" customFormat="1" ht="15.75" customHeight="1" x14ac:dyDescent="0.2">
      <c r="A1834" s="104" t="s">
        <v>3471</v>
      </c>
      <c r="B1834" s="18" t="s">
        <v>1995</v>
      </c>
      <c r="C1834" s="106">
        <v>9835473.5999999996</v>
      </c>
      <c r="D1834" s="120"/>
      <c r="E1834" s="162"/>
      <c r="F1834" s="162"/>
      <c r="G1834" s="91">
        <f t="shared" si="28"/>
        <v>9835473.5999999996</v>
      </c>
      <c r="H1834" s="120">
        <v>43808</v>
      </c>
      <c r="I1834" s="120">
        <v>43802</v>
      </c>
      <c r="J1834" s="70"/>
      <c r="K1834" s="162"/>
      <c r="L1834" s="162"/>
      <c r="M1834" s="84" t="s">
        <v>908</v>
      </c>
      <c r="N1834" s="162">
        <v>1</v>
      </c>
      <c r="O1834" s="110">
        <v>12183.7</v>
      </c>
      <c r="P1834" s="115">
        <v>2019</v>
      </c>
    </row>
    <row r="1835" spans="1:16" s="65" customFormat="1" ht="15.75" customHeight="1" x14ac:dyDescent="0.2">
      <c r="A1835" s="104" t="s">
        <v>3472</v>
      </c>
      <c r="B1835" s="18" t="s">
        <v>1995</v>
      </c>
      <c r="C1835" s="106">
        <v>9760788</v>
      </c>
      <c r="D1835" s="120"/>
      <c r="E1835" s="162"/>
      <c r="F1835" s="162"/>
      <c r="G1835" s="91">
        <f t="shared" si="28"/>
        <v>9760788</v>
      </c>
      <c r="H1835" s="120">
        <v>43805</v>
      </c>
      <c r="I1835" s="120">
        <v>43802</v>
      </c>
      <c r="J1835" s="70"/>
      <c r="K1835" s="162"/>
      <c r="L1835" s="162"/>
      <c r="M1835" s="84" t="s">
        <v>908</v>
      </c>
      <c r="N1835" s="162">
        <v>1</v>
      </c>
      <c r="O1835" s="110">
        <v>11775</v>
      </c>
      <c r="P1835" s="115">
        <v>2019</v>
      </c>
    </row>
    <row r="1836" spans="1:16" s="65" customFormat="1" ht="15.75" customHeight="1" x14ac:dyDescent="0.2">
      <c r="A1836" s="104" t="s">
        <v>3424</v>
      </c>
      <c r="B1836" s="18" t="s">
        <v>1995</v>
      </c>
      <c r="C1836" s="106">
        <v>3366328.8</v>
      </c>
      <c r="D1836" s="120"/>
      <c r="E1836" s="162"/>
      <c r="F1836" s="162"/>
      <c r="G1836" s="91">
        <f t="shared" si="28"/>
        <v>3366328.8</v>
      </c>
      <c r="H1836" s="120">
        <v>43804</v>
      </c>
      <c r="I1836" s="120">
        <v>43802</v>
      </c>
      <c r="J1836" s="70"/>
      <c r="K1836" s="162"/>
      <c r="L1836" s="162"/>
      <c r="M1836" s="84" t="s">
        <v>908</v>
      </c>
      <c r="N1836" s="162">
        <v>1</v>
      </c>
      <c r="O1836" s="110">
        <v>4321.1000000000004</v>
      </c>
      <c r="P1836" s="115">
        <v>2019</v>
      </c>
    </row>
    <row r="1837" spans="1:16" s="65" customFormat="1" ht="15.75" customHeight="1" x14ac:dyDescent="0.2">
      <c r="A1837" s="104" t="s">
        <v>3127</v>
      </c>
      <c r="B1837" s="18" t="s">
        <v>3543</v>
      </c>
      <c r="C1837" s="106">
        <v>2756480.4</v>
      </c>
      <c r="D1837" s="120"/>
      <c r="E1837" s="162"/>
      <c r="F1837" s="162"/>
      <c r="G1837" s="91">
        <f t="shared" si="28"/>
        <v>2756480.4</v>
      </c>
      <c r="H1837" s="120">
        <v>43818</v>
      </c>
      <c r="I1837" s="120">
        <v>43824</v>
      </c>
      <c r="J1837" s="70"/>
      <c r="K1837" s="162"/>
      <c r="L1837" s="162"/>
      <c r="M1837" s="84" t="s">
        <v>5</v>
      </c>
      <c r="N1837" s="162">
        <v>1</v>
      </c>
      <c r="O1837" s="110">
        <v>774.8</v>
      </c>
      <c r="P1837" s="115">
        <v>2019</v>
      </c>
    </row>
    <row r="1838" spans="1:16" s="65" customFormat="1" ht="15.75" customHeight="1" x14ac:dyDescent="0.2">
      <c r="A1838" s="104" t="s">
        <v>3135</v>
      </c>
      <c r="B1838" s="18" t="s">
        <v>3577</v>
      </c>
      <c r="C1838" s="106">
        <v>2102861.7000000002</v>
      </c>
      <c r="D1838" s="120"/>
      <c r="E1838" s="162"/>
      <c r="F1838" s="162"/>
      <c r="G1838" s="91">
        <f t="shared" si="28"/>
        <v>2102861.7000000002</v>
      </c>
      <c r="H1838" s="120">
        <v>43830</v>
      </c>
      <c r="I1838" s="120">
        <v>43830</v>
      </c>
      <c r="J1838" s="70"/>
      <c r="K1838" s="162"/>
      <c r="L1838" s="162"/>
      <c r="M1838" s="84" t="s">
        <v>5</v>
      </c>
      <c r="N1838" s="162">
        <v>1</v>
      </c>
      <c r="O1838" s="110">
        <v>881.6</v>
      </c>
      <c r="P1838" s="115">
        <v>2019</v>
      </c>
    </row>
    <row r="1839" spans="1:16" s="65" customFormat="1" ht="15.75" customHeight="1" x14ac:dyDescent="0.2">
      <c r="A1839" s="166" t="s">
        <v>1773</v>
      </c>
      <c r="B1839" s="18" t="s">
        <v>3544</v>
      </c>
      <c r="C1839" s="106">
        <v>876014.93</v>
      </c>
      <c r="D1839" s="120"/>
      <c r="E1839" s="162"/>
      <c r="F1839" s="162"/>
      <c r="G1839" s="91">
        <f t="shared" si="28"/>
        <v>876014.93</v>
      </c>
      <c r="H1839" s="120">
        <v>43830</v>
      </c>
      <c r="I1839" s="120">
        <v>43830</v>
      </c>
      <c r="J1839" s="70"/>
      <c r="K1839" s="162"/>
      <c r="L1839" s="162"/>
      <c r="M1839" s="84" t="s">
        <v>724</v>
      </c>
      <c r="N1839" s="162">
        <v>1</v>
      </c>
      <c r="O1839" s="110">
        <v>2737.6</v>
      </c>
      <c r="P1839" s="115">
        <v>2019</v>
      </c>
    </row>
    <row r="1840" spans="1:16" s="129" customFormat="1" ht="15.75" customHeight="1" x14ac:dyDescent="0.2">
      <c r="A1840" s="166" t="s">
        <v>1773</v>
      </c>
      <c r="B1840" s="18" t="s">
        <v>3544</v>
      </c>
      <c r="C1840" s="118">
        <v>2604702.2599999998</v>
      </c>
      <c r="D1840" s="120"/>
      <c r="E1840" s="162"/>
      <c r="F1840" s="162"/>
      <c r="G1840" s="91">
        <f t="shared" si="28"/>
        <v>2604702.2599999998</v>
      </c>
      <c r="H1840" s="120">
        <v>43991</v>
      </c>
      <c r="I1840" s="120">
        <v>44041</v>
      </c>
      <c r="J1840" s="70"/>
      <c r="K1840" s="162"/>
      <c r="L1840" s="162"/>
      <c r="M1840" s="84" t="s">
        <v>3537</v>
      </c>
      <c r="N1840" s="162">
        <v>3</v>
      </c>
      <c r="O1840" s="162">
        <v>2737.6</v>
      </c>
      <c r="P1840" s="162">
        <v>2020</v>
      </c>
    </row>
    <row r="1841" spans="1:16" s="65" customFormat="1" ht="15.75" customHeight="1" x14ac:dyDescent="0.2">
      <c r="A1841" s="104" t="s">
        <v>1517</v>
      </c>
      <c r="B1841" s="18" t="s">
        <v>2852</v>
      </c>
      <c r="C1841" s="106">
        <v>784479.06</v>
      </c>
      <c r="D1841" s="120"/>
      <c r="E1841" s="162"/>
      <c r="F1841" s="162"/>
      <c r="G1841" s="91">
        <f t="shared" si="28"/>
        <v>784479.06</v>
      </c>
      <c r="H1841" s="120">
        <v>43775</v>
      </c>
      <c r="I1841" s="120">
        <v>43830</v>
      </c>
      <c r="J1841" s="70"/>
      <c r="K1841" s="162"/>
      <c r="L1841" s="162"/>
      <c r="M1841" s="84" t="s">
        <v>1525</v>
      </c>
      <c r="N1841" s="162">
        <v>1</v>
      </c>
      <c r="O1841" s="110">
        <v>593</v>
      </c>
      <c r="P1841" s="115">
        <v>2019</v>
      </c>
    </row>
    <row r="1842" spans="1:16" s="65" customFormat="1" ht="15.75" customHeight="1" x14ac:dyDescent="0.2">
      <c r="A1842" s="104" t="s">
        <v>3369</v>
      </c>
      <c r="B1842" s="18" t="s">
        <v>3532</v>
      </c>
      <c r="C1842" s="106">
        <v>7812649.2000000002</v>
      </c>
      <c r="D1842" s="120"/>
      <c r="E1842" s="162"/>
      <c r="F1842" s="162"/>
      <c r="G1842" s="91">
        <f t="shared" si="28"/>
        <v>7812649.2000000002</v>
      </c>
      <c r="H1842" s="120">
        <v>43808</v>
      </c>
      <c r="I1842" s="120">
        <v>43825</v>
      </c>
      <c r="J1842" s="70"/>
      <c r="K1842" s="162"/>
      <c r="L1842" s="162"/>
      <c r="M1842" s="84" t="s">
        <v>1753</v>
      </c>
      <c r="N1842" s="162">
        <v>1</v>
      </c>
      <c r="O1842" s="110">
        <v>3579.7</v>
      </c>
      <c r="P1842" s="115">
        <v>2019</v>
      </c>
    </row>
    <row r="1843" spans="1:16" s="65" customFormat="1" ht="15.75" customHeight="1" x14ac:dyDescent="0.2">
      <c r="A1843" s="104" t="s">
        <v>2738</v>
      </c>
      <c r="B1843" s="18" t="s">
        <v>2852</v>
      </c>
      <c r="C1843" s="106">
        <v>4408443.5999999996</v>
      </c>
      <c r="D1843" s="120"/>
      <c r="E1843" s="162"/>
      <c r="F1843" s="162"/>
      <c r="G1843" s="91">
        <f t="shared" si="28"/>
        <v>4408443.5999999996</v>
      </c>
      <c r="H1843" s="120">
        <v>43796</v>
      </c>
      <c r="I1843" s="120">
        <v>43822</v>
      </c>
      <c r="J1843" s="70"/>
      <c r="K1843" s="162"/>
      <c r="L1843" s="162"/>
      <c r="M1843" s="84" t="s">
        <v>5</v>
      </c>
      <c r="N1843" s="162">
        <v>1</v>
      </c>
      <c r="O1843" s="110">
        <v>3721.5</v>
      </c>
      <c r="P1843" s="115">
        <v>2019</v>
      </c>
    </row>
    <row r="1844" spans="1:16" s="65" customFormat="1" ht="15.75" customHeight="1" x14ac:dyDescent="0.2">
      <c r="A1844" s="104" t="s">
        <v>2706</v>
      </c>
      <c r="B1844" s="18" t="s">
        <v>2373</v>
      </c>
      <c r="C1844" s="106">
        <v>1637396.4</v>
      </c>
      <c r="D1844" s="120"/>
      <c r="E1844" s="162"/>
      <c r="F1844" s="162"/>
      <c r="G1844" s="91">
        <f t="shared" si="28"/>
        <v>1637396.4</v>
      </c>
      <c r="H1844" s="120">
        <v>43712</v>
      </c>
      <c r="I1844" s="120">
        <v>43749</v>
      </c>
      <c r="J1844" s="70"/>
      <c r="K1844" s="162"/>
      <c r="L1844" s="162"/>
      <c r="M1844" s="84" t="s">
        <v>3511</v>
      </c>
      <c r="N1844" s="162">
        <v>5</v>
      </c>
      <c r="O1844" s="110">
        <v>996.5</v>
      </c>
      <c r="P1844" s="115">
        <v>2019</v>
      </c>
    </row>
    <row r="1845" spans="1:16" s="65" customFormat="1" ht="15.75" customHeight="1" x14ac:dyDescent="0.2">
      <c r="A1845" s="104" t="s">
        <v>1972</v>
      </c>
      <c r="B1845" s="18" t="s">
        <v>2942</v>
      </c>
      <c r="C1845" s="106">
        <v>4623600.18</v>
      </c>
      <c r="D1845" s="120"/>
      <c r="E1845" s="162"/>
      <c r="F1845" s="162"/>
      <c r="G1845" s="91">
        <f t="shared" si="28"/>
        <v>4623600.18</v>
      </c>
      <c r="H1845" s="120">
        <v>43823</v>
      </c>
      <c r="I1845" s="120">
        <v>43830</v>
      </c>
      <c r="J1845" s="70"/>
      <c r="K1845" s="162"/>
      <c r="L1845" s="162"/>
      <c r="M1845" s="84" t="s">
        <v>3502</v>
      </c>
      <c r="N1845" s="162">
        <v>3</v>
      </c>
      <c r="O1845" s="135">
        <v>5127.2</v>
      </c>
      <c r="P1845" s="115">
        <v>2019</v>
      </c>
    </row>
    <row r="1846" spans="1:16" s="65" customFormat="1" ht="15.75" customHeight="1" x14ac:dyDescent="0.2">
      <c r="A1846" s="104" t="s">
        <v>1950</v>
      </c>
      <c r="B1846" s="18" t="s">
        <v>1212</v>
      </c>
      <c r="C1846" s="106">
        <v>5095309.2</v>
      </c>
      <c r="D1846" s="120"/>
      <c r="E1846" s="162"/>
      <c r="F1846" s="162"/>
      <c r="G1846" s="91">
        <f t="shared" si="28"/>
        <v>5095309.2</v>
      </c>
      <c r="H1846" s="120">
        <v>43782</v>
      </c>
      <c r="I1846" s="120">
        <v>43830</v>
      </c>
      <c r="J1846" s="70"/>
      <c r="K1846" s="162"/>
      <c r="L1846" s="162"/>
      <c r="M1846" s="84" t="s">
        <v>3517</v>
      </c>
      <c r="N1846" s="162">
        <v>4</v>
      </c>
      <c r="O1846" s="110">
        <v>7241.4</v>
      </c>
      <c r="P1846" s="115">
        <v>2019</v>
      </c>
    </row>
    <row r="1847" spans="1:16" s="129" customFormat="1" ht="15.75" customHeight="1" x14ac:dyDescent="0.25">
      <c r="A1847" s="113" t="s">
        <v>1950</v>
      </c>
      <c r="B1847" s="18" t="s">
        <v>3844</v>
      </c>
      <c r="C1847" s="118">
        <v>4559365.28</v>
      </c>
      <c r="D1847" s="120"/>
      <c r="E1847" s="162"/>
      <c r="F1847" s="162"/>
      <c r="G1847" s="91">
        <f t="shared" si="28"/>
        <v>4559365.28</v>
      </c>
      <c r="H1847" s="120">
        <v>44125</v>
      </c>
      <c r="I1847" s="120">
        <v>44130</v>
      </c>
      <c r="J1847" s="70"/>
      <c r="K1847" s="162"/>
      <c r="L1847" s="162"/>
      <c r="M1847" s="84" t="s">
        <v>3975</v>
      </c>
      <c r="N1847" s="162">
        <v>1</v>
      </c>
      <c r="O1847" s="162">
        <v>7241.4</v>
      </c>
      <c r="P1847" s="162">
        <v>2020</v>
      </c>
    </row>
    <row r="1848" spans="1:16" s="65" customFormat="1" ht="15.75" customHeight="1" x14ac:dyDescent="0.2">
      <c r="A1848" s="104" t="s">
        <v>2676</v>
      </c>
      <c r="B1848" s="18" t="s">
        <v>69</v>
      </c>
      <c r="C1848" s="106">
        <v>4997462.4000000004</v>
      </c>
      <c r="D1848" s="120"/>
      <c r="E1848" s="162"/>
      <c r="F1848" s="162"/>
      <c r="G1848" s="91">
        <f t="shared" si="28"/>
        <v>4997462.4000000004</v>
      </c>
      <c r="H1848" s="120">
        <v>43699</v>
      </c>
      <c r="I1848" s="120">
        <v>43749</v>
      </c>
      <c r="J1848" s="70"/>
      <c r="K1848" s="162"/>
      <c r="L1848" s="162"/>
      <c r="M1848" s="84" t="s">
        <v>3511</v>
      </c>
      <c r="N1848" s="162">
        <v>5</v>
      </c>
      <c r="O1848" s="135">
        <v>2673.8</v>
      </c>
      <c r="P1848" s="115">
        <v>2019</v>
      </c>
    </row>
    <row r="1849" spans="1:16" s="65" customFormat="1" ht="15.75" customHeight="1" x14ac:dyDescent="0.2">
      <c r="A1849" s="104" t="s">
        <v>1007</v>
      </c>
      <c r="B1849" s="18" t="s">
        <v>682</v>
      </c>
      <c r="C1849" s="106">
        <v>1454480</v>
      </c>
      <c r="D1849" s="120"/>
      <c r="E1849" s="162"/>
      <c r="F1849" s="162"/>
      <c r="G1849" s="91">
        <f t="shared" si="28"/>
        <v>1454480</v>
      </c>
      <c r="H1849" s="120">
        <v>43600</v>
      </c>
      <c r="I1849" s="120">
        <v>43749</v>
      </c>
      <c r="J1849" s="70"/>
      <c r="K1849" s="162"/>
      <c r="L1849" s="162"/>
      <c r="M1849" s="29" t="s">
        <v>3522</v>
      </c>
      <c r="N1849" s="29">
        <v>4</v>
      </c>
      <c r="O1849" s="110">
        <v>1148.5</v>
      </c>
      <c r="P1849" s="115">
        <v>2019</v>
      </c>
    </row>
    <row r="1850" spans="1:16" s="65" customFormat="1" ht="15.75" customHeight="1" x14ac:dyDescent="0.2">
      <c r="A1850" s="104" t="s">
        <v>2314</v>
      </c>
      <c r="B1850" s="18" t="s">
        <v>757</v>
      </c>
      <c r="C1850" s="106">
        <v>4994119.2</v>
      </c>
      <c r="D1850" s="120"/>
      <c r="E1850" s="162"/>
      <c r="F1850" s="162"/>
      <c r="G1850" s="91">
        <f t="shared" si="28"/>
        <v>4994119.2</v>
      </c>
      <c r="H1850" s="120">
        <v>43781</v>
      </c>
      <c r="I1850" s="120">
        <v>43830</v>
      </c>
      <c r="J1850" s="70"/>
      <c r="K1850" s="162"/>
      <c r="L1850" s="162"/>
      <c r="M1850" s="84" t="s">
        <v>3499</v>
      </c>
      <c r="N1850" s="162">
        <v>4</v>
      </c>
      <c r="O1850" s="110">
        <v>5136.2</v>
      </c>
      <c r="P1850" s="115">
        <v>2019</v>
      </c>
    </row>
    <row r="1851" spans="1:16" s="65" customFormat="1" ht="15.75" customHeight="1" x14ac:dyDescent="0.2">
      <c r="A1851" s="104" t="s">
        <v>2995</v>
      </c>
      <c r="B1851" s="18" t="s">
        <v>3544</v>
      </c>
      <c r="C1851" s="106">
        <v>4757994.57</v>
      </c>
      <c r="D1851" s="120"/>
      <c r="E1851" s="162"/>
      <c r="F1851" s="162"/>
      <c r="G1851" s="91">
        <f t="shared" si="28"/>
        <v>4757994.57</v>
      </c>
      <c r="H1851" s="120">
        <v>43825</v>
      </c>
      <c r="I1851" s="120">
        <v>43829</v>
      </c>
      <c r="J1851" s="70"/>
      <c r="K1851" s="162"/>
      <c r="L1851" s="162"/>
      <c r="M1851" s="84" t="s">
        <v>5</v>
      </c>
      <c r="N1851" s="162">
        <v>1</v>
      </c>
      <c r="O1851" s="110">
        <v>3463.5</v>
      </c>
      <c r="P1851" s="115">
        <v>2019</v>
      </c>
    </row>
    <row r="1852" spans="1:16" s="65" customFormat="1" ht="15.75" customHeight="1" x14ac:dyDescent="0.25">
      <c r="A1852" s="113" t="s">
        <v>1028</v>
      </c>
      <c r="B1852" s="18" t="s">
        <v>2585</v>
      </c>
      <c r="C1852" s="106">
        <v>1061624.3999999999</v>
      </c>
      <c r="D1852" s="120"/>
      <c r="E1852" s="162"/>
      <c r="F1852" s="162"/>
      <c r="G1852" s="91">
        <f t="shared" si="28"/>
        <v>1061624.3999999999</v>
      </c>
      <c r="H1852" s="120">
        <v>43812</v>
      </c>
      <c r="I1852" s="120">
        <v>43830</v>
      </c>
      <c r="J1852" s="70"/>
      <c r="K1852" s="162"/>
      <c r="L1852" s="162"/>
      <c r="M1852" s="84" t="s">
        <v>3501</v>
      </c>
      <c r="N1852" s="162">
        <v>4</v>
      </c>
      <c r="O1852" s="110">
        <v>2282.6</v>
      </c>
      <c r="P1852" s="115">
        <v>2019</v>
      </c>
    </row>
    <row r="1853" spans="1:16" s="65" customFormat="1" ht="15.75" customHeight="1" x14ac:dyDescent="0.25">
      <c r="A1853" s="113" t="s">
        <v>2395</v>
      </c>
      <c r="B1853" s="18" t="s">
        <v>782</v>
      </c>
      <c r="C1853" s="106">
        <v>3790218</v>
      </c>
      <c r="D1853" s="120"/>
      <c r="E1853" s="162"/>
      <c r="F1853" s="162"/>
      <c r="G1853" s="91">
        <f t="shared" si="28"/>
        <v>3790218</v>
      </c>
      <c r="H1853" s="120">
        <v>43824</v>
      </c>
      <c r="I1853" s="120">
        <v>43830</v>
      </c>
      <c r="J1853" s="70"/>
      <c r="K1853" s="162"/>
      <c r="L1853" s="162"/>
      <c r="M1853" s="84" t="s">
        <v>6</v>
      </c>
      <c r="N1853" s="162">
        <v>1</v>
      </c>
      <c r="O1853" s="110">
        <v>1939.8</v>
      </c>
      <c r="P1853" s="115">
        <v>2019</v>
      </c>
    </row>
    <row r="1854" spans="1:16" s="65" customFormat="1" ht="15.75" customHeight="1" x14ac:dyDescent="0.25">
      <c r="A1854" s="113" t="s">
        <v>2992</v>
      </c>
      <c r="B1854" s="18" t="s">
        <v>3543</v>
      </c>
      <c r="C1854" s="106">
        <v>2390913.6</v>
      </c>
      <c r="D1854" s="120"/>
      <c r="E1854" s="162"/>
      <c r="F1854" s="162"/>
      <c r="G1854" s="91">
        <f t="shared" si="28"/>
        <v>2390913.6</v>
      </c>
      <c r="H1854" s="120">
        <v>43829</v>
      </c>
      <c r="I1854" s="120">
        <v>43830</v>
      </c>
      <c r="J1854" s="70"/>
      <c r="K1854" s="162"/>
      <c r="L1854" s="162"/>
      <c r="M1854" s="84" t="s">
        <v>5</v>
      </c>
      <c r="N1854" s="162">
        <v>1</v>
      </c>
      <c r="O1854" s="110">
        <v>789</v>
      </c>
      <c r="P1854" s="115">
        <v>2019</v>
      </c>
    </row>
    <row r="1855" spans="1:16" s="65" customFormat="1" ht="15.75" customHeight="1" x14ac:dyDescent="0.25">
      <c r="A1855" s="113" t="s">
        <v>3167</v>
      </c>
      <c r="B1855" s="18" t="s">
        <v>3543</v>
      </c>
      <c r="C1855" s="106">
        <v>2995003.2</v>
      </c>
      <c r="D1855" s="120"/>
      <c r="E1855" s="162"/>
      <c r="F1855" s="162"/>
      <c r="G1855" s="91">
        <f t="shared" si="28"/>
        <v>2995003.2</v>
      </c>
      <c r="H1855" s="120">
        <v>43829</v>
      </c>
      <c r="I1855" s="120">
        <v>43830</v>
      </c>
      <c r="J1855" s="70"/>
      <c r="K1855" s="162"/>
      <c r="L1855" s="162"/>
      <c r="M1855" s="84" t="s">
        <v>5</v>
      </c>
      <c r="N1855" s="162">
        <v>1</v>
      </c>
      <c r="O1855" s="110">
        <v>689.7</v>
      </c>
      <c r="P1855" s="115">
        <v>2019</v>
      </c>
    </row>
    <row r="1856" spans="1:16" s="65" customFormat="1" ht="15.75" customHeight="1" x14ac:dyDescent="0.25">
      <c r="A1856" s="113" t="s">
        <v>3059</v>
      </c>
      <c r="B1856" s="18" t="s">
        <v>3543</v>
      </c>
      <c r="C1856" s="106">
        <v>4245000</v>
      </c>
      <c r="D1856" s="120"/>
      <c r="E1856" s="162"/>
      <c r="F1856" s="162"/>
      <c r="G1856" s="91">
        <f t="shared" si="28"/>
        <v>4245000</v>
      </c>
      <c r="H1856" s="120">
        <v>43829</v>
      </c>
      <c r="I1856" s="120">
        <v>43830</v>
      </c>
      <c r="J1856" s="70"/>
      <c r="K1856" s="162"/>
      <c r="L1856" s="162"/>
      <c r="M1856" s="84" t="s">
        <v>5</v>
      </c>
      <c r="N1856" s="162">
        <v>1</v>
      </c>
      <c r="O1856" s="110">
        <v>3625</v>
      </c>
      <c r="P1856" s="115">
        <v>2019</v>
      </c>
    </row>
    <row r="1857" spans="1:16" s="65" customFormat="1" ht="15.75" customHeight="1" x14ac:dyDescent="0.25">
      <c r="A1857" s="113" t="s">
        <v>3477</v>
      </c>
      <c r="B1857" s="18" t="s">
        <v>1995</v>
      </c>
      <c r="C1857" s="106">
        <v>19802102.399999999</v>
      </c>
      <c r="D1857" s="120"/>
      <c r="E1857" s="162"/>
      <c r="F1857" s="162"/>
      <c r="G1857" s="91">
        <f t="shared" si="28"/>
        <v>19802102.399999999</v>
      </c>
      <c r="H1857" s="120">
        <v>43830</v>
      </c>
      <c r="I1857" s="120">
        <v>43830</v>
      </c>
      <c r="J1857" s="70"/>
      <c r="K1857" s="162"/>
      <c r="L1857" s="162"/>
      <c r="M1857" s="84" t="s">
        <v>908</v>
      </c>
      <c r="N1857" s="162">
        <v>1</v>
      </c>
      <c r="O1857" s="110">
        <v>25708.1</v>
      </c>
      <c r="P1857" s="115">
        <v>2019</v>
      </c>
    </row>
    <row r="1858" spans="1:16" s="65" customFormat="1" ht="15.75" customHeight="1" x14ac:dyDescent="0.25">
      <c r="A1858" s="113" t="s">
        <v>3474</v>
      </c>
      <c r="B1858" s="18" t="s">
        <v>1995</v>
      </c>
      <c r="C1858" s="106">
        <v>6751632</v>
      </c>
      <c r="D1858" s="120"/>
      <c r="E1858" s="162"/>
      <c r="F1858" s="162"/>
      <c r="G1858" s="91">
        <f t="shared" si="28"/>
        <v>6751632</v>
      </c>
      <c r="H1858" s="120">
        <v>43791</v>
      </c>
      <c r="I1858" s="120">
        <v>43830</v>
      </c>
      <c r="J1858" s="70"/>
      <c r="K1858" s="162"/>
      <c r="L1858" s="162"/>
      <c r="M1858" s="84" t="s">
        <v>908</v>
      </c>
      <c r="N1858" s="162">
        <v>1</v>
      </c>
      <c r="O1858" s="110">
        <v>8907.5</v>
      </c>
      <c r="P1858" s="115">
        <v>2019</v>
      </c>
    </row>
    <row r="1859" spans="1:16" s="65" customFormat="1" ht="15.75" customHeight="1" x14ac:dyDescent="0.25">
      <c r="A1859" s="113" t="s">
        <v>3442</v>
      </c>
      <c r="B1859" s="18" t="s">
        <v>1995</v>
      </c>
      <c r="C1859" s="106">
        <v>18381427.199999999</v>
      </c>
      <c r="D1859" s="120"/>
      <c r="E1859" s="162"/>
      <c r="F1859" s="162"/>
      <c r="G1859" s="91">
        <f t="shared" si="28"/>
        <v>18381427.199999999</v>
      </c>
      <c r="H1859" s="120">
        <v>43830</v>
      </c>
      <c r="I1859" s="120">
        <v>43830</v>
      </c>
      <c r="J1859" s="70"/>
      <c r="K1859" s="162"/>
      <c r="L1859" s="162"/>
      <c r="M1859" s="84" t="s">
        <v>908</v>
      </c>
      <c r="N1859" s="162">
        <v>1</v>
      </c>
      <c r="O1859" s="110">
        <v>15498.6</v>
      </c>
      <c r="P1859" s="115">
        <v>2019</v>
      </c>
    </row>
    <row r="1860" spans="1:16" s="65" customFormat="1" ht="15.75" customHeight="1" x14ac:dyDescent="0.25">
      <c r="A1860" s="113" t="s">
        <v>2775</v>
      </c>
      <c r="B1860" s="18" t="s">
        <v>2852</v>
      </c>
      <c r="C1860" s="106">
        <v>3920461.2</v>
      </c>
      <c r="D1860" s="120"/>
      <c r="E1860" s="162"/>
      <c r="F1860" s="162"/>
      <c r="G1860" s="91">
        <f t="shared" si="28"/>
        <v>3920461.2</v>
      </c>
      <c r="H1860" s="120">
        <v>43742</v>
      </c>
      <c r="I1860" s="120">
        <v>43749</v>
      </c>
      <c r="J1860" s="70"/>
      <c r="K1860" s="162"/>
      <c r="L1860" s="162"/>
      <c r="M1860" s="84" t="s">
        <v>5</v>
      </c>
      <c r="N1860" s="162">
        <v>1</v>
      </c>
      <c r="O1860" s="110">
        <v>3118.5</v>
      </c>
      <c r="P1860" s="115">
        <v>2019</v>
      </c>
    </row>
    <row r="1861" spans="1:16" s="65" customFormat="1" ht="15.75" customHeight="1" x14ac:dyDescent="0.25">
      <c r="A1861" s="113" t="s">
        <v>2640</v>
      </c>
      <c r="B1861" s="18" t="s">
        <v>63</v>
      </c>
      <c r="C1861" s="106">
        <v>1342687.2</v>
      </c>
      <c r="D1861" s="120"/>
      <c r="E1861" s="162"/>
      <c r="F1861" s="162"/>
      <c r="G1861" s="91">
        <f t="shared" si="28"/>
        <v>1342687.2</v>
      </c>
      <c r="H1861" s="120">
        <v>43803</v>
      </c>
      <c r="I1861" s="120">
        <v>43815</v>
      </c>
      <c r="J1861" s="70"/>
      <c r="K1861" s="162"/>
      <c r="L1861" s="162"/>
      <c r="M1861" s="84" t="s">
        <v>5</v>
      </c>
      <c r="N1861" s="162">
        <v>1</v>
      </c>
      <c r="O1861" s="110">
        <v>2343.5</v>
      </c>
      <c r="P1861" s="115">
        <v>2019</v>
      </c>
    </row>
    <row r="1862" spans="1:16" s="65" customFormat="1" ht="15.75" customHeight="1" x14ac:dyDescent="0.25">
      <c r="A1862" s="113" t="s">
        <v>1568</v>
      </c>
      <c r="B1862" s="18" t="s">
        <v>1347</v>
      </c>
      <c r="C1862" s="106">
        <v>1606761.34</v>
      </c>
      <c r="D1862" s="120"/>
      <c r="E1862" s="162"/>
      <c r="F1862" s="162"/>
      <c r="G1862" s="91">
        <f t="shared" si="28"/>
        <v>1606761.34</v>
      </c>
      <c r="H1862" s="120">
        <v>43818</v>
      </c>
      <c r="I1862" s="120">
        <v>43830</v>
      </c>
      <c r="J1862" s="70"/>
      <c r="K1862" s="162"/>
      <c r="L1862" s="162"/>
      <c r="M1862" s="84" t="s">
        <v>3832</v>
      </c>
      <c r="N1862" s="162">
        <v>3</v>
      </c>
      <c r="O1862" s="110">
        <v>4499.7</v>
      </c>
      <c r="P1862" s="115">
        <v>2019</v>
      </c>
    </row>
    <row r="1863" spans="1:16" s="65" customFormat="1" ht="15.75" customHeight="1" x14ac:dyDescent="0.25">
      <c r="A1863" s="113" t="s">
        <v>2804</v>
      </c>
      <c r="B1863" s="18" t="s">
        <v>2852</v>
      </c>
      <c r="C1863" s="106">
        <v>4343248.8</v>
      </c>
      <c r="D1863" s="120"/>
      <c r="E1863" s="162"/>
      <c r="F1863" s="162"/>
      <c r="G1863" s="91">
        <f t="shared" si="28"/>
        <v>4343248.8</v>
      </c>
      <c r="H1863" s="120">
        <v>43745</v>
      </c>
      <c r="I1863" s="120">
        <v>43830</v>
      </c>
      <c r="J1863" s="70"/>
      <c r="K1863" s="162"/>
      <c r="L1863" s="162"/>
      <c r="M1863" s="84" t="s">
        <v>5</v>
      </c>
      <c r="N1863" s="162">
        <v>1</v>
      </c>
      <c r="O1863" s="110">
        <v>4283</v>
      </c>
      <c r="P1863" s="115">
        <v>2019</v>
      </c>
    </row>
    <row r="1864" spans="1:16" s="65" customFormat="1" ht="15.75" customHeight="1" x14ac:dyDescent="0.25">
      <c r="A1864" s="113" t="s">
        <v>3006</v>
      </c>
      <c r="B1864" s="18" t="s">
        <v>3577</v>
      </c>
      <c r="C1864" s="106">
        <v>5112665.7699999996</v>
      </c>
      <c r="D1864" s="120"/>
      <c r="E1864" s="162"/>
      <c r="F1864" s="162"/>
      <c r="G1864" s="91">
        <f t="shared" si="28"/>
        <v>5112665.7699999996</v>
      </c>
      <c r="H1864" s="120">
        <v>43830</v>
      </c>
      <c r="I1864" s="120">
        <v>43830</v>
      </c>
      <c r="J1864" s="70"/>
      <c r="K1864" s="162"/>
      <c r="L1864" s="162"/>
      <c r="M1864" s="84" t="s">
        <v>5</v>
      </c>
      <c r="N1864" s="162">
        <v>1</v>
      </c>
      <c r="O1864" s="110">
        <v>3783.7</v>
      </c>
      <c r="P1864" s="115">
        <v>2020</v>
      </c>
    </row>
    <row r="1865" spans="1:16" s="65" customFormat="1" ht="15.75" customHeight="1" x14ac:dyDescent="0.25">
      <c r="A1865" s="113" t="s">
        <v>2360</v>
      </c>
      <c r="B1865" s="18" t="s">
        <v>2585</v>
      </c>
      <c r="C1865" s="106">
        <v>4615029.5999999996</v>
      </c>
      <c r="D1865" s="120"/>
      <c r="E1865" s="162"/>
      <c r="F1865" s="162"/>
      <c r="G1865" s="91">
        <f t="shared" si="28"/>
        <v>4615029.5999999996</v>
      </c>
      <c r="H1865" s="120">
        <v>43809</v>
      </c>
      <c r="I1865" s="120">
        <v>43830</v>
      </c>
      <c r="J1865" s="70"/>
      <c r="K1865" s="162"/>
      <c r="L1865" s="162"/>
      <c r="M1865" s="84" t="s">
        <v>3501</v>
      </c>
      <c r="N1865" s="162">
        <v>4</v>
      </c>
      <c r="O1865" s="110">
        <v>3439.9</v>
      </c>
      <c r="P1865" s="115">
        <v>2019</v>
      </c>
    </row>
    <row r="1866" spans="1:16" s="65" customFormat="1" ht="15.75" customHeight="1" x14ac:dyDescent="0.25">
      <c r="A1866" s="113" t="s">
        <v>2938</v>
      </c>
      <c r="B1866" s="18" t="s">
        <v>2112</v>
      </c>
      <c r="C1866" s="106">
        <v>4621434.1900000004</v>
      </c>
      <c r="D1866" s="120"/>
      <c r="E1866" s="162"/>
      <c r="F1866" s="162"/>
      <c r="G1866" s="91">
        <f t="shared" si="28"/>
        <v>4621434.1900000004</v>
      </c>
      <c r="H1866" s="120">
        <v>43860</v>
      </c>
      <c r="I1866" s="120">
        <v>43878</v>
      </c>
      <c r="J1866" s="70"/>
      <c r="K1866" s="162"/>
      <c r="L1866" s="162"/>
      <c r="M1866" s="84" t="s">
        <v>5</v>
      </c>
      <c r="N1866" s="162">
        <v>1</v>
      </c>
      <c r="O1866" s="110">
        <v>3356.2</v>
      </c>
      <c r="P1866" s="115">
        <v>2020</v>
      </c>
    </row>
    <row r="1867" spans="1:16" s="65" customFormat="1" ht="15.75" customHeight="1" x14ac:dyDescent="0.25">
      <c r="A1867" s="113" t="s">
        <v>2960</v>
      </c>
      <c r="B1867" s="18" t="s">
        <v>3572</v>
      </c>
      <c r="C1867" s="106">
        <v>4950248.75</v>
      </c>
      <c r="D1867" s="120"/>
      <c r="E1867" s="162"/>
      <c r="F1867" s="162"/>
      <c r="G1867" s="91">
        <f t="shared" si="28"/>
        <v>4950248.75</v>
      </c>
      <c r="H1867" s="120">
        <v>43830</v>
      </c>
      <c r="I1867" s="120">
        <v>43830</v>
      </c>
      <c r="J1867" s="70"/>
      <c r="K1867" s="162"/>
      <c r="L1867" s="162"/>
      <c r="M1867" s="84" t="s">
        <v>5</v>
      </c>
      <c r="N1867" s="162">
        <v>1</v>
      </c>
      <c r="O1867" s="110">
        <v>3618.6</v>
      </c>
      <c r="P1867" s="115">
        <v>2019</v>
      </c>
    </row>
    <row r="1868" spans="1:16" s="65" customFormat="1" ht="15.75" customHeight="1" x14ac:dyDescent="0.25">
      <c r="A1868" s="113" t="s">
        <v>2776</v>
      </c>
      <c r="B1868" s="18" t="s">
        <v>3572</v>
      </c>
      <c r="C1868" s="106">
        <v>5401237.4800000004</v>
      </c>
      <c r="D1868" s="120"/>
      <c r="E1868" s="162"/>
      <c r="F1868" s="162"/>
      <c r="G1868" s="91">
        <f t="shared" si="28"/>
        <v>5401237.4800000004</v>
      </c>
      <c r="H1868" s="120">
        <v>43817</v>
      </c>
      <c r="I1868" s="120">
        <v>43830</v>
      </c>
      <c r="J1868" s="70"/>
      <c r="K1868" s="162"/>
      <c r="L1868" s="162"/>
      <c r="M1868" s="84" t="s">
        <v>5</v>
      </c>
      <c r="N1868" s="162">
        <v>1</v>
      </c>
      <c r="O1868" s="110">
        <v>4098</v>
      </c>
      <c r="P1868" s="115">
        <v>2019</v>
      </c>
    </row>
    <row r="1869" spans="1:16" s="65" customFormat="1" ht="15.75" customHeight="1" x14ac:dyDescent="0.25">
      <c r="A1869" s="113" t="s">
        <v>630</v>
      </c>
      <c r="B1869" s="18" t="s">
        <v>63</v>
      </c>
      <c r="C1869" s="106">
        <v>498658.8</v>
      </c>
      <c r="D1869" s="120"/>
      <c r="E1869" s="162"/>
      <c r="F1869" s="162"/>
      <c r="G1869" s="91">
        <f t="shared" si="28"/>
        <v>498658.8</v>
      </c>
      <c r="H1869" s="120">
        <v>43830</v>
      </c>
      <c r="I1869" s="120">
        <v>43830</v>
      </c>
      <c r="J1869" s="70"/>
      <c r="K1869" s="162"/>
      <c r="L1869" s="162"/>
      <c r="M1869" s="84" t="s">
        <v>5</v>
      </c>
      <c r="N1869" s="162">
        <v>1</v>
      </c>
      <c r="O1869" s="110">
        <v>340</v>
      </c>
      <c r="P1869" s="115">
        <v>2019</v>
      </c>
    </row>
    <row r="1870" spans="1:16" s="65" customFormat="1" ht="15.75" customHeight="1" x14ac:dyDescent="0.25">
      <c r="A1870" s="113" t="s">
        <v>2956</v>
      </c>
      <c r="B1870" s="18" t="s">
        <v>3572</v>
      </c>
      <c r="C1870" s="106">
        <v>4942488.6900000004</v>
      </c>
      <c r="D1870" s="120"/>
      <c r="E1870" s="162"/>
      <c r="F1870" s="162"/>
      <c r="G1870" s="91">
        <f t="shared" si="28"/>
        <v>4942488.6900000004</v>
      </c>
      <c r="H1870" s="120">
        <v>43830</v>
      </c>
      <c r="I1870" s="120">
        <v>43830</v>
      </c>
      <c r="J1870" s="70"/>
      <c r="K1870" s="162"/>
      <c r="L1870" s="162"/>
      <c r="M1870" s="84" t="s">
        <v>5</v>
      </c>
      <c r="N1870" s="162">
        <v>1</v>
      </c>
      <c r="O1870" s="110">
        <v>3631.4</v>
      </c>
      <c r="P1870" s="115">
        <v>2019</v>
      </c>
    </row>
    <row r="1871" spans="1:16" s="65" customFormat="1" ht="15.75" customHeight="1" x14ac:dyDescent="0.25">
      <c r="A1871" s="113" t="s">
        <v>2939</v>
      </c>
      <c r="B1871" s="18" t="s">
        <v>3544</v>
      </c>
      <c r="C1871" s="106">
        <v>2980555.88</v>
      </c>
      <c r="D1871" s="120"/>
      <c r="E1871" s="162"/>
      <c r="F1871" s="162"/>
      <c r="G1871" s="91">
        <f t="shared" si="28"/>
        <v>2980555.88</v>
      </c>
      <c r="H1871" s="120">
        <v>43825</v>
      </c>
      <c r="I1871" s="120">
        <v>43830</v>
      </c>
      <c r="J1871" s="70"/>
      <c r="K1871" s="162"/>
      <c r="L1871" s="162"/>
      <c r="M1871" s="84" t="s">
        <v>5</v>
      </c>
      <c r="N1871" s="162">
        <v>1</v>
      </c>
      <c r="O1871" s="110">
        <v>1427.4</v>
      </c>
      <c r="P1871" s="115">
        <v>2019</v>
      </c>
    </row>
    <row r="1872" spans="1:16" s="65" customFormat="1" ht="15.75" customHeight="1" x14ac:dyDescent="0.25">
      <c r="A1872" s="113" t="s">
        <v>2811</v>
      </c>
      <c r="B1872" s="18" t="s">
        <v>63</v>
      </c>
      <c r="C1872" s="106">
        <v>5141296.8</v>
      </c>
      <c r="D1872" s="120"/>
      <c r="E1872" s="162"/>
      <c r="F1872" s="162"/>
      <c r="G1872" s="91">
        <f t="shared" ref="G1872:G1935" si="29">C1872-D1872+F1872</f>
        <v>5141296.8</v>
      </c>
      <c r="H1872" s="120">
        <v>43829</v>
      </c>
      <c r="I1872" s="120">
        <v>43830</v>
      </c>
      <c r="J1872" s="70"/>
      <c r="K1872" s="162"/>
      <c r="L1872" s="162"/>
      <c r="M1872" s="84" t="s">
        <v>6</v>
      </c>
      <c r="N1872" s="162">
        <v>1</v>
      </c>
      <c r="O1872" s="110">
        <v>3862.1</v>
      </c>
      <c r="P1872" s="115">
        <v>2019</v>
      </c>
    </row>
    <row r="1873" spans="1:16" s="65" customFormat="1" ht="15.75" customHeight="1" x14ac:dyDescent="0.25">
      <c r="A1873" s="113" t="s">
        <v>2841</v>
      </c>
      <c r="B1873" s="18" t="s">
        <v>3589</v>
      </c>
      <c r="C1873" s="106">
        <v>3690976.14</v>
      </c>
      <c r="D1873" s="120"/>
      <c r="E1873" s="162"/>
      <c r="F1873" s="162"/>
      <c r="G1873" s="91">
        <f t="shared" si="29"/>
        <v>3690976.14</v>
      </c>
      <c r="H1873" s="120">
        <v>43815</v>
      </c>
      <c r="I1873" s="120">
        <v>43830</v>
      </c>
      <c r="J1873" s="70"/>
      <c r="K1873" s="162"/>
      <c r="L1873" s="162"/>
      <c r="M1873" s="84" t="s">
        <v>5</v>
      </c>
      <c r="N1873" s="162">
        <v>1</v>
      </c>
      <c r="O1873" s="110">
        <v>4390</v>
      </c>
      <c r="P1873" s="115">
        <v>2019</v>
      </c>
    </row>
    <row r="1874" spans="1:16" s="65" customFormat="1" ht="15.75" customHeight="1" x14ac:dyDescent="0.25">
      <c r="A1874" s="113" t="s">
        <v>2531</v>
      </c>
      <c r="B1874" s="18" t="s">
        <v>682</v>
      </c>
      <c r="C1874" s="106">
        <v>848025.59999999998</v>
      </c>
      <c r="D1874" s="120"/>
      <c r="E1874" s="162"/>
      <c r="F1874" s="162"/>
      <c r="G1874" s="91">
        <f t="shared" si="29"/>
        <v>848025.59999999998</v>
      </c>
      <c r="H1874" s="120">
        <v>43818</v>
      </c>
      <c r="I1874" s="120">
        <v>43830</v>
      </c>
      <c r="J1874" s="70"/>
      <c r="K1874" s="162"/>
      <c r="L1874" s="162"/>
      <c r="M1874" s="84" t="s">
        <v>6</v>
      </c>
      <c r="N1874" s="162">
        <v>1</v>
      </c>
      <c r="O1874" s="135">
        <v>1907.2</v>
      </c>
      <c r="P1874" s="115">
        <v>2019</v>
      </c>
    </row>
    <row r="1875" spans="1:16" s="65" customFormat="1" ht="15.75" customHeight="1" x14ac:dyDescent="0.25">
      <c r="A1875" s="113" t="s">
        <v>2833</v>
      </c>
      <c r="B1875" s="18" t="s">
        <v>2852</v>
      </c>
      <c r="C1875" s="106">
        <v>3956300.4</v>
      </c>
      <c r="D1875" s="120"/>
      <c r="E1875" s="162"/>
      <c r="F1875" s="162"/>
      <c r="G1875" s="91">
        <f t="shared" si="29"/>
        <v>3956300.4</v>
      </c>
      <c r="H1875" s="120">
        <v>43741</v>
      </c>
      <c r="I1875" s="120">
        <v>43749</v>
      </c>
      <c r="J1875" s="70"/>
      <c r="K1875" s="162"/>
      <c r="L1875" s="162"/>
      <c r="M1875" s="84" t="s">
        <v>5</v>
      </c>
      <c r="N1875" s="162">
        <v>1</v>
      </c>
      <c r="O1875" s="110">
        <v>3819.4</v>
      </c>
      <c r="P1875" s="115">
        <v>2019</v>
      </c>
    </row>
    <row r="1876" spans="1:16" s="65" customFormat="1" ht="15.75" customHeight="1" x14ac:dyDescent="0.2">
      <c r="A1876" s="4" t="s">
        <v>2955</v>
      </c>
      <c r="B1876" s="18" t="s">
        <v>3572</v>
      </c>
      <c r="C1876" s="106">
        <v>7077200.8700000001</v>
      </c>
      <c r="D1876" s="120"/>
      <c r="E1876" s="162"/>
      <c r="F1876" s="162"/>
      <c r="G1876" s="91">
        <f t="shared" si="29"/>
        <v>7077200.8700000001</v>
      </c>
      <c r="H1876" s="120">
        <v>43830</v>
      </c>
      <c r="I1876" s="120">
        <v>43830</v>
      </c>
      <c r="J1876" s="70"/>
      <c r="K1876" s="162"/>
      <c r="L1876" s="162"/>
      <c r="M1876" s="84" t="s">
        <v>5</v>
      </c>
      <c r="N1876" s="162">
        <v>1</v>
      </c>
      <c r="O1876" s="110">
        <v>5410.2</v>
      </c>
      <c r="P1876" s="115">
        <v>2019</v>
      </c>
    </row>
    <row r="1877" spans="1:16" s="65" customFormat="1" ht="15.75" customHeight="1" x14ac:dyDescent="0.2">
      <c r="A1877" s="4" t="s">
        <v>3116</v>
      </c>
      <c r="B1877" s="18" t="s">
        <v>3532</v>
      </c>
      <c r="C1877" s="106">
        <v>5708238</v>
      </c>
      <c r="D1877" s="120"/>
      <c r="E1877" s="162"/>
      <c r="F1877" s="162"/>
      <c r="G1877" s="91">
        <f t="shared" si="29"/>
        <v>5708238</v>
      </c>
      <c r="H1877" s="120">
        <v>43797</v>
      </c>
      <c r="I1877" s="120">
        <v>43830</v>
      </c>
      <c r="J1877" s="70"/>
      <c r="K1877" s="162"/>
      <c r="L1877" s="162"/>
      <c r="M1877" s="84" t="s">
        <v>5</v>
      </c>
      <c r="N1877" s="162">
        <v>1</v>
      </c>
      <c r="O1877" s="110">
        <v>4068.7</v>
      </c>
      <c r="P1877" s="115">
        <v>2019</v>
      </c>
    </row>
    <row r="1878" spans="1:16" s="65" customFormat="1" ht="15.75" customHeight="1" x14ac:dyDescent="0.2">
      <c r="A1878" s="4" t="s">
        <v>3028</v>
      </c>
      <c r="B1878" s="18" t="s">
        <v>3532</v>
      </c>
      <c r="C1878" s="106">
        <v>6843585.29</v>
      </c>
      <c r="D1878" s="120"/>
      <c r="E1878" s="162"/>
      <c r="F1878" s="162"/>
      <c r="G1878" s="91">
        <f t="shared" si="29"/>
        <v>6843585.29</v>
      </c>
      <c r="H1878" s="120">
        <v>43818</v>
      </c>
      <c r="I1878" s="120">
        <v>43830</v>
      </c>
      <c r="J1878" s="70"/>
      <c r="K1878" s="162"/>
      <c r="L1878" s="162"/>
      <c r="M1878" s="84" t="s">
        <v>3539</v>
      </c>
      <c r="N1878" s="162">
        <v>4</v>
      </c>
      <c r="O1878" s="110">
        <v>5148</v>
      </c>
      <c r="P1878" s="115">
        <v>2019</v>
      </c>
    </row>
    <row r="1879" spans="1:16" s="65" customFormat="1" ht="15.75" customHeight="1" x14ac:dyDescent="0.2">
      <c r="A1879" s="4" t="s">
        <v>3001</v>
      </c>
      <c r="B1879" s="18" t="s">
        <v>3532</v>
      </c>
      <c r="C1879" s="106">
        <v>3691293.6</v>
      </c>
      <c r="D1879" s="120"/>
      <c r="E1879" s="162"/>
      <c r="F1879" s="162"/>
      <c r="G1879" s="91">
        <f t="shared" si="29"/>
        <v>3691293.6</v>
      </c>
      <c r="H1879" s="120">
        <v>43830</v>
      </c>
      <c r="I1879" s="120">
        <v>43830</v>
      </c>
      <c r="J1879" s="70"/>
      <c r="K1879" s="162"/>
      <c r="L1879" s="162"/>
      <c r="M1879" s="84" t="s">
        <v>5</v>
      </c>
      <c r="N1879" s="162">
        <v>1</v>
      </c>
      <c r="O1879" s="110">
        <v>3816.6</v>
      </c>
      <c r="P1879" s="115">
        <v>2019</v>
      </c>
    </row>
    <row r="1880" spans="1:16" s="65" customFormat="1" ht="15.75" customHeight="1" x14ac:dyDescent="0.2">
      <c r="A1880" s="4" t="s">
        <v>2860</v>
      </c>
      <c r="B1880" s="18" t="s">
        <v>3532</v>
      </c>
      <c r="C1880" s="106">
        <v>2989963.2</v>
      </c>
      <c r="D1880" s="120"/>
      <c r="E1880" s="162"/>
      <c r="F1880" s="162"/>
      <c r="G1880" s="91">
        <f t="shared" si="29"/>
        <v>2989963.2</v>
      </c>
      <c r="H1880" s="120">
        <v>43830</v>
      </c>
      <c r="I1880" s="120">
        <v>43830</v>
      </c>
      <c r="J1880" s="70"/>
      <c r="K1880" s="162"/>
      <c r="L1880" s="162"/>
      <c r="M1880" s="84" t="s">
        <v>5</v>
      </c>
      <c r="N1880" s="162">
        <v>1</v>
      </c>
      <c r="O1880" s="110">
        <v>1276.2</v>
      </c>
      <c r="P1880" s="115">
        <v>2019</v>
      </c>
    </row>
    <row r="1881" spans="1:16" s="65" customFormat="1" ht="15.75" customHeight="1" x14ac:dyDescent="0.2">
      <c r="A1881" s="4" t="s">
        <v>2914</v>
      </c>
      <c r="B1881" s="18" t="s">
        <v>2081</v>
      </c>
      <c r="C1881" s="106">
        <v>3983316.37</v>
      </c>
      <c r="D1881" s="120"/>
      <c r="E1881" s="162"/>
      <c r="F1881" s="162"/>
      <c r="G1881" s="91">
        <f t="shared" si="29"/>
        <v>3983316.37</v>
      </c>
      <c r="H1881" s="120">
        <v>43860</v>
      </c>
      <c r="I1881" s="120">
        <v>43888</v>
      </c>
      <c r="J1881" s="70"/>
      <c r="K1881" s="162"/>
      <c r="L1881" s="162"/>
      <c r="M1881" s="84" t="s">
        <v>5</v>
      </c>
      <c r="N1881" s="162">
        <v>1</v>
      </c>
      <c r="O1881" s="110">
        <v>3651.8</v>
      </c>
      <c r="P1881" s="115">
        <v>2020</v>
      </c>
    </row>
    <row r="1882" spans="1:16" s="65" customFormat="1" ht="15.75" customHeight="1" x14ac:dyDescent="0.2">
      <c r="A1882" s="4" t="s">
        <v>2901</v>
      </c>
      <c r="B1882" s="18" t="s">
        <v>3572</v>
      </c>
      <c r="C1882" s="106">
        <v>3834646.3</v>
      </c>
      <c r="D1882" s="120"/>
      <c r="E1882" s="162"/>
      <c r="F1882" s="162"/>
      <c r="G1882" s="91">
        <f t="shared" si="29"/>
        <v>3834646.3</v>
      </c>
      <c r="H1882" s="120">
        <v>43830</v>
      </c>
      <c r="I1882" s="120">
        <v>43830</v>
      </c>
      <c r="J1882" s="70"/>
      <c r="K1882" s="162"/>
      <c r="L1882" s="162"/>
      <c r="M1882" s="84" t="s">
        <v>5</v>
      </c>
      <c r="N1882" s="162">
        <v>1</v>
      </c>
      <c r="O1882" s="110">
        <v>3136</v>
      </c>
      <c r="P1882" s="115">
        <v>2019</v>
      </c>
    </row>
    <row r="1883" spans="1:16" s="65" customFormat="1" ht="15.75" customHeight="1" x14ac:dyDescent="0.2">
      <c r="A1883" s="4" t="s">
        <v>2889</v>
      </c>
      <c r="B1883" s="18" t="s">
        <v>3532</v>
      </c>
      <c r="C1883" s="106">
        <v>878352.71</v>
      </c>
      <c r="D1883" s="120"/>
      <c r="E1883" s="162"/>
      <c r="F1883" s="162"/>
      <c r="G1883" s="91">
        <f t="shared" si="29"/>
        <v>878352.71</v>
      </c>
      <c r="H1883" s="120">
        <v>43830</v>
      </c>
      <c r="I1883" s="120">
        <v>43830</v>
      </c>
      <c r="J1883" s="70"/>
      <c r="K1883" s="162"/>
      <c r="L1883" s="162"/>
      <c r="M1883" s="84" t="s">
        <v>2124</v>
      </c>
      <c r="N1883" s="162">
        <v>2</v>
      </c>
      <c r="O1883" s="110">
        <v>1347.3</v>
      </c>
      <c r="P1883" s="115">
        <v>2019</v>
      </c>
    </row>
    <row r="1884" spans="1:16" s="65" customFormat="1" ht="15.75" customHeight="1" x14ac:dyDescent="0.2">
      <c r="A1884" s="4" t="s">
        <v>1562</v>
      </c>
      <c r="B1884" s="18" t="s">
        <v>1611</v>
      </c>
      <c r="C1884" s="106">
        <v>5947341.1600000001</v>
      </c>
      <c r="D1884" s="120"/>
      <c r="E1884" s="162"/>
      <c r="F1884" s="162"/>
      <c r="G1884" s="91">
        <f t="shared" si="29"/>
        <v>5947341.1600000001</v>
      </c>
      <c r="H1884" s="120">
        <v>43761</v>
      </c>
      <c r="I1884" s="120">
        <v>43830</v>
      </c>
      <c r="J1884" s="70"/>
      <c r="K1884" s="162"/>
      <c r="L1884" s="162"/>
      <c r="M1884" s="84" t="s">
        <v>1583</v>
      </c>
      <c r="N1884" s="162">
        <v>2</v>
      </c>
      <c r="O1884" s="110">
        <v>6408.4</v>
      </c>
      <c r="P1884" s="115">
        <v>2019</v>
      </c>
    </row>
    <row r="1885" spans="1:16" s="65" customFormat="1" ht="15.75" customHeight="1" x14ac:dyDescent="0.2">
      <c r="A1885" s="4" t="s">
        <v>2673</v>
      </c>
      <c r="B1885" s="18" t="s">
        <v>1212</v>
      </c>
      <c r="C1885" s="106">
        <v>5386232.4000000004</v>
      </c>
      <c r="D1885" s="120"/>
      <c r="E1885" s="162"/>
      <c r="F1885" s="162"/>
      <c r="G1885" s="91">
        <f t="shared" si="29"/>
        <v>5386232.4000000004</v>
      </c>
      <c r="H1885" s="120">
        <v>43794</v>
      </c>
      <c r="I1885" s="120">
        <v>43830</v>
      </c>
      <c r="J1885" s="70"/>
      <c r="K1885" s="162"/>
      <c r="L1885" s="162"/>
      <c r="M1885" s="84" t="s">
        <v>3511</v>
      </c>
      <c r="N1885" s="162">
        <v>5</v>
      </c>
      <c r="O1885" s="110">
        <v>2733.1</v>
      </c>
      <c r="P1885" s="115">
        <v>2019</v>
      </c>
    </row>
    <row r="1886" spans="1:16" s="65" customFormat="1" ht="15.75" customHeight="1" x14ac:dyDescent="0.2">
      <c r="A1886" s="4" t="s">
        <v>3133</v>
      </c>
      <c r="B1886" s="18" t="s">
        <v>2112</v>
      </c>
      <c r="C1886" s="106">
        <v>5938776.1200000001</v>
      </c>
      <c r="D1886" s="120"/>
      <c r="E1886" s="162"/>
      <c r="F1886" s="162"/>
      <c r="G1886" s="91">
        <f t="shared" si="29"/>
        <v>5938776.1200000001</v>
      </c>
      <c r="H1886" s="120">
        <v>43825</v>
      </c>
      <c r="I1886" s="120">
        <v>43830</v>
      </c>
      <c r="J1886" s="70"/>
      <c r="K1886" s="162"/>
      <c r="L1886" s="162"/>
      <c r="M1886" s="84" t="s">
        <v>3534</v>
      </c>
      <c r="N1886" s="162">
        <v>5</v>
      </c>
      <c r="O1886" s="110">
        <v>2677.1</v>
      </c>
      <c r="P1886" s="115">
        <v>2020</v>
      </c>
    </row>
    <row r="1887" spans="1:16" s="65" customFormat="1" ht="15.75" customHeight="1" x14ac:dyDescent="0.2">
      <c r="A1887" s="4" t="s">
        <v>2709</v>
      </c>
      <c r="B1887" s="18" t="s">
        <v>782</v>
      </c>
      <c r="C1887" s="106">
        <v>7180063.2000000002</v>
      </c>
      <c r="D1887" s="120"/>
      <c r="E1887" s="162"/>
      <c r="F1887" s="162"/>
      <c r="G1887" s="91">
        <f t="shared" si="29"/>
        <v>7180063.2000000002</v>
      </c>
      <c r="H1887" s="120">
        <v>43768</v>
      </c>
      <c r="I1887" s="120">
        <v>43830</v>
      </c>
      <c r="J1887" s="70"/>
      <c r="K1887" s="162"/>
      <c r="L1887" s="162"/>
      <c r="M1887" s="84" t="s">
        <v>3524</v>
      </c>
      <c r="N1887" s="162">
        <v>5</v>
      </c>
      <c r="O1887" s="110">
        <v>2698.5</v>
      </c>
      <c r="P1887" s="115">
        <v>2019</v>
      </c>
    </row>
    <row r="1888" spans="1:16" s="65" customFormat="1" ht="15.75" customHeight="1" x14ac:dyDescent="0.2">
      <c r="A1888" s="4" t="s">
        <v>3094</v>
      </c>
      <c r="B1888" s="18" t="s">
        <v>3577</v>
      </c>
      <c r="C1888" s="106">
        <v>1452982.19</v>
      </c>
      <c r="D1888" s="120"/>
      <c r="E1888" s="162"/>
      <c r="F1888" s="162"/>
      <c r="G1888" s="91">
        <f t="shared" si="29"/>
        <v>1452982.19</v>
      </c>
      <c r="H1888" s="120">
        <v>43817</v>
      </c>
      <c r="I1888" s="120">
        <v>43830</v>
      </c>
      <c r="J1888" s="70"/>
      <c r="K1888" s="162"/>
      <c r="L1888" s="162"/>
      <c r="M1888" s="84" t="s">
        <v>5</v>
      </c>
      <c r="N1888" s="162">
        <v>1</v>
      </c>
      <c r="O1888" s="110">
        <v>1445.1</v>
      </c>
      <c r="P1888" s="115">
        <v>2019</v>
      </c>
    </row>
    <row r="1889" spans="1:16" s="65" customFormat="1" ht="15.75" customHeight="1" x14ac:dyDescent="0.2">
      <c r="A1889" s="4" t="s">
        <v>2757</v>
      </c>
      <c r="B1889" s="18" t="s">
        <v>3543</v>
      </c>
      <c r="C1889" s="106">
        <v>3955922.4</v>
      </c>
      <c r="D1889" s="120"/>
      <c r="E1889" s="162"/>
      <c r="F1889" s="162"/>
      <c r="G1889" s="91">
        <f t="shared" si="29"/>
        <v>3955922.4</v>
      </c>
      <c r="H1889" s="120">
        <v>43830</v>
      </c>
      <c r="I1889" s="120">
        <v>43830</v>
      </c>
      <c r="J1889" s="70"/>
      <c r="K1889" s="162"/>
      <c r="L1889" s="162"/>
      <c r="M1889" s="84" t="s">
        <v>6</v>
      </c>
      <c r="N1889" s="162">
        <v>1</v>
      </c>
      <c r="O1889" s="110">
        <v>1624.6</v>
      </c>
      <c r="P1889" s="115">
        <v>2019</v>
      </c>
    </row>
    <row r="1890" spans="1:16" s="65" customFormat="1" ht="15.75" customHeight="1" x14ac:dyDescent="0.2">
      <c r="A1890" s="4" t="s">
        <v>3196</v>
      </c>
      <c r="B1890" s="18" t="s">
        <v>614</v>
      </c>
      <c r="C1890" s="106">
        <v>6599145.5999999996</v>
      </c>
      <c r="D1890" s="120"/>
      <c r="E1890" s="162"/>
      <c r="F1890" s="162"/>
      <c r="G1890" s="91">
        <f t="shared" si="29"/>
        <v>6599145.5999999996</v>
      </c>
      <c r="H1890" s="120">
        <v>43889</v>
      </c>
      <c r="I1890" s="120">
        <v>43906</v>
      </c>
      <c r="J1890" s="70"/>
      <c r="K1890" s="162"/>
      <c r="L1890" s="162"/>
      <c r="M1890" s="84" t="s">
        <v>5</v>
      </c>
      <c r="N1890" s="162">
        <v>1</v>
      </c>
      <c r="O1890" s="110">
        <v>6052.3</v>
      </c>
      <c r="P1890" s="115">
        <v>2020</v>
      </c>
    </row>
    <row r="1891" spans="1:16" s="65" customFormat="1" ht="15.75" customHeight="1" x14ac:dyDescent="0.2">
      <c r="A1891" s="4" t="s">
        <v>2624</v>
      </c>
      <c r="B1891" s="18" t="s">
        <v>3572</v>
      </c>
      <c r="C1891" s="106">
        <v>5206749.92</v>
      </c>
      <c r="D1891" s="120"/>
      <c r="E1891" s="162"/>
      <c r="F1891" s="162"/>
      <c r="G1891" s="91">
        <f t="shared" si="29"/>
        <v>5206749.92</v>
      </c>
      <c r="H1891" s="120">
        <v>43878</v>
      </c>
      <c r="I1891" s="120">
        <v>43917</v>
      </c>
      <c r="J1891" s="70"/>
      <c r="K1891" s="162"/>
      <c r="L1891" s="162"/>
      <c r="M1891" s="16" t="s">
        <v>5</v>
      </c>
      <c r="N1891" s="22">
        <v>1</v>
      </c>
      <c r="O1891" s="110">
        <v>3033.86</v>
      </c>
      <c r="P1891" s="115">
        <v>2020</v>
      </c>
    </row>
    <row r="1892" spans="1:16" s="65" customFormat="1" ht="15.75" customHeight="1" x14ac:dyDescent="0.2">
      <c r="A1892" s="4" t="s">
        <v>2911</v>
      </c>
      <c r="B1892" s="18" t="s">
        <v>3532</v>
      </c>
      <c r="C1892" s="106">
        <v>5714832.6500000004</v>
      </c>
      <c r="D1892" s="120"/>
      <c r="E1892" s="162"/>
      <c r="F1892" s="162"/>
      <c r="G1892" s="91">
        <f t="shared" si="29"/>
        <v>5714832.6500000004</v>
      </c>
      <c r="H1892" s="120">
        <v>43830</v>
      </c>
      <c r="I1892" s="120">
        <v>43830</v>
      </c>
      <c r="J1892" s="70"/>
      <c r="K1892" s="162"/>
      <c r="L1892" s="162"/>
      <c r="M1892" s="16" t="s">
        <v>5</v>
      </c>
      <c r="N1892" s="22">
        <v>1</v>
      </c>
      <c r="O1892" s="110">
        <v>3982.5</v>
      </c>
      <c r="P1892" s="115">
        <v>2019</v>
      </c>
    </row>
    <row r="1893" spans="1:16" s="65" customFormat="1" ht="15.75" customHeight="1" x14ac:dyDescent="0.2">
      <c r="A1893" s="4" t="s">
        <v>2580</v>
      </c>
      <c r="B1893" s="18" t="s">
        <v>3532</v>
      </c>
      <c r="C1893" s="106">
        <v>4033251.6</v>
      </c>
      <c r="D1893" s="120"/>
      <c r="E1893" s="162"/>
      <c r="F1893" s="162"/>
      <c r="G1893" s="91">
        <f t="shared" si="29"/>
        <v>4033251.6</v>
      </c>
      <c r="H1893" s="120">
        <v>43830</v>
      </c>
      <c r="I1893" s="120">
        <v>43830</v>
      </c>
      <c r="J1893" s="70"/>
      <c r="K1893" s="162"/>
      <c r="L1893" s="162"/>
      <c r="M1893" s="16" t="s">
        <v>5</v>
      </c>
      <c r="N1893" s="22">
        <v>1</v>
      </c>
      <c r="O1893" s="110">
        <v>1649</v>
      </c>
      <c r="P1893" s="115">
        <v>2019</v>
      </c>
    </row>
    <row r="1894" spans="1:16" s="129" customFormat="1" ht="15.75" customHeight="1" x14ac:dyDescent="0.2">
      <c r="A1894" s="4" t="s">
        <v>2625</v>
      </c>
      <c r="B1894" s="18" t="s">
        <v>3572</v>
      </c>
      <c r="C1894" s="118">
        <v>4659681.37</v>
      </c>
      <c r="D1894" s="120"/>
      <c r="E1894" s="162"/>
      <c r="F1894" s="162"/>
      <c r="G1894" s="91">
        <f t="shared" si="29"/>
        <v>4659681.37</v>
      </c>
      <c r="H1894" s="120">
        <v>43878</v>
      </c>
      <c r="I1894" s="120">
        <v>43917</v>
      </c>
      <c r="J1894" s="70"/>
      <c r="K1894" s="162"/>
      <c r="L1894" s="162"/>
      <c r="M1894" s="15" t="s">
        <v>5</v>
      </c>
      <c r="N1894" s="22">
        <v>1</v>
      </c>
      <c r="O1894" s="110">
        <v>3167</v>
      </c>
      <c r="P1894" s="87">
        <v>2020</v>
      </c>
    </row>
    <row r="1895" spans="1:16" s="65" customFormat="1" ht="15.75" customHeight="1" x14ac:dyDescent="0.2">
      <c r="A1895" s="4" t="s">
        <v>3041</v>
      </c>
      <c r="B1895" s="18" t="s">
        <v>3572</v>
      </c>
      <c r="C1895" s="106">
        <v>5127798.28</v>
      </c>
      <c r="D1895" s="120"/>
      <c r="E1895" s="162"/>
      <c r="F1895" s="162"/>
      <c r="G1895" s="91">
        <f t="shared" si="29"/>
        <v>5127798.28</v>
      </c>
      <c r="H1895" s="120">
        <v>43830</v>
      </c>
      <c r="I1895" s="120">
        <v>43830</v>
      </c>
      <c r="J1895" s="70"/>
      <c r="K1895" s="162"/>
      <c r="L1895" s="162"/>
      <c r="M1895" s="16" t="s">
        <v>5</v>
      </c>
      <c r="N1895" s="22">
        <v>1</v>
      </c>
      <c r="O1895" s="110">
        <v>3979</v>
      </c>
      <c r="P1895" s="115">
        <v>2019</v>
      </c>
    </row>
    <row r="1896" spans="1:16" s="65" customFormat="1" ht="15.75" customHeight="1" x14ac:dyDescent="0.2">
      <c r="A1896" s="4" t="s">
        <v>2579</v>
      </c>
      <c r="B1896" s="18" t="s">
        <v>3532</v>
      </c>
      <c r="C1896" s="106">
        <v>4121314.8</v>
      </c>
      <c r="D1896" s="120"/>
      <c r="E1896" s="162"/>
      <c r="F1896" s="162"/>
      <c r="G1896" s="91">
        <f t="shared" si="29"/>
        <v>4121314.8</v>
      </c>
      <c r="H1896" s="120">
        <v>43875</v>
      </c>
      <c r="I1896" s="120">
        <v>43830</v>
      </c>
      <c r="J1896" s="70"/>
      <c r="K1896" s="162"/>
      <c r="L1896" s="162"/>
      <c r="M1896" s="16" t="s">
        <v>5</v>
      </c>
      <c r="N1896" s="22">
        <v>1</v>
      </c>
      <c r="O1896" s="110">
        <v>1380.1</v>
      </c>
      <c r="P1896" s="115">
        <v>2020</v>
      </c>
    </row>
    <row r="1897" spans="1:16" s="65" customFormat="1" ht="15.75" customHeight="1" x14ac:dyDescent="0.2">
      <c r="A1897" s="4" t="s">
        <v>3022</v>
      </c>
      <c r="B1897" s="18" t="s">
        <v>245</v>
      </c>
      <c r="C1897" s="106">
        <v>6303286.9699999997</v>
      </c>
      <c r="D1897" s="120"/>
      <c r="E1897" s="162"/>
      <c r="F1897" s="162"/>
      <c r="G1897" s="91">
        <f t="shared" si="29"/>
        <v>6303286.9699999997</v>
      </c>
      <c r="H1897" s="120">
        <v>43889</v>
      </c>
      <c r="I1897" s="120">
        <v>43910</v>
      </c>
      <c r="J1897" s="70"/>
      <c r="K1897" s="162"/>
      <c r="L1897" s="162"/>
      <c r="M1897" s="84" t="s">
        <v>5</v>
      </c>
      <c r="N1897" s="162">
        <v>1</v>
      </c>
      <c r="O1897" s="110">
        <v>6022.6</v>
      </c>
      <c r="P1897" s="115">
        <v>2020</v>
      </c>
    </row>
    <row r="1898" spans="1:16" s="65" customFormat="1" ht="15.75" customHeight="1" x14ac:dyDescent="0.2">
      <c r="A1898" s="4" t="s">
        <v>2915</v>
      </c>
      <c r="B1898" s="18" t="s">
        <v>3532</v>
      </c>
      <c r="C1898" s="106">
        <v>1740535.58</v>
      </c>
      <c r="D1898" s="120"/>
      <c r="E1898" s="162"/>
      <c r="F1898" s="162"/>
      <c r="G1898" s="91">
        <f t="shared" si="29"/>
        <v>1740535.58</v>
      </c>
      <c r="H1898" s="120">
        <v>43717</v>
      </c>
      <c r="I1898" s="120">
        <v>43830</v>
      </c>
      <c r="J1898" s="70"/>
      <c r="K1898" s="162"/>
      <c r="L1898" s="162"/>
      <c r="M1898" s="84" t="s">
        <v>5</v>
      </c>
      <c r="N1898" s="162">
        <v>1</v>
      </c>
      <c r="O1898" s="110">
        <v>863</v>
      </c>
      <c r="P1898" s="115">
        <v>2019</v>
      </c>
    </row>
    <row r="1899" spans="1:16" s="65" customFormat="1" ht="15.75" customHeight="1" x14ac:dyDescent="0.2">
      <c r="A1899" s="4" t="s">
        <v>2555</v>
      </c>
      <c r="B1899" s="18" t="s">
        <v>69</v>
      </c>
      <c r="C1899" s="106">
        <v>5011322.4000000004</v>
      </c>
      <c r="D1899" s="120"/>
      <c r="E1899" s="162"/>
      <c r="F1899" s="162"/>
      <c r="G1899" s="91">
        <f t="shared" si="29"/>
        <v>5011322.4000000004</v>
      </c>
      <c r="H1899" s="120">
        <v>43741</v>
      </c>
      <c r="I1899" s="120">
        <v>43749</v>
      </c>
      <c r="J1899" s="70"/>
      <c r="K1899" s="162"/>
      <c r="L1899" s="162"/>
      <c r="M1899" s="84" t="s">
        <v>3512</v>
      </c>
      <c r="N1899" s="162">
        <v>4</v>
      </c>
      <c r="O1899" s="110">
        <v>3802.3</v>
      </c>
      <c r="P1899" s="115">
        <v>2019</v>
      </c>
    </row>
    <row r="1900" spans="1:16" s="65" customFormat="1" ht="15.75" customHeight="1" x14ac:dyDescent="0.2">
      <c r="A1900" s="4" t="s">
        <v>2858</v>
      </c>
      <c r="B1900" s="18" t="s">
        <v>3532</v>
      </c>
      <c r="C1900" s="106">
        <v>5824386</v>
      </c>
      <c r="D1900" s="120"/>
      <c r="E1900" s="162"/>
      <c r="F1900" s="162"/>
      <c r="G1900" s="91">
        <f t="shared" si="29"/>
        <v>5824386</v>
      </c>
      <c r="H1900" s="120">
        <v>43917</v>
      </c>
      <c r="I1900" s="120">
        <v>43946</v>
      </c>
      <c r="J1900" s="70"/>
      <c r="K1900" s="162"/>
      <c r="L1900" s="162"/>
      <c r="M1900" s="84" t="s">
        <v>5</v>
      </c>
      <c r="N1900" s="162">
        <v>1</v>
      </c>
      <c r="O1900" s="110">
        <v>3007.7</v>
      </c>
      <c r="P1900" s="115">
        <v>2020</v>
      </c>
    </row>
    <row r="1901" spans="1:16" s="65" customFormat="1" ht="15.75" customHeight="1" x14ac:dyDescent="0.2">
      <c r="A1901" s="4" t="s">
        <v>3038</v>
      </c>
      <c r="B1901" s="18" t="s">
        <v>3543</v>
      </c>
      <c r="C1901" s="106">
        <v>6020925.5999999996</v>
      </c>
      <c r="D1901" s="120"/>
      <c r="E1901" s="162"/>
      <c r="F1901" s="162"/>
      <c r="G1901" s="91">
        <f t="shared" si="29"/>
        <v>6020925.5999999996</v>
      </c>
      <c r="H1901" s="120">
        <v>43916</v>
      </c>
      <c r="I1901" s="120">
        <v>43945</v>
      </c>
      <c r="J1901" s="70"/>
      <c r="K1901" s="162"/>
      <c r="L1901" s="162"/>
      <c r="M1901" s="84" t="s">
        <v>5</v>
      </c>
      <c r="N1901" s="162">
        <v>1</v>
      </c>
      <c r="O1901" s="110">
        <v>4634.3</v>
      </c>
      <c r="P1901" s="115">
        <v>2020</v>
      </c>
    </row>
    <row r="1902" spans="1:16" s="65" customFormat="1" ht="15.75" customHeight="1" x14ac:dyDescent="0.2">
      <c r="A1902" s="4" t="s">
        <v>2985</v>
      </c>
      <c r="B1902" s="18" t="s">
        <v>782</v>
      </c>
      <c r="C1902" s="106">
        <v>5400133.8600000003</v>
      </c>
      <c r="D1902" s="120"/>
      <c r="E1902" s="162"/>
      <c r="F1902" s="162"/>
      <c r="G1902" s="91">
        <f t="shared" si="29"/>
        <v>5400133.8600000003</v>
      </c>
      <c r="H1902" s="120">
        <v>43895</v>
      </c>
      <c r="I1902" s="120">
        <v>43935</v>
      </c>
      <c r="J1902" s="70"/>
      <c r="K1902" s="162"/>
      <c r="L1902" s="162"/>
      <c r="M1902" s="84" t="s">
        <v>3538</v>
      </c>
      <c r="N1902" s="162">
        <v>4</v>
      </c>
      <c r="O1902" s="110">
        <v>2148.6999999999998</v>
      </c>
      <c r="P1902" s="115">
        <v>2020</v>
      </c>
    </row>
    <row r="1903" spans="1:16" s="65" customFormat="1" ht="15.75" customHeight="1" x14ac:dyDescent="0.2">
      <c r="A1903" s="4" t="s">
        <v>3060</v>
      </c>
      <c r="B1903" s="18" t="s">
        <v>782</v>
      </c>
      <c r="C1903" s="106">
        <v>4768728</v>
      </c>
      <c r="D1903" s="120"/>
      <c r="E1903" s="162"/>
      <c r="F1903" s="162"/>
      <c r="G1903" s="91">
        <f t="shared" si="29"/>
        <v>4768728</v>
      </c>
      <c r="H1903" s="120">
        <v>43916</v>
      </c>
      <c r="I1903" s="120">
        <v>43937</v>
      </c>
      <c r="J1903" s="70"/>
      <c r="K1903" s="162"/>
      <c r="L1903" s="162"/>
      <c r="M1903" s="84" t="s">
        <v>5</v>
      </c>
      <c r="N1903" s="162">
        <v>1</v>
      </c>
      <c r="O1903" s="110">
        <v>3753.2</v>
      </c>
      <c r="P1903" s="115">
        <v>2020</v>
      </c>
    </row>
    <row r="1904" spans="1:16" s="65" customFormat="1" ht="15.75" customHeight="1" x14ac:dyDescent="0.2">
      <c r="A1904" s="4" t="s">
        <v>2623</v>
      </c>
      <c r="B1904" s="18" t="s">
        <v>3572</v>
      </c>
      <c r="C1904" s="106">
        <v>7740687.2199999997</v>
      </c>
      <c r="D1904" s="120"/>
      <c r="E1904" s="162"/>
      <c r="F1904" s="162"/>
      <c r="G1904" s="91">
        <f t="shared" si="29"/>
        <v>7740687.2199999997</v>
      </c>
      <c r="H1904" s="120">
        <v>43917</v>
      </c>
      <c r="I1904" s="120">
        <v>43943</v>
      </c>
      <c r="J1904" s="70"/>
      <c r="K1904" s="162"/>
      <c r="L1904" s="162"/>
      <c r="M1904" s="84" t="s">
        <v>5</v>
      </c>
      <c r="N1904" s="162">
        <v>1</v>
      </c>
      <c r="O1904" s="110">
        <v>6284.7</v>
      </c>
      <c r="P1904" s="115">
        <v>2020</v>
      </c>
    </row>
    <row r="1905" spans="1:16" s="65" customFormat="1" ht="15.75" customHeight="1" x14ac:dyDescent="0.2">
      <c r="A1905" s="4" t="s">
        <v>3112</v>
      </c>
      <c r="B1905" s="18" t="s">
        <v>3572</v>
      </c>
      <c r="C1905" s="106">
        <v>4725777.72</v>
      </c>
      <c r="D1905" s="120"/>
      <c r="E1905" s="162"/>
      <c r="F1905" s="162"/>
      <c r="G1905" s="91">
        <f t="shared" si="29"/>
        <v>4725777.72</v>
      </c>
      <c r="H1905" s="120">
        <v>43948</v>
      </c>
      <c r="I1905" s="120">
        <v>43950</v>
      </c>
      <c r="J1905" s="70"/>
      <c r="K1905" s="162"/>
      <c r="L1905" s="162"/>
      <c r="M1905" s="84" t="s">
        <v>5</v>
      </c>
      <c r="N1905" s="162">
        <v>1</v>
      </c>
      <c r="O1905" s="110">
        <v>3687.8</v>
      </c>
      <c r="P1905" s="115">
        <v>2020</v>
      </c>
    </row>
    <row r="1906" spans="1:16" s="65" customFormat="1" ht="15.75" customHeight="1" x14ac:dyDescent="0.2">
      <c r="A1906" s="4" t="s">
        <v>3282</v>
      </c>
      <c r="B1906" s="18" t="s">
        <v>245</v>
      </c>
      <c r="C1906" s="106">
        <v>4400725.2</v>
      </c>
      <c r="D1906" s="120"/>
      <c r="E1906" s="162"/>
      <c r="F1906" s="162"/>
      <c r="G1906" s="91">
        <f t="shared" si="29"/>
        <v>4400725.2</v>
      </c>
      <c r="H1906" s="120">
        <v>43917</v>
      </c>
      <c r="I1906" s="120">
        <v>43943</v>
      </c>
      <c r="J1906" s="70"/>
      <c r="K1906" s="162"/>
      <c r="L1906" s="162"/>
      <c r="M1906" s="84" t="s">
        <v>5</v>
      </c>
      <c r="N1906" s="162">
        <v>1</v>
      </c>
      <c r="O1906" s="110">
        <v>2334.1</v>
      </c>
      <c r="P1906" s="115">
        <v>2020</v>
      </c>
    </row>
    <row r="1907" spans="1:16" s="65" customFormat="1" ht="15.75" customHeight="1" x14ac:dyDescent="0.2">
      <c r="A1907" s="4" t="s">
        <v>2913</v>
      </c>
      <c r="B1907" s="18" t="s">
        <v>245</v>
      </c>
      <c r="C1907" s="106">
        <v>5515537.1799999997</v>
      </c>
      <c r="D1907" s="120"/>
      <c r="E1907" s="162"/>
      <c r="F1907" s="162"/>
      <c r="G1907" s="91">
        <f t="shared" si="29"/>
        <v>5515537.1799999997</v>
      </c>
      <c r="H1907" s="120">
        <v>43896</v>
      </c>
      <c r="I1907" s="120">
        <v>43927</v>
      </c>
      <c r="J1907" s="70"/>
      <c r="K1907" s="162"/>
      <c r="L1907" s="162"/>
      <c r="M1907" s="84" t="s">
        <v>5</v>
      </c>
      <c r="N1907" s="162">
        <v>1</v>
      </c>
      <c r="O1907" s="110">
        <v>5404.4</v>
      </c>
      <c r="P1907" s="115">
        <v>2020</v>
      </c>
    </row>
    <row r="1908" spans="1:16" s="65" customFormat="1" ht="15.75" customHeight="1" x14ac:dyDescent="0.2">
      <c r="A1908" s="4" t="s">
        <v>2967</v>
      </c>
      <c r="B1908" s="18" t="s">
        <v>245</v>
      </c>
      <c r="C1908" s="106">
        <v>1041317.77</v>
      </c>
      <c r="D1908" s="120"/>
      <c r="E1908" s="162"/>
      <c r="F1908" s="162"/>
      <c r="G1908" s="91">
        <f t="shared" si="29"/>
        <v>1041317.77</v>
      </c>
      <c r="H1908" s="120">
        <v>43913</v>
      </c>
      <c r="I1908" s="120">
        <v>43935</v>
      </c>
      <c r="J1908" s="70"/>
      <c r="K1908" s="162"/>
      <c r="L1908" s="162"/>
      <c r="M1908" s="84" t="s">
        <v>724</v>
      </c>
      <c r="N1908" s="162">
        <v>1</v>
      </c>
      <c r="O1908" s="110">
        <v>3599.9</v>
      </c>
      <c r="P1908" s="115">
        <v>2020</v>
      </c>
    </row>
    <row r="1909" spans="1:16" s="65" customFormat="1" ht="15.75" customHeight="1" x14ac:dyDescent="0.2">
      <c r="A1909" s="4" t="s">
        <v>2979</v>
      </c>
      <c r="B1909" s="18" t="s">
        <v>3572</v>
      </c>
      <c r="C1909" s="106">
        <v>5256630.18</v>
      </c>
      <c r="D1909" s="120"/>
      <c r="E1909" s="162"/>
      <c r="F1909" s="162"/>
      <c r="G1909" s="91">
        <f t="shared" si="29"/>
        <v>5256630.18</v>
      </c>
      <c r="H1909" s="120">
        <v>43950</v>
      </c>
      <c r="I1909" s="120">
        <v>43959</v>
      </c>
      <c r="J1909" s="70"/>
      <c r="K1909" s="162"/>
      <c r="L1909" s="162"/>
      <c r="M1909" s="84" t="s">
        <v>5</v>
      </c>
      <c r="N1909" s="162">
        <v>1</v>
      </c>
      <c r="O1909" s="110">
        <v>3587.7</v>
      </c>
      <c r="P1909" s="115">
        <v>2020</v>
      </c>
    </row>
    <row r="1910" spans="1:16" s="65" customFormat="1" ht="15.75" customHeight="1" x14ac:dyDescent="0.2">
      <c r="A1910" s="4" t="s">
        <v>3012</v>
      </c>
      <c r="B1910" s="18" t="s">
        <v>3532</v>
      </c>
      <c r="C1910" s="106">
        <v>4354772.32</v>
      </c>
      <c r="D1910" s="120"/>
      <c r="E1910" s="162"/>
      <c r="F1910" s="162"/>
      <c r="G1910" s="91">
        <f t="shared" si="29"/>
        <v>4354772.32</v>
      </c>
      <c r="H1910" s="120">
        <v>43949</v>
      </c>
      <c r="I1910" s="120">
        <v>43966</v>
      </c>
      <c r="J1910" s="70"/>
      <c r="K1910" s="162"/>
      <c r="L1910" s="162"/>
      <c r="M1910" s="84" t="s">
        <v>5</v>
      </c>
      <c r="N1910" s="162">
        <v>1</v>
      </c>
      <c r="O1910" s="110">
        <v>1635.4</v>
      </c>
      <c r="P1910" s="115">
        <v>2020</v>
      </c>
    </row>
    <row r="1911" spans="1:16" s="65" customFormat="1" ht="15.75" customHeight="1" x14ac:dyDescent="0.2">
      <c r="A1911" s="4" t="s">
        <v>2747</v>
      </c>
      <c r="B1911" s="18" t="s">
        <v>3545</v>
      </c>
      <c r="C1911" s="106">
        <v>3926103.6</v>
      </c>
      <c r="D1911" s="120"/>
      <c r="E1911" s="162"/>
      <c r="F1911" s="162"/>
      <c r="G1911" s="91">
        <f t="shared" si="29"/>
        <v>3926103.6</v>
      </c>
      <c r="H1911" s="120">
        <v>43817</v>
      </c>
      <c r="I1911" s="120">
        <v>43829</v>
      </c>
      <c r="J1911" s="70"/>
      <c r="K1911" s="162"/>
      <c r="L1911" s="162"/>
      <c r="M1911" s="84" t="s">
        <v>5</v>
      </c>
      <c r="N1911" s="162">
        <v>1</v>
      </c>
      <c r="O1911" s="110">
        <v>3444.8</v>
      </c>
      <c r="P1911" s="115">
        <v>2019</v>
      </c>
    </row>
    <row r="1912" spans="1:16" s="65" customFormat="1" ht="15.75" customHeight="1" x14ac:dyDescent="0.2">
      <c r="A1912" s="4" t="s">
        <v>2859</v>
      </c>
      <c r="B1912" s="18" t="s">
        <v>2112</v>
      </c>
      <c r="C1912" s="106">
        <v>4213901.6399999997</v>
      </c>
      <c r="D1912" s="120"/>
      <c r="E1912" s="162"/>
      <c r="F1912" s="162"/>
      <c r="G1912" s="91">
        <f t="shared" si="29"/>
        <v>4213901.6399999997</v>
      </c>
      <c r="H1912" s="120">
        <v>43887</v>
      </c>
      <c r="I1912" s="120">
        <v>43903</v>
      </c>
      <c r="J1912" s="70"/>
      <c r="K1912" s="162"/>
      <c r="L1912" s="162"/>
      <c r="M1912" s="84" t="s">
        <v>5</v>
      </c>
      <c r="N1912" s="162">
        <v>1</v>
      </c>
      <c r="O1912" s="135">
        <v>3328.3</v>
      </c>
      <c r="P1912" s="115">
        <v>2020</v>
      </c>
    </row>
    <row r="1913" spans="1:16" s="65" customFormat="1" ht="15.75" customHeight="1" x14ac:dyDescent="0.2">
      <c r="A1913" s="4" t="s">
        <v>3419</v>
      </c>
      <c r="B1913" s="18" t="s">
        <v>1995</v>
      </c>
      <c r="C1913" s="106">
        <v>3025051.2</v>
      </c>
      <c r="D1913" s="120"/>
      <c r="E1913" s="162"/>
      <c r="F1913" s="162"/>
      <c r="G1913" s="91">
        <f t="shared" si="29"/>
        <v>3025051.2</v>
      </c>
      <c r="H1913" s="120">
        <v>43802</v>
      </c>
      <c r="I1913" s="120">
        <v>43797</v>
      </c>
      <c r="J1913" s="70"/>
      <c r="K1913" s="162"/>
      <c r="L1913" s="162"/>
      <c r="M1913" s="84" t="s">
        <v>908</v>
      </c>
      <c r="N1913" s="162">
        <v>1</v>
      </c>
      <c r="O1913" s="135">
        <v>5787.86</v>
      </c>
      <c r="P1913" s="162">
        <v>2019</v>
      </c>
    </row>
    <row r="1914" spans="1:16" s="65" customFormat="1" ht="15.75" customHeight="1" x14ac:dyDescent="0.2">
      <c r="A1914" s="4" t="s">
        <v>3420</v>
      </c>
      <c r="B1914" s="18" t="s">
        <v>1995</v>
      </c>
      <c r="C1914" s="106">
        <v>3032289.6</v>
      </c>
      <c r="D1914" s="120"/>
      <c r="E1914" s="162"/>
      <c r="F1914" s="162"/>
      <c r="G1914" s="91">
        <f t="shared" si="29"/>
        <v>3032289.6</v>
      </c>
      <c r="H1914" s="120">
        <v>43802</v>
      </c>
      <c r="I1914" s="120">
        <v>43797</v>
      </c>
      <c r="J1914" s="70"/>
      <c r="K1914" s="162"/>
      <c r="L1914" s="162"/>
      <c r="M1914" s="84" t="s">
        <v>908</v>
      </c>
      <c r="N1914" s="162">
        <v>1</v>
      </c>
      <c r="O1914" s="135">
        <v>5577.26</v>
      </c>
      <c r="P1914" s="162">
        <v>2019</v>
      </c>
    </row>
    <row r="1915" spans="1:16" s="65" customFormat="1" ht="15.75" customHeight="1" x14ac:dyDescent="0.2">
      <c r="A1915" s="4" t="s">
        <v>3421</v>
      </c>
      <c r="B1915" s="18" t="s">
        <v>1995</v>
      </c>
      <c r="C1915" s="106">
        <v>6884846.4000000004</v>
      </c>
      <c r="D1915" s="120"/>
      <c r="E1915" s="162"/>
      <c r="F1915" s="162"/>
      <c r="G1915" s="91">
        <f t="shared" si="29"/>
        <v>6884846.4000000004</v>
      </c>
      <c r="H1915" s="120">
        <v>43802</v>
      </c>
      <c r="I1915" s="120">
        <v>43797</v>
      </c>
      <c r="J1915" s="70"/>
      <c r="K1915" s="162"/>
      <c r="L1915" s="162"/>
      <c r="M1915" s="84" t="s">
        <v>908</v>
      </c>
      <c r="N1915" s="162">
        <v>1</v>
      </c>
      <c r="O1915" s="135">
        <v>10330.1</v>
      </c>
      <c r="P1915" s="162">
        <v>2019</v>
      </c>
    </row>
    <row r="1916" spans="1:16" s="65" customFormat="1" ht="15.75" customHeight="1" x14ac:dyDescent="0.2">
      <c r="A1916" s="4" t="s">
        <v>3411</v>
      </c>
      <c r="B1916" s="18" t="s">
        <v>1995</v>
      </c>
      <c r="C1916" s="106">
        <v>1436959.2</v>
      </c>
      <c r="D1916" s="120"/>
      <c r="E1916" s="162"/>
      <c r="F1916" s="162"/>
      <c r="G1916" s="91">
        <f t="shared" si="29"/>
        <v>1436959.2</v>
      </c>
      <c r="H1916" s="120">
        <v>43809</v>
      </c>
      <c r="I1916" s="120">
        <v>43803</v>
      </c>
      <c r="J1916" s="70"/>
      <c r="K1916" s="162"/>
      <c r="L1916" s="162"/>
      <c r="M1916" s="84" t="s">
        <v>908</v>
      </c>
      <c r="N1916" s="162">
        <v>1</v>
      </c>
      <c r="O1916" s="135">
        <v>4095.86</v>
      </c>
      <c r="P1916" s="162">
        <v>2019</v>
      </c>
    </row>
    <row r="1917" spans="1:16" s="65" customFormat="1" ht="15.75" customHeight="1" x14ac:dyDescent="0.2">
      <c r="A1917" s="4" t="s">
        <v>3422</v>
      </c>
      <c r="B1917" s="18" t="s">
        <v>1995</v>
      </c>
      <c r="C1917" s="106">
        <v>3977818.8</v>
      </c>
      <c r="D1917" s="120"/>
      <c r="E1917" s="162"/>
      <c r="F1917" s="162"/>
      <c r="G1917" s="91">
        <f t="shared" si="29"/>
        <v>3977818.8</v>
      </c>
      <c r="H1917" s="120" t="s">
        <v>3601</v>
      </c>
      <c r="I1917" s="120">
        <v>43830</v>
      </c>
      <c r="J1917" s="70"/>
      <c r="K1917" s="162"/>
      <c r="L1917" s="162"/>
      <c r="M1917" s="84" t="s">
        <v>908</v>
      </c>
      <c r="N1917" s="162">
        <v>1</v>
      </c>
      <c r="O1917" s="135">
        <v>4961.7</v>
      </c>
      <c r="P1917" s="162">
        <v>2019</v>
      </c>
    </row>
    <row r="1918" spans="1:16" s="65" customFormat="1" ht="15.75" customHeight="1" x14ac:dyDescent="0.2">
      <c r="A1918" s="4" t="s">
        <v>3426</v>
      </c>
      <c r="B1918" s="18" t="s">
        <v>1995</v>
      </c>
      <c r="C1918" s="106">
        <v>1681273.2</v>
      </c>
      <c r="D1918" s="120"/>
      <c r="E1918" s="162"/>
      <c r="F1918" s="162"/>
      <c r="G1918" s="91">
        <f t="shared" si="29"/>
        <v>1681273.2</v>
      </c>
      <c r="H1918" s="120">
        <v>43822</v>
      </c>
      <c r="I1918" s="120">
        <v>43804</v>
      </c>
      <c r="J1918" s="70"/>
      <c r="K1918" s="162"/>
      <c r="L1918" s="162"/>
      <c r="M1918" s="84" t="s">
        <v>908</v>
      </c>
      <c r="N1918" s="162">
        <v>1</v>
      </c>
      <c r="O1918" s="135">
        <v>4549.6000000000004</v>
      </c>
      <c r="P1918" s="162">
        <v>2019</v>
      </c>
    </row>
    <row r="1919" spans="1:16" s="65" customFormat="1" ht="15.75" customHeight="1" x14ac:dyDescent="0.2">
      <c r="A1919" s="4" t="s">
        <v>3427</v>
      </c>
      <c r="B1919" s="18" t="s">
        <v>1995</v>
      </c>
      <c r="C1919" s="106">
        <v>3401548.8</v>
      </c>
      <c r="D1919" s="120"/>
      <c r="E1919" s="162"/>
      <c r="F1919" s="162"/>
      <c r="G1919" s="91">
        <f t="shared" si="29"/>
        <v>3401548.8</v>
      </c>
      <c r="H1919" s="120">
        <v>43804</v>
      </c>
      <c r="I1919" s="120">
        <v>43804</v>
      </c>
      <c r="J1919" s="70"/>
      <c r="K1919" s="162"/>
      <c r="L1919" s="162"/>
      <c r="M1919" s="84" t="s">
        <v>908</v>
      </c>
      <c r="N1919" s="162">
        <v>1</v>
      </c>
      <c r="O1919" s="135">
        <v>8057</v>
      </c>
      <c r="P1919" s="162">
        <v>2019</v>
      </c>
    </row>
    <row r="1920" spans="1:16" s="65" customFormat="1" ht="15.75" customHeight="1" x14ac:dyDescent="0.2">
      <c r="A1920" s="4" t="s">
        <v>3428</v>
      </c>
      <c r="B1920" s="18" t="s">
        <v>1995</v>
      </c>
      <c r="C1920" s="106">
        <v>6758976</v>
      </c>
      <c r="D1920" s="120"/>
      <c r="E1920" s="162"/>
      <c r="F1920" s="162"/>
      <c r="G1920" s="91">
        <f t="shared" si="29"/>
        <v>6758976</v>
      </c>
      <c r="H1920" s="120">
        <v>43804</v>
      </c>
      <c r="I1920" s="120">
        <v>43804</v>
      </c>
      <c r="J1920" s="70"/>
      <c r="K1920" s="162"/>
      <c r="L1920" s="162"/>
      <c r="M1920" s="84" t="s">
        <v>908</v>
      </c>
      <c r="N1920" s="162">
        <v>1</v>
      </c>
      <c r="O1920" s="135">
        <v>8631.6</v>
      </c>
      <c r="P1920" s="162">
        <v>2019</v>
      </c>
    </row>
    <row r="1921" spans="1:16" s="65" customFormat="1" ht="15.75" customHeight="1" x14ac:dyDescent="0.2">
      <c r="A1921" s="4" t="s">
        <v>3429</v>
      </c>
      <c r="B1921" s="18" t="s">
        <v>1995</v>
      </c>
      <c r="C1921" s="106">
        <v>4909662</v>
      </c>
      <c r="D1921" s="120"/>
      <c r="E1921" s="162"/>
      <c r="F1921" s="162"/>
      <c r="G1921" s="91">
        <f t="shared" si="29"/>
        <v>4909662</v>
      </c>
      <c r="H1921" s="120">
        <v>43797</v>
      </c>
      <c r="I1921" s="120">
        <v>43797</v>
      </c>
      <c r="J1921" s="70"/>
      <c r="K1921" s="162"/>
      <c r="L1921" s="162"/>
      <c r="M1921" s="84" t="s">
        <v>908</v>
      </c>
      <c r="N1921" s="162">
        <v>1</v>
      </c>
      <c r="O1921" s="135">
        <v>6563.9</v>
      </c>
      <c r="P1921" s="162">
        <v>2019</v>
      </c>
    </row>
    <row r="1922" spans="1:16" s="65" customFormat="1" ht="15.75" customHeight="1" x14ac:dyDescent="0.2">
      <c r="A1922" s="4" t="s">
        <v>3466</v>
      </c>
      <c r="B1922" s="18" t="s">
        <v>1995</v>
      </c>
      <c r="C1922" s="106">
        <v>3394488</v>
      </c>
      <c r="D1922" s="120"/>
      <c r="E1922" s="162"/>
      <c r="F1922" s="162"/>
      <c r="G1922" s="91">
        <f t="shared" si="29"/>
        <v>3394488</v>
      </c>
      <c r="H1922" s="120">
        <v>43791</v>
      </c>
      <c r="I1922" s="120">
        <v>43781</v>
      </c>
      <c r="J1922" s="70"/>
      <c r="K1922" s="162"/>
      <c r="L1922" s="162"/>
      <c r="M1922" s="84" t="s">
        <v>908</v>
      </c>
      <c r="N1922" s="162">
        <v>1</v>
      </c>
      <c r="O1922" s="135">
        <v>13619.2</v>
      </c>
      <c r="P1922" s="162">
        <v>2019</v>
      </c>
    </row>
    <row r="1923" spans="1:16" s="65" customFormat="1" ht="15.75" customHeight="1" x14ac:dyDescent="0.2">
      <c r="A1923" s="4" t="s">
        <v>3467</v>
      </c>
      <c r="B1923" s="18" t="s">
        <v>1995</v>
      </c>
      <c r="C1923" s="106">
        <v>3369868.8</v>
      </c>
      <c r="D1923" s="120"/>
      <c r="E1923" s="162"/>
      <c r="F1923" s="162"/>
      <c r="G1923" s="91">
        <f t="shared" si="29"/>
        <v>3369868.8</v>
      </c>
      <c r="H1923" s="120">
        <v>43802</v>
      </c>
      <c r="I1923" s="120">
        <v>43798</v>
      </c>
      <c r="J1923" s="70"/>
      <c r="K1923" s="162"/>
      <c r="L1923" s="162"/>
      <c r="M1923" s="84" t="s">
        <v>908</v>
      </c>
      <c r="N1923" s="162">
        <v>1</v>
      </c>
      <c r="O1923" s="135">
        <v>7012.2</v>
      </c>
      <c r="P1923" s="162">
        <v>2019</v>
      </c>
    </row>
    <row r="1924" spans="1:16" s="65" customFormat="1" ht="15.75" customHeight="1" x14ac:dyDescent="0.2">
      <c r="A1924" s="4" t="s">
        <v>3478</v>
      </c>
      <c r="B1924" s="18" t="s">
        <v>1995</v>
      </c>
      <c r="C1924" s="106">
        <v>3025192.8</v>
      </c>
      <c r="D1924" s="120"/>
      <c r="E1924" s="162"/>
      <c r="F1924" s="162"/>
      <c r="G1924" s="91">
        <f t="shared" si="29"/>
        <v>3025192.8</v>
      </c>
      <c r="H1924" s="120">
        <v>43784</v>
      </c>
      <c r="I1924" s="120">
        <v>43784</v>
      </c>
      <c r="J1924" s="70"/>
      <c r="K1924" s="162"/>
      <c r="L1924" s="162"/>
      <c r="M1924" s="84" t="s">
        <v>908</v>
      </c>
      <c r="N1924" s="162">
        <v>1</v>
      </c>
      <c r="O1924" s="135">
        <v>6778.2</v>
      </c>
      <c r="P1924" s="162">
        <v>2019</v>
      </c>
    </row>
    <row r="1925" spans="1:16" s="65" customFormat="1" ht="15.75" customHeight="1" x14ac:dyDescent="0.2">
      <c r="A1925" s="4" t="s">
        <v>3440</v>
      </c>
      <c r="B1925" s="18" t="s">
        <v>1995</v>
      </c>
      <c r="C1925" s="106">
        <v>3225280.8</v>
      </c>
      <c r="D1925" s="120"/>
      <c r="E1925" s="162"/>
      <c r="F1925" s="162"/>
      <c r="G1925" s="91">
        <f t="shared" si="29"/>
        <v>3225280.8</v>
      </c>
      <c r="H1925" s="120">
        <v>43830</v>
      </c>
      <c r="I1925" s="120">
        <v>43830</v>
      </c>
      <c r="J1925" s="70"/>
      <c r="K1925" s="162"/>
      <c r="L1925" s="162"/>
      <c r="M1925" s="84" t="s">
        <v>908</v>
      </c>
      <c r="N1925" s="162">
        <v>1</v>
      </c>
      <c r="O1925" s="135">
        <v>5992.8</v>
      </c>
      <c r="P1925" s="162">
        <v>2019</v>
      </c>
    </row>
    <row r="1926" spans="1:16" s="65" customFormat="1" ht="15.75" customHeight="1" x14ac:dyDescent="0.2">
      <c r="A1926" s="4" t="s">
        <v>3441</v>
      </c>
      <c r="B1926" s="18" t="s">
        <v>1995</v>
      </c>
      <c r="C1926" s="106">
        <v>3225280.8</v>
      </c>
      <c r="D1926" s="120"/>
      <c r="E1926" s="162"/>
      <c r="F1926" s="162"/>
      <c r="G1926" s="91">
        <f t="shared" si="29"/>
        <v>3225280.8</v>
      </c>
      <c r="H1926" s="120">
        <v>43830</v>
      </c>
      <c r="I1926" s="120">
        <v>43830</v>
      </c>
      <c r="J1926" s="70"/>
      <c r="K1926" s="162"/>
      <c r="L1926" s="162"/>
      <c r="M1926" s="84" t="s">
        <v>908</v>
      </c>
      <c r="N1926" s="162">
        <v>1</v>
      </c>
      <c r="O1926" s="135">
        <v>5484.9</v>
      </c>
      <c r="P1926" s="162">
        <v>2019</v>
      </c>
    </row>
    <row r="1927" spans="1:16" s="65" customFormat="1" ht="15.75" customHeight="1" x14ac:dyDescent="0.2">
      <c r="A1927" s="4" t="s">
        <v>3445</v>
      </c>
      <c r="B1927" s="18" t="s">
        <v>1995</v>
      </c>
      <c r="C1927" s="106">
        <v>4830576</v>
      </c>
      <c r="D1927" s="120"/>
      <c r="E1927" s="162"/>
      <c r="F1927" s="162"/>
      <c r="G1927" s="91">
        <f t="shared" si="29"/>
        <v>4830576</v>
      </c>
      <c r="H1927" s="120">
        <v>43830</v>
      </c>
      <c r="I1927" s="120">
        <v>43829</v>
      </c>
      <c r="J1927" s="70"/>
      <c r="K1927" s="162"/>
      <c r="L1927" s="162"/>
      <c r="M1927" s="84" t="s">
        <v>908</v>
      </c>
      <c r="N1927" s="162">
        <v>1</v>
      </c>
      <c r="O1927" s="135">
        <v>5102.2</v>
      </c>
      <c r="P1927" s="162">
        <v>2019</v>
      </c>
    </row>
    <row r="1928" spans="1:16" s="65" customFormat="1" ht="15.75" customHeight="1" x14ac:dyDescent="0.2">
      <c r="A1928" s="4" t="s">
        <v>3452</v>
      </c>
      <c r="B1928" s="18" t="s">
        <v>1995</v>
      </c>
      <c r="C1928" s="106">
        <v>7144665.5999999996</v>
      </c>
      <c r="D1928" s="120"/>
      <c r="E1928" s="162"/>
      <c r="F1928" s="162"/>
      <c r="G1928" s="91">
        <f t="shared" si="29"/>
        <v>7144665.5999999996</v>
      </c>
      <c r="H1928" s="120">
        <v>43830</v>
      </c>
      <c r="I1928" s="120">
        <v>43830</v>
      </c>
      <c r="J1928" s="70"/>
      <c r="K1928" s="162"/>
      <c r="L1928" s="162"/>
      <c r="M1928" s="84" t="s">
        <v>908</v>
      </c>
      <c r="N1928" s="162">
        <v>1</v>
      </c>
      <c r="O1928" s="135">
        <v>8583.7000000000007</v>
      </c>
      <c r="P1928" s="162">
        <v>2019</v>
      </c>
    </row>
    <row r="1929" spans="1:16" s="65" customFormat="1" ht="15.75" customHeight="1" x14ac:dyDescent="0.2">
      <c r="A1929" s="4" t="s">
        <v>3454</v>
      </c>
      <c r="B1929" s="18" t="s">
        <v>1995</v>
      </c>
      <c r="C1929" s="106">
        <v>17796223.199999999</v>
      </c>
      <c r="D1929" s="120"/>
      <c r="E1929" s="162"/>
      <c r="F1929" s="162"/>
      <c r="G1929" s="91">
        <f t="shared" si="29"/>
        <v>17796223.199999999</v>
      </c>
      <c r="H1929" s="120">
        <v>43830</v>
      </c>
      <c r="I1929" s="120">
        <v>43830</v>
      </c>
      <c r="J1929" s="70"/>
      <c r="K1929" s="162"/>
      <c r="L1929" s="162"/>
      <c r="M1929" s="84" t="s">
        <v>908</v>
      </c>
      <c r="N1929" s="162">
        <v>1</v>
      </c>
      <c r="O1929" s="135">
        <v>21107.8</v>
      </c>
      <c r="P1929" s="162">
        <v>2019</v>
      </c>
    </row>
    <row r="1930" spans="1:16" s="65" customFormat="1" ht="15.75" customHeight="1" x14ac:dyDescent="0.2">
      <c r="A1930" s="4" t="s">
        <v>3457</v>
      </c>
      <c r="B1930" s="18" t="s">
        <v>1995</v>
      </c>
      <c r="C1930" s="106">
        <v>10715179.199999999</v>
      </c>
      <c r="D1930" s="120"/>
      <c r="E1930" s="162"/>
      <c r="F1930" s="162"/>
      <c r="G1930" s="91">
        <f t="shared" si="29"/>
        <v>10715179.199999999</v>
      </c>
      <c r="H1930" s="120">
        <v>43830</v>
      </c>
      <c r="I1930" s="120">
        <v>43830</v>
      </c>
      <c r="J1930" s="70"/>
      <c r="K1930" s="162"/>
      <c r="L1930" s="162"/>
      <c r="M1930" s="84" t="s">
        <v>908</v>
      </c>
      <c r="N1930" s="162">
        <v>1</v>
      </c>
      <c r="O1930" s="135">
        <v>12873.1</v>
      </c>
      <c r="P1930" s="162">
        <v>2019</v>
      </c>
    </row>
    <row r="1931" spans="1:16" s="65" customFormat="1" ht="15.75" customHeight="1" x14ac:dyDescent="0.2">
      <c r="A1931" s="4" t="s">
        <v>3458</v>
      </c>
      <c r="B1931" s="18" t="s">
        <v>1995</v>
      </c>
      <c r="C1931" s="106">
        <v>7120039.2000000002</v>
      </c>
      <c r="D1931" s="120"/>
      <c r="E1931" s="162"/>
      <c r="F1931" s="162"/>
      <c r="G1931" s="91">
        <f t="shared" si="29"/>
        <v>7120039.2000000002</v>
      </c>
      <c r="H1931" s="120">
        <v>43829</v>
      </c>
      <c r="I1931" s="120">
        <v>43829</v>
      </c>
      <c r="J1931" s="70"/>
      <c r="K1931" s="162"/>
      <c r="L1931" s="162"/>
      <c r="M1931" s="84" t="s">
        <v>908</v>
      </c>
      <c r="N1931" s="162">
        <v>1</v>
      </c>
      <c r="O1931" s="135">
        <v>12545.2</v>
      </c>
      <c r="P1931" s="162">
        <v>2019</v>
      </c>
    </row>
    <row r="1932" spans="1:16" s="65" customFormat="1" ht="15.75" customHeight="1" x14ac:dyDescent="0.2">
      <c r="A1932" s="4" t="s">
        <v>3462</v>
      </c>
      <c r="B1932" s="18" t="s">
        <v>1995</v>
      </c>
      <c r="C1932" s="106">
        <v>3224162.4</v>
      </c>
      <c r="D1932" s="120"/>
      <c r="E1932" s="162"/>
      <c r="F1932" s="162"/>
      <c r="G1932" s="91">
        <f t="shared" si="29"/>
        <v>3224162.4</v>
      </c>
      <c r="H1932" s="120">
        <v>43830</v>
      </c>
      <c r="I1932" s="120">
        <v>43829</v>
      </c>
      <c r="J1932" s="70"/>
      <c r="K1932" s="162"/>
      <c r="L1932" s="162"/>
      <c r="M1932" s="84" t="s">
        <v>908</v>
      </c>
      <c r="N1932" s="162">
        <v>1</v>
      </c>
      <c r="O1932" s="135">
        <v>12924.2</v>
      </c>
      <c r="P1932" s="162">
        <v>2019</v>
      </c>
    </row>
    <row r="1933" spans="1:16" s="65" customFormat="1" ht="15.75" customHeight="1" x14ac:dyDescent="0.2">
      <c r="A1933" s="4" t="s">
        <v>3430</v>
      </c>
      <c r="B1933" s="18" t="s">
        <v>1995</v>
      </c>
      <c r="C1933" s="106">
        <v>7000616.4000000004</v>
      </c>
      <c r="D1933" s="120"/>
      <c r="E1933" s="162"/>
      <c r="F1933" s="162"/>
      <c r="G1933" s="91">
        <f t="shared" si="29"/>
        <v>7000616.4000000004</v>
      </c>
      <c r="H1933" s="120">
        <v>43830</v>
      </c>
      <c r="I1933" s="120">
        <v>43829</v>
      </c>
      <c r="J1933" s="70"/>
      <c r="K1933" s="162"/>
      <c r="L1933" s="162"/>
      <c r="M1933" s="84" t="s">
        <v>908</v>
      </c>
      <c r="N1933" s="162">
        <v>1</v>
      </c>
      <c r="O1933" s="135">
        <v>8668.7000000000007</v>
      </c>
      <c r="P1933" s="162">
        <v>2019</v>
      </c>
    </row>
    <row r="1934" spans="1:16" s="65" customFormat="1" ht="15.75" customHeight="1" x14ac:dyDescent="0.2">
      <c r="A1934" s="4" t="s">
        <v>3481</v>
      </c>
      <c r="B1934" s="18" t="s">
        <v>1995</v>
      </c>
      <c r="C1934" s="106">
        <v>12643906.800000001</v>
      </c>
      <c r="D1934" s="120"/>
      <c r="E1934" s="162"/>
      <c r="F1934" s="162"/>
      <c r="G1934" s="91">
        <f t="shared" si="29"/>
        <v>12643906.800000001</v>
      </c>
      <c r="H1934" s="120">
        <v>43830</v>
      </c>
      <c r="I1934" s="120">
        <v>43830</v>
      </c>
      <c r="J1934" s="70"/>
      <c r="K1934" s="162"/>
      <c r="L1934" s="162"/>
      <c r="M1934" s="84" t="s">
        <v>908</v>
      </c>
      <c r="N1934" s="162">
        <v>1</v>
      </c>
      <c r="O1934" s="135">
        <v>15341.7</v>
      </c>
      <c r="P1934" s="162">
        <v>2019</v>
      </c>
    </row>
    <row r="1935" spans="1:16" s="65" customFormat="1" ht="15.75" customHeight="1" x14ac:dyDescent="0.2">
      <c r="A1935" s="4" t="s">
        <v>3464</v>
      </c>
      <c r="B1935" s="18" t="s">
        <v>1995</v>
      </c>
      <c r="C1935" s="106">
        <v>4339406.4000000004</v>
      </c>
      <c r="D1935" s="120"/>
      <c r="E1935" s="162"/>
      <c r="F1935" s="162"/>
      <c r="G1935" s="91">
        <f t="shared" si="29"/>
        <v>4339406.4000000004</v>
      </c>
      <c r="H1935" s="120">
        <v>43829</v>
      </c>
      <c r="I1935" s="120">
        <v>43829</v>
      </c>
      <c r="J1935" s="70"/>
      <c r="K1935" s="162"/>
      <c r="L1935" s="162"/>
      <c r="M1935" s="84" t="s">
        <v>908</v>
      </c>
      <c r="N1935" s="162">
        <v>1</v>
      </c>
      <c r="O1935" s="135">
        <v>4476.3999999999996</v>
      </c>
      <c r="P1935" s="162">
        <v>2019</v>
      </c>
    </row>
    <row r="1936" spans="1:16" s="65" customFormat="1" ht="15.75" customHeight="1" x14ac:dyDescent="0.2">
      <c r="A1936" s="4" t="s">
        <v>3487</v>
      </c>
      <c r="B1936" s="18" t="s">
        <v>1995</v>
      </c>
      <c r="C1936" s="106">
        <v>10850976</v>
      </c>
      <c r="D1936" s="120"/>
      <c r="E1936" s="162"/>
      <c r="F1936" s="162"/>
      <c r="G1936" s="91">
        <f t="shared" ref="G1936:G1999" si="30">C1936-D1936+F1936</f>
        <v>10850976</v>
      </c>
      <c r="H1936" s="120">
        <v>43830</v>
      </c>
      <c r="I1936" s="120">
        <v>43830</v>
      </c>
      <c r="J1936" s="70"/>
      <c r="K1936" s="162"/>
      <c r="L1936" s="162"/>
      <c r="M1936" s="84" t="s">
        <v>908</v>
      </c>
      <c r="N1936" s="162">
        <v>1</v>
      </c>
      <c r="O1936" s="135">
        <v>13263</v>
      </c>
      <c r="P1936" s="162">
        <v>2019</v>
      </c>
    </row>
    <row r="1937" spans="1:16" s="65" customFormat="1" ht="15.75" customHeight="1" x14ac:dyDescent="0.2">
      <c r="A1937" s="4" t="s">
        <v>3484</v>
      </c>
      <c r="B1937" s="18" t="s">
        <v>1995</v>
      </c>
      <c r="C1937" s="106">
        <v>8884932</v>
      </c>
      <c r="D1937" s="120"/>
      <c r="E1937" s="162"/>
      <c r="F1937" s="162"/>
      <c r="G1937" s="91">
        <f t="shared" si="30"/>
        <v>8884932</v>
      </c>
      <c r="H1937" s="120">
        <v>43830</v>
      </c>
      <c r="I1937" s="120">
        <v>43830</v>
      </c>
      <c r="J1937" s="70"/>
      <c r="K1937" s="162"/>
      <c r="L1937" s="162"/>
      <c r="M1937" s="84" t="s">
        <v>908</v>
      </c>
      <c r="N1937" s="162">
        <v>1</v>
      </c>
      <c r="O1937" s="135">
        <v>13010.5</v>
      </c>
      <c r="P1937" s="162">
        <v>2019</v>
      </c>
    </row>
    <row r="1938" spans="1:16" s="65" customFormat="1" ht="15.75" customHeight="1" x14ac:dyDescent="0.2">
      <c r="A1938" s="4" t="s">
        <v>3465</v>
      </c>
      <c r="B1938" s="18" t="s">
        <v>1995</v>
      </c>
      <c r="C1938" s="106">
        <v>3763524</v>
      </c>
      <c r="D1938" s="120"/>
      <c r="E1938" s="162"/>
      <c r="F1938" s="162"/>
      <c r="G1938" s="91">
        <f t="shared" si="30"/>
        <v>3763524</v>
      </c>
      <c r="H1938" s="120">
        <v>43830</v>
      </c>
      <c r="I1938" s="120">
        <v>43830</v>
      </c>
      <c r="J1938" s="70"/>
      <c r="K1938" s="162"/>
      <c r="L1938" s="162"/>
      <c r="M1938" s="84" t="s">
        <v>908</v>
      </c>
      <c r="N1938" s="162">
        <v>1</v>
      </c>
      <c r="O1938" s="135">
        <v>4355.3</v>
      </c>
      <c r="P1938" s="162">
        <v>2019</v>
      </c>
    </row>
    <row r="1939" spans="1:16" s="65" customFormat="1" ht="15.75" customHeight="1" x14ac:dyDescent="0.2">
      <c r="A1939" s="4" t="s">
        <v>3469</v>
      </c>
      <c r="B1939" s="18" t="s">
        <v>1995</v>
      </c>
      <c r="C1939" s="106">
        <v>1809139.2</v>
      </c>
      <c r="D1939" s="120"/>
      <c r="E1939" s="162"/>
      <c r="F1939" s="162"/>
      <c r="G1939" s="91">
        <f t="shared" si="30"/>
        <v>1809139.2</v>
      </c>
      <c r="H1939" s="120">
        <v>43830</v>
      </c>
      <c r="I1939" s="120">
        <v>43830</v>
      </c>
      <c r="J1939" s="70"/>
      <c r="K1939" s="162"/>
      <c r="L1939" s="162"/>
      <c r="M1939" s="84" t="s">
        <v>908</v>
      </c>
      <c r="N1939" s="162">
        <v>1</v>
      </c>
      <c r="O1939" s="135">
        <v>2852.5</v>
      </c>
      <c r="P1939" s="162">
        <v>2019</v>
      </c>
    </row>
    <row r="1940" spans="1:16" s="65" customFormat="1" ht="15.75" customHeight="1" x14ac:dyDescent="0.2">
      <c r="A1940" s="4" t="s">
        <v>2518</v>
      </c>
      <c r="B1940" s="18" t="s">
        <v>682</v>
      </c>
      <c r="C1940" s="106">
        <v>2594092.7999999998</v>
      </c>
      <c r="D1940" s="120"/>
      <c r="E1940" s="162"/>
      <c r="F1940" s="162"/>
      <c r="G1940" s="91">
        <f t="shared" si="30"/>
        <v>2594092.7999999998</v>
      </c>
      <c r="H1940" s="120">
        <v>43796</v>
      </c>
      <c r="I1940" s="120">
        <v>43830</v>
      </c>
      <c r="J1940" s="70"/>
      <c r="K1940" s="162"/>
      <c r="L1940" s="162"/>
      <c r="M1940" s="84" t="s">
        <v>5</v>
      </c>
      <c r="N1940" s="162">
        <v>1</v>
      </c>
      <c r="O1940" s="135">
        <v>5065.1000000000004</v>
      </c>
      <c r="P1940" s="115">
        <v>2019</v>
      </c>
    </row>
    <row r="1941" spans="1:16" s="65" customFormat="1" ht="15.75" customHeight="1" x14ac:dyDescent="0.2">
      <c r="A1941" s="4" t="s">
        <v>3138</v>
      </c>
      <c r="B1941" s="18" t="s">
        <v>2100</v>
      </c>
      <c r="C1941" s="106">
        <v>823041.6</v>
      </c>
      <c r="D1941" s="120"/>
      <c r="E1941" s="162"/>
      <c r="F1941" s="162"/>
      <c r="G1941" s="91">
        <f t="shared" si="30"/>
        <v>823041.6</v>
      </c>
      <c r="H1941" s="120">
        <v>43894</v>
      </c>
      <c r="I1941" s="120">
        <v>43944</v>
      </c>
      <c r="J1941" s="70"/>
      <c r="K1941" s="162"/>
      <c r="L1941" s="162"/>
      <c r="M1941" s="84" t="s">
        <v>5</v>
      </c>
      <c r="N1941" s="162">
        <v>1</v>
      </c>
      <c r="O1941" s="135">
        <v>2592.1</v>
      </c>
      <c r="P1941" s="115">
        <v>2020</v>
      </c>
    </row>
    <row r="1942" spans="1:16" s="65" customFormat="1" ht="15.75" customHeight="1" x14ac:dyDescent="0.2">
      <c r="A1942" s="4" t="s">
        <v>2800</v>
      </c>
      <c r="B1942" s="18" t="s">
        <v>2852</v>
      </c>
      <c r="C1942" s="106">
        <v>4502695.2</v>
      </c>
      <c r="D1942" s="120"/>
      <c r="E1942" s="162"/>
      <c r="F1942" s="162"/>
      <c r="G1942" s="91">
        <f t="shared" si="30"/>
        <v>4502695.2</v>
      </c>
      <c r="H1942" s="120">
        <v>43802</v>
      </c>
      <c r="I1942" s="120">
        <v>43830</v>
      </c>
      <c r="J1942" s="70"/>
      <c r="K1942" s="162"/>
      <c r="L1942" s="162"/>
      <c r="M1942" s="84" t="s">
        <v>5</v>
      </c>
      <c r="N1942" s="162">
        <v>1</v>
      </c>
      <c r="O1942" s="135">
        <v>3607.5</v>
      </c>
      <c r="P1942" s="115">
        <v>2019</v>
      </c>
    </row>
    <row r="1943" spans="1:16" s="65" customFormat="1" ht="15.75" customHeight="1" x14ac:dyDescent="0.2">
      <c r="A1943" s="4" t="s">
        <v>2936</v>
      </c>
      <c r="B1943" s="18" t="s">
        <v>3544</v>
      </c>
      <c r="C1943" s="106">
        <v>3331228.49</v>
      </c>
      <c r="D1943" s="120"/>
      <c r="E1943" s="162"/>
      <c r="F1943" s="162"/>
      <c r="G1943" s="91">
        <f t="shared" si="30"/>
        <v>3331228.49</v>
      </c>
      <c r="H1943" s="120">
        <v>43858</v>
      </c>
      <c r="I1943" s="120">
        <v>43830</v>
      </c>
      <c r="J1943" s="70"/>
      <c r="K1943" s="162"/>
      <c r="L1943" s="162"/>
      <c r="M1943" s="84" t="s">
        <v>5</v>
      </c>
      <c r="N1943" s="162">
        <v>1</v>
      </c>
      <c r="O1943" s="135">
        <v>2172.5</v>
      </c>
      <c r="P1943" s="115">
        <v>2020</v>
      </c>
    </row>
    <row r="1944" spans="1:16" s="65" customFormat="1" ht="15.75" customHeight="1" x14ac:dyDescent="0.2">
      <c r="A1944" s="4" t="s">
        <v>3165</v>
      </c>
      <c r="B1944" s="18" t="s">
        <v>3543</v>
      </c>
      <c r="C1944" s="106">
        <v>4819924.8</v>
      </c>
      <c r="D1944" s="120"/>
      <c r="E1944" s="162"/>
      <c r="F1944" s="162"/>
      <c r="G1944" s="91">
        <f t="shared" si="30"/>
        <v>4819924.8</v>
      </c>
      <c r="H1944" s="120">
        <v>43948</v>
      </c>
      <c r="I1944" s="120">
        <v>43966</v>
      </c>
      <c r="J1944" s="70"/>
      <c r="K1944" s="162"/>
      <c r="L1944" s="162"/>
      <c r="M1944" s="84" t="s">
        <v>5</v>
      </c>
      <c r="N1944" s="162">
        <v>1</v>
      </c>
      <c r="O1944" s="135">
        <v>3633.9</v>
      </c>
      <c r="P1944" s="115">
        <v>2020</v>
      </c>
    </row>
    <row r="1945" spans="1:16" s="65" customFormat="1" ht="15.75" customHeight="1" x14ac:dyDescent="0.2">
      <c r="A1945" s="4" t="s">
        <v>3169</v>
      </c>
      <c r="B1945" s="18" t="s">
        <v>3543</v>
      </c>
      <c r="C1945" s="106">
        <v>8156707.2000000002</v>
      </c>
      <c r="D1945" s="120"/>
      <c r="E1945" s="162"/>
      <c r="F1945" s="162"/>
      <c r="G1945" s="91">
        <f t="shared" si="30"/>
        <v>8156707.2000000002</v>
      </c>
      <c r="H1945" s="120">
        <v>43959</v>
      </c>
      <c r="I1945" s="120">
        <v>43966</v>
      </c>
      <c r="J1945" s="70"/>
      <c r="K1945" s="162"/>
      <c r="L1945" s="162"/>
      <c r="M1945" s="84" t="s">
        <v>5</v>
      </c>
      <c r="N1945" s="162">
        <v>1</v>
      </c>
      <c r="O1945" s="135">
        <v>6557.8</v>
      </c>
      <c r="P1945" s="115">
        <v>2020</v>
      </c>
    </row>
    <row r="1946" spans="1:16" s="65" customFormat="1" ht="15.75" customHeight="1" x14ac:dyDescent="0.2">
      <c r="A1946" s="4" t="s">
        <v>3021</v>
      </c>
      <c r="B1946" s="18" t="s">
        <v>3543</v>
      </c>
      <c r="C1946" s="106">
        <v>1849753.2</v>
      </c>
      <c r="D1946" s="120"/>
      <c r="E1946" s="162"/>
      <c r="F1946" s="162"/>
      <c r="G1946" s="91">
        <f t="shared" si="30"/>
        <v>1849753.2</v>
      </c>
      <c r="H1946" s="120">
        <v>43917</v>
      </c>
      <c r="I1946" s="120">
        <v>43966</v>
      </c>
      <c r="J1946" s="70"/>
      <c r="K1946" s="162"/>
      <c r="L1946" s="162"/>
      <c r="M1946" s="84" t="s">
        <v>5</v>
      </c>
      <c r="N1946" s="162">
        <v>1</v>
      </c>
      <c r="O1946" s="135">
        <v>475.6</v>
      </c>
      <c r="P1946" s="115">
        <v>2020</v>
      </c>
    </row>
    <row r="1947" spans="1:16" s="65" customFormat="1" ht="15.75" customHeight="1" x14ac:dyDescent="0.2">
      <c r="A1947" s="4" t="s">
        <v>2678</v>
      </c>
      <c r="B1947" s="18" t="s">
        <v>2852</v>
      </c>
      <c r="C1947" s="106">
        <v>5984751.5999999996</v>
      </c>
      <c r="D1947" s="120"/>
      <c r="E1947" s="162"/>
      <c r="F1947" s="162"/>
      <c r="G1947" s="91">
        <f t="shared" si="30"/>
        <v>5984751.5999999996</v>
      </c>
      <c r="H1947" s="120">
        <v>43824</v>
      </c>
      <c r="I1947" s="120">
        <v>43830</v>
      </c>
      <c r="J1947" s="70"/>
      <c r="K1947" s="162"/>
      <c r="L1947" s="162"/>
      <c r="M1947" s="84" t="s">
        <v>3511</v>
      </c>
      <c r="N1947" s="162">
        <v>5</v>
      </c>
      <c r="O1947" s="135">
        <v>2754.9</v>
      </c>
      <c r="P1947" s="115">
        <v>2019</v>
      </c>
    </row>
    <row r="1948" spans="1:16" s="65" customFormat="1" ht="15.75" customHeight="1" x14ac:dyDescent="0.2">
      <c r="A1948" s="18" t="s">
        <v>2977</v>
      </c>
      <c r="B1948" s="18" t="s">
        <v>69</v>
      </c>
      <c r="C1948" s="106">
        <v>6909433.2000000002</v>
      </c>
      <c r="D1948" s="120"/>
      <c r="E1948" s="162"/>
      <c r="F1948" s="162"/>
      <c r="G1948" s="91">
        <f t="shared" si="30"/>
        <v>6909433.2000000002</v>
      </c>
      <c r="H1948" s="120">
        <v>43948</v>
      </c>
      <c r="I1948" s="120">
        <v>43964</v>
      </c>
      <c r="J1948" s="70"/>
      <c r="K1948" s="162"/>
      <c r="L1948" s="162"/>
      <c r="M1948" s="84" t="s">
        <v>5</v>
      </c>
      <c r="N1948" s="162">
        <v>1</v>
      </c>
      <c r="O1948" s="135">
        <v>5356.9</v>
      </c>
      <c r="P1948" s="162">
        <v>2020</v>
      </c>
    </row>
    <row r="1949" spans="1:16" s="65" customFormat="1" ht="15.75" customHeight="1" x14ac:dyDescent="0.25">
      <c r="A1949" s="113" t="s">
        <v>3040</v>
      </c>
      <c r="B1949" s="18" t="s">
        <v>3577</v>
      </c>
      <c r="C1949" s="106">
        <v>3888992.07</v>
      </c>
      <c r="D1949" s="120"/>
      <c r="E1949" s="162"/>
      <c r="F1949" s="162"/>
      <c r="G1949" s="91">
        <f t="shared" si="30"/>
        <v>3888992.07</v>
      </c>
      <c r="H1949" s="120">
        <v>43830</v>
      </c>
      <c r="I1949" s="120">
        <v>43830</v>
      </c>
      <c r="J1949" s="70"/>
      <c r="K1949" s="162"/>
      <c r="L1949" s="162"/>
      <c r="M1949" s="84" t="s">
        <v>5</v>
      </c>
      <c r="N1949" s="162">
        <v>1</v>
      </c>
      <c r="O1949" s="135">
        <v>4064</v>
      </c>
      <c r="P1949" s="162">
        <v>2019</v>
      </c>
    </row>
    <row r="1950" spans="1:16" s="65" customFormat="1" ht="15.75" customHeight="1" x14ac:dyDescent="0.25">
      <c r="A1950" s="113" t="s">
        <v>3114</v>
      </c>
      <c r="B1950" s="18" t="s">
        <v>2100</v>
      </c>
      <c r="C1950" s="106">
        <v>5868483.5999999996</v>
      </c>
      <c r="D1950" s="120"/>
      <c r="E1950" s="162"/>
      <c r="F1950" s="162"/>
      <c r="G1950" s="91">
        <f t="shared" si="30"/>
        <v>5868483.5999999996</v>
      </c>
      <c r="H1950" s="120">
        <v>43950</v>
      </c>
      <c r="I1950" s="120">
        <v>43965</v>
      </c>
      <c r="J1950" s="70"/>
      <c r="K1950" s="162"/>
      <c r="L1950" s="162"/>
      <c r="M1950" s="84" t="s">
        <v>5</v>
      </c>
      <c r="N1950" s="162">
        <v>1</v>
      </c>
      <c r="O1950" s="135">
        <v>3653.7</v>
      </c>
      <c r="P1950" s="162">
        <v>2020</v>
      </c>
    </row>
    <row r="1951" spans="1:16" s="65" customFormat="1" ht="15.75" customHeight="1" x14ac:dyDescent="0.25">
      <c r="A1951" s="113" t="s">
        <v>2629</v>
      </c>
      <c r="B1951" s="18" t="s">
        <v>782</v>
      </c>
      <c r="C1951" s="106">
        <v>7095686.4000000004</v>
      </c>
      <c r="D1951" s="120"/>
      <c r="E1951" s="162"/>
      <c r="F1951" s="162"/>
      <c r="G1951" s="91">
        <f t="shared" si="30"/>
        <v>7095686.4000000004</v>
      </c>
      <c r="H1951" s="120">
        <v>43949</v>
      </c>
      <c r="I1951" s="120">
        <v>43949</v>
      </c>
      <c r="J1951" s="70"/>
      <c r="K1951" s="162"/>
      <c r="L1951" s="162"/>
      <c r="M1951" s="84" t="s">
        <v>5</v>
      </c>
      <c r="N1951" s="162">
        <v>1</v>
      </c>
      <c r="O1951" s="110">
        <v>6460.5</v>
      </c>
      <c r="P1951" s="162">
        <v>2020</v>
      </c>
    </row>
    <row r="1952" spans="1:16" s="65" customFormat="1" ht="15.75" customHeight="1" x14ac:dyDescent="0.25">
      <c r="A1952" s="113" t="s">
        <v>2975</v>
      </c>
      <c r="B1952" s="18" t="s">
        <v>782</v>
      </c>
      <c r="C1952" s="106">
        <v>7039994.4000000004</v>
      </c>
      <c r="D1952" s="120"/>
      <c r="E1952" s="162"/>
      <c r="F1952" s="162"/>
      <c r="G1952" s="91">
        <f t="shared" si="30"/>
        <v>7039994.4000000004</v>
      </c>
      <c r="H1952" s="120">
        <v>43916</v>
      </c>
      <c r="I1952" s="120">
        <v>43937</v>
      </c>
      <c r="J1952" s="70"/>
      <c r="K1952" s="162"/>
      <c r="L1952" s="162"/>
      <c r="M1952" s="84" t="s">
        <v>5</v>
      </c>
      <c r="N1952" s="162">
        <v>1</v>
      </c>
      <c r="O1952" s="110">
        <v>5547.9</v>
      </c>
      <c r="P1952" s="162">
        <v>2020</v>
      </c>
    </row>
    <row r="1953" spans="1:16" s="65" customFormat="1" ht="15.75" customHeight="1" x14ac:dyDescent="0.25">
      <c r="A1953" s="113" t="s">
        <v>2121</v>
      </c>
      <c r="B1953" s="18" t="s">
        <v>2852</v>
      </c>
      <c r="C1953" s="106">
        <v>2540142</v>
      </c>
      <c r="D1953" s="120"/>
      <c r="E1953" s="162"/>
      <c r="F1953" s="162"/>
      <c r="G1953" s="91">
        <f t="shared" si="30"/>
        <v>2540142</v>
      </c>
      <c r="H1953" s="120">
        <v>43734</v>
      </c>
      <c r="I1953" s="120">
        <v>43749</v>
      </c>
      <c r="J1953" s="70"/>
      <c r="K1953" s="162"/>
      <c r="L1953" s="162"/>
      <c r="M1953" s="84" t="s">
        <v>3501</v>
      </c>
      <c r="N1953" s="162">
        <v>4</v>
      </c>
      <c r="O1953" s="110">
        <v>2798.4</v>
      </c>
      <c r="P1953" s="162">
        <v>2019</v>
      </c>
    </row>
    <row r="1954" spans="1:16" s="65" customFormat="1" ht="15.75" customHeight="1" x14ac:dyDescent="0.25">
      <c r="A1954" s="113" t="s">
        <v>3087</v>
      </c>
      <c r="B1954" s="18" t="s">
        <v>3572</v>
      </c>
      <c r="C1954" s="106">
        <v>5995369.7699999996</v>
      </c>
      <c r="D1954" s="120"/>
      <c r="E1954" s="162"/>
      <c r="F1954" s="162"/>
      <c r="G1954" s="91">
        <f t="shared" si="30"/>
        <v>5995369.7699999996</v>
      </c>
      <c r="H1954" s="120">
        <v>43980</v>
      </c>
      <c r="I1954" s="120">
        <v>43986</v>
      </c>
      <c r="J1954" s="70"/>
      <c r="K1954" s="162"/>
      <c r="L1954" s="162"/>
      <c r="M1954" s="84" t="s">
        <v>5</v>
      </c>
      <c r="N1954" s="162">
        <v>1</v>
      </c>
      <c r="O1954" s="110">
        <v>5960.8</v>
      </c>
      <c r="P1954" s="162">
        <v>2020</v>
      </c>
    </row>
    <row r="1955" spans="1:16" s="65" customFormat="1" ht="15.75" customHeight="1" x14ac:dyDescent="0.25">
      <c r="A1955" s="113" t="s">
        <v>3327</v>
      </c>
      <c r="B1955" s="18" t="s">
        <v>3844</v>
      </c>
      <c r="C1955" s="106">
        <v>1068944.3999999999</v>
      </c>
      <c r="D1955" s="120"/>
      <c r="E1955" s="162"/>
      <c r="F1955" s="162"/>
      <c r="G1955" s="91">
        <f t="shared" si="30"/>
        <v>1068944.3999999999</v>
      </c>
      <c r="H1955" s="120">
        <v>43948</v>
      </c>
      <c r="I1955" s="120">
        <v>43973</v>
      </c>
      <c r="J1955" s="70"/>
      <c r="K1955" s="162"/>
      <c r="L1955" s="162"/>
      <c r="M1955" s="84" t="s">
        <v>3606</v>
      </c>
      <c r="N1955" s="162">
        <v>1</v>
      </c>
      <c r="O1955" s="110">
        <v>295.7</v>
      </c>
      <c r="P1955" s="162">
        <v>2020</v>
      </c>
    </row>
    <row r="1956" spans="1:16" s="65" customFormat="1" ht="15.75" customHeight="1" x14ac:dyDescent="0.25">
      <c r="A1956" s="113" t="s">
        <v>2520</v>
      </c>
      <c r="B1956" s="18" t="s">
        <v>2852</v>
      </c>
      <c r="C1956" s="106">
        <v>3861686.4</v>
      </c>
      <c r="D1956" s="120"/>
      <c r="E1956" s="162"/>
      <c r="F1956" s="162"/>
      <c r="G1956" s="91">
        <f t="shared" si="30"/>
        <v>3861686.4</v>
      </c>
      <c r="H1956" s="120">
        <v>43826</v>
      </c>
      <c r="I1956" s="120">
        <v>43830</v>
      </c>
      <c r="J1956" s="70"/>
      <c r="K1956" s="162"/>
      <c r="L1956" s="162"/>
      <c r="M1956" s="84" t="s">
        <v>5</v>
      </c>
      <c r="N1956" s="162">
        <v>1</v>
      </c>
      <c r="O1956" s="110">
        <v>3285</v>
      </c>
      <c r="P1956" s="162">
        <v>2019</v>
      </c>
    </row>
    <row r="1957" spans="1:16" s="65" customFormat="1" ht="15.75" customHeight="1" x14ac:dyDescent="0.25">
      <c r="A1957" s="113" t="s">
        <v>3043</v>
      </c>
      <c r="B1957" s="18" t="s">
        <v>3572</v>
      </c>
      <c r="C1957" s="106">
        <v>3941101.27</v>
      </c>
      <c r="D1957" s="120"/>
      <c r="E1957" s="162"/>
      <c r="F1957" s="162"/>
      <c r="G1957" s="91">
        <f t="shared" si="30"/>
        <v>3941101.27</v>
      </c>
      <c r="H1957" s="120">
        <v>43980</v>
      </c>
      <c r="I1957" s="120">
        <v>43986</v>
      </c>
      <c r="J1957" s="70"/>
      <c r="K1957" s="162"/>
      <c r="L1957" s="162"/>
      <c r="M1957" s="84" t="s">
        <v>5</v>
      </c>
      <c r="N1957" s="162">
        <v>1</v>
      </c>
      <c r="O1957" s="110">
        <v>3653.9</v>
      </c>
      <c r="P1957" s="162">
        <v>2020</v>
      </c>
    </row>
    <row r="1958" spans="1:16" s="65" customFormat="1" ht="15.75" customHeight="1" x14ac:dyDescent="0.25">
      <c r="A1958" s="113" t="s">
        <v>3587</v>
      </c>
      <c r="B1958" s="18" t="s">
        <v>3838</v>
      </c>
      <c r="C1958" s="106">
        <v>2700612</v>
      </c>
      <c r="D1958" s="120"/>
      <c r="E1958" s="162"/>
      <c r="F1958" s="162"/>
      <c r="G1958" s="91">
        <f t="shared" si="30"/>
        <v>2700612</v>
      </c>
      <c r="H1958" s="120">
        <v>43963</v>
      </c>
      <c r="I1958" s="120">
        <v>43987</v>
      </c>
      <c r="J1958" s="70"/>
      <c r="K1958" s="162"/>
      <c r="L1958" s="162"/>
      <c r="M1958" s="84" t="s">
        <v>5</v>
      </c>
      <c r="N1958" s="162">
        <v>1</v>
      </c>
      <c r="O1958" s="110">
        <v>1697.6</v>
      </c>
      <c r="P1958" s="162">
        <v>2020</v>
      </c>
    </row>
    <row r="1959" spans="1:16" s="65" customFormat="1" ht="15.75" customHeight="1" x14ac:dyDescent="0.25">
      <c r="A1959" s="113" t="s">
        <v>3009</v>
      </c>
      <c r="B1959" s="18" t="s">
        <v>2100</v>
      </c>
      <c r="C1959" s="106">
        <v>3036597.6</v>
      </c>
      <c r="D1959" s="120"/>
      <c r="E1959" s="162"/>
      <c r="F1959" s="162"/>
      <c r="G1959" s="91">
        <f t="shared" si="30"/>
        <v>3036597.6</v>
      </c>
      <c r="H1959" s="120">
        <v>43972</v>
      </c>
      <c r="I1959" s="120">
        <v>43987</v>
      </c>
      <c r="J1959" s="70"/>
      <c r="K1959" s="162"/>
      <c r="L1959" s="162"/>
      <c r="M1959" s="84" t="s">
        <v>5</v>
      </c>
      <c r="N1959" s="162">
        <v>1</v>
      </c>
      <c r="O1959" s="135">
        <v>3718.85</v>
      </c>
      <c r="P1959" s="162">
        <v>2020</v>
      </c>
    </row>
    <row r="1960" spans="1:16" s="65" customFormat="1" ht="15.75" customHeight="1" x14ac:dyDescent="0.25">
      <c r="A1960" s="113" t="s">
        <v>3088</v>
      </c>
      <c r="B1960" s="18" t="s">
        <v>245</v>
      </c>
      <c r="C1960" s="106">
        <v>4187598</v>
      </c>
      <c r="D1960" s="120"/>
      <c r="E1960" s="162"/>
      <c r="F1960" s="162"/>
      <c r="G1960" s="91">
        <f t="shared" si="30"/>
        <v>4187598</v>
      </c>
      <c r="H1960" s="120">
        <v>43948</v>
      </c>
      <c r="I1960" s="120">
        <v>43963</v>
      </c>
      <c r="J1960" s="70"/>
      <c r="K1960" s="162"/>
      <c r="L1960" s="162"/>
      <c r="M1960" s="16" t="s">
        <v>5</v>
      </c>
      <c r="N1960" s="22">
        <v>1</v>
      </c>
      <c r="O1960" s="84">
        <v>3592.7</v>
      </c>
      <c r="P1960" s="162">
        <v>2020</v>
      </c>
    </row>
    <row r="1961" spans="1:16" s="65" customFormat="1" ht="15.75" customHeight="1" x14ac:dyDescent="0.25">
      <c r="A1961" s="113" t="s">
        <v>3125</v>
      </c>
      <c r="B1961" s="18" t="s">
        <v>2098</v>
      </c>
      <c r="C1961" s="106">
        <v>4658857.97</v>
      </c>
      <c r="D1961" s="120"/>
      <c r="E1961" s="162"/>
      <c r="F1961" s="162"/>
      <c r="G1961" s="91">
        <f t="shared" si="30"/>
        <v>4658857.97</v>
      </c>
      <c r="H1961" s="120">
        <v>43948</v>
      </c>
      <c r="I1961" s="120">
        <v>43957</v>
      </c>
      <c r="J1961" s="70"/>
      <c r="K1961" s="162"/>
      <c r="L1961" s="162"/>
      <c r="M1961" s="84" t="s">
        <v>3606</v>
      </c>
      <c r="N1961" s="162">
        <v>1</v>
      </c>
      <c r="O1961" s="162">
        <v>3816.7</v>
      </c>
      <c r="P1961" s="162">
        <v>2020</v>
      </c>
    </row>
    <row r="1962" spans="1:16" s="65" customFormat="1" ht="15.75" customHeight="1" x14ac:dyDescent="0.25">
      <c r="A1962" s="113" t="s">
        <v>3275</v>
      </c>
      <c r="B1962" s="18" t="s">
        <v>2098</v>
      </c>
      <c r="C1962" s="106">
        <v>5087169.97</v>
      </c>
      <c r="D1962" s="120"/>
      <c r="E1962" s="162"/>
      <c r="F1962" s="162"/>
      <c r="G1962" s="91">
        <f t="shared" si="30"/>
        <v>5087169.97</v>
      </c>
      <c r="H1962" s="120">
        <v>43966</v>
      </c>
      <c r="I1962" s="120">
        <v>43970</v>
      </c>
      <c r="J1962" s="70"/>
      <c r="K1962" s="162"/>
      <c r="L1962" s="162"/>
      <c r="M1962" s="84" t="s">
        <v>3606</v>
      </c>
      <c r="N1962" s="162">
        <v>1</v>
      </c>
      <c r="O1962" s="162">
        <v>4184</v>
      </c>
      <c r="P1962" s="162">
        <v>2020</v>
      </c>
    </row>
    <row r="1963" spans="1:16" s="65" customFormat="1" ht="15.75" customHeight="1" x14ac:dyDescent="0.25">
      <c r="A1963" s="113" t="s">
        <v>3126</v>
      </c>
      <c r="B1963" s="18" t="s">
        <v>2098</v>
      </c>
      <c r="C1963" s="106">
        <v>5115160.9000000004</v>
      </c>
      <c r="D1963" s="120"/>
      <c r="E1963" s="162"/>
      <c r="F1963" s="162"/>
      <c r="G1963" s="91">
        <f t="shared" si="30"/>
        <v>5115160.9000000004</v>
      </c>
      <c r="H1963" s="120">
        <v>43950</v>
      </c>
      <c r="I1963" s="120">
        <v>43959</v>
      </c>
      <c r="J1963" s="70"/>
      <c r="K1963" s="162"/>
      <c r="L1963" s="162"/>
      <c r="M1963" s="84" t="s">
        <v>3606</v>
      </c>
      <c r="N1963" s="162">
        <v>1</v>
      </c>
      <c r="O1963" s="162">
        <v>4136.8999999999996</v>
      </c>
      <c r="P1963" s="162">
        <v>2020</v>
      </c>
    </row>
    <row r="1964" spans="1:16" s="65" customFormat="1" ht="15.75" customHeight="1" x14ac:dyDescent="0.25">
      <c r="A1964" s="113" t="s">
        <v>3062</v>
      </c>
      <c r="B1964" s="18" t="s">
        <v>3844</v>
      </c>
      <c r="C1964" s="106">
        <v>2171007.6</v>
      </c>
      <c r="D1964" s="120"/>
      <c r="E1964" s="162"/>
      <c r="F1964" s="162"/>
      <c r="G1964" s="91">
        <f t="shared" si="30"/>
        <v>2171007.6</v>
      </c>
      <c r="H1964" s="120">
        <v>43964</v>
      </c>
      <c r="I1964" s="120">
        <v>43990</v>
      </c>
      <c r="J1964" s="70"/>
      <c r="K1964" s="162"/>
      <c r="L1964" s="162"/>
      <c r="M1964" s="84" t="s">
        <v>3606</v>
      </c>
      <c r="N1964" s="162">
        <v>1</v>
      </c>
      <c r="O1964" s="162">
        <v>3588.4</v>
      </c>
      <c r="P1964" s="162">
        <v>2020</v>
      </c>
    </row>
    <row r="1965" spans="1:16" s="65" customFormat="1" ht="15.75" customHeight="1" x14ac:dyDescent="0.25">
      <c r="A1965" s="113" t="s">
        <v>3123</v>
      </c>
      <c r="B1965" s="18" t="s">
        <v>3844</v>
      </c>
      <c r="C1965" s="106">
        <v>5029815.5999999996</v>
      </c>
      <c r="D1965" s="120"/>
      <c r="E1965" s="162"/>
      <c r="F1965" s="162"/>
      <c r="G1965" s="91">
        <f t="shared" si="30"/>
        <v>5029815.5999999996</v>
      </c>
      <c r="H1965" s="120">
        <v>43964</v>
      </c>
      <c r="I1965" s="120">
        <v>43990</v>
      </c>
      <c r="J1965" s="70"/>
      <c r="K1965" s="162"/>
      <c r="L1965" s="162"/>
      <c r="M1965" s="84" t="s">
        <v>3606</v>
      </c>
      <c r="N1965" s="162">
        <v>1</v>
      </c>
      <c r="O1965" s="162">
        <v>3635.8</v>
      </c>
      <c r="P1965" s="162">
        <v>2020</v>
      </c>
    </row>
    <row r="1966" spans="1:16" s="65" customFormat="1" ht="15.75" customHeight="1" x14ac:dyDescent="0.25">
      <c r="A1966" s="113" t="s">
        <v>1441</v>
      </c>
      <c r="B1966" s="18" t="s">
        <v>3844</v>
      </c>
      <c r="C1966" s="106">
        <v>2335837.2000000002</v>
      </c>
      <c r="D1966" s="120"/>
      <c r="E1966" s="162"/>
      <c r="F1966" s="162"/>
      <c r="G1966" s="91">
        <f t="shared" si="30"/>
        <v>2335837.2000000002</v>
      </c>
      <c r="H1966" s="120">
        <v>43965</v>
      </c>
      <c r="I1966" s="120">
        <v>43986</v>
      </c>
      <c r="J1966" s="70"/>
      <c r="K1966" s="162"/>
      <c r="L1966" s="162"/>
      <c r="M1966" s="84" t="s">
        <v>3606</v>
      </c>
      <c r="N1966" s="162">
        <v>1</v>
      </c>
      <c r="O1966" s="162">
        <v>594.5</v>
      </c>
      <c r="P1966" s="162">
        <v>2020</v>
      </c>
    </row>
    <row r="1967" spans="1:16" s="65" customFormat="1" ht="15.75" customHeight="1" x14ac:dyDescent="0.25">
      <c r="A1967" s="113" t="s">
        <v>2262</v>
      </c>
      <c r="B1967" s="18" t="s">
        <v>682</v>
      </c>
      <c r="C1967" s="106">
        <v>5949368.4000000004</v>
      </c>
      <c r="D1967" s="120"/>
      <c r="E1967" s="162"/>
      <c r="F1967" s="162"/>
      <c r="G1967" s="91">
        <f t="shared" si="30"/>
        <v>5949368.4000000004</v>
      </c>
      <c r="H1967" s="120">
        <v>43830</v>
      </c>
      <c r="I1967" s="120">
        <v>43830</v>
      </c>
      <c r="J1967" s="70"/>
      <c r="K1967" s="162"/>
      <c r="L1967" s="162"/>
      <c r="M1967" s="84" t="s">
        <v>6</v>
      </c>
      <c r="N1967" s="162">
        <v>1</v>
      </c>
      <c r="O1967" s="110">
        <v>4155.7</v>
      </c>
      <c r="P1967" s="162">
        <v>2019</v>
      </c>
    </row>
    <row r="1968" spans="1:16" s="65" customFormat="1" ht="15.75" customHeight="1" x14ac:dyDescent="0.25">
      <c r="A1968" s="113" t="s">
        <v>2707</v>
      </c>
      <c r="B1968" s="18" t="s">
        <v>3532</v>
      </c>
      <c r="C1968" s="106">
        <v>5974538.4000000004</v>
      </c>
      <c r="D1968" s="120"/>
      <c r="E1968" s="162"/>
      <c r="F1968" s="162"/>
      <c r="G1968" s="91">
        <f t="shared" si="30"/>
        <v>5974538.4000000004</v>
      </c>
      <c r="H1968" s="120" t="s">
        <v>3819</v>
      </c>
      <c r="I1968" s="120" t="s">
        <v>3934</v>
      </c>
      <c r="J1968" s="70"/>
      <c r="K1968" s="162"/>
      <c r="L1968" s="162"/>
      <c r="M1968" s="84" t="s">
        <v>3534</v>
      </c>
      <c r="N1968" s="162">
        <v>5</v>
      </c>
      <c r="O1968" s="110">
        <v>4569.2</v>
      </c>
      <c r="P1968" s="162">
        <v>2019</v>
      </c>
    </row>
    <row r="1969" spans="1:16" s="65" customFormat="1" ht="15.75" customHeight="1" x14ac:dyDescent="0.25">
      <c r="A1969" s="113" t="s">
        <v>2668</v>
      </c>
      <c r="B1969" s="18" t="s">
        <v>2852</v>
      </c>
      <c r="C1969" s="106">
        <v>7451486.4000000004</v>
      </c>
      <c r="D1969" s="120"/>
      <c r="E1969" s="162"/>
      <c r="F1969" s="162"/>
      <c r="G1969" s="91">
        <f t="shared" si="30"/>
        <v>7451486.4000000004</v>
      </c>
      <c r="H1969" s="120">
        <v>43754</v>
      </c>
      <c r="I1969" s="120">
        <v>43830</v>
      </c>
      <c r="J1969" s="70"/>
      <c r="K1969" s="162"/>
      <c r="L1969" s="162"/>
      <c r="M1969" s="84" t="s">
        <v>3511</v>
      </c>
      <c r="N1969" s="162">
        <v>5</v>
      </c>
      <c r="O1969" s="110">
        <v>3927.83</v>
      </c>
      <c r="P1969" s="162">
        <v>2019</v>
      </c>
    </row>
    <row r="1970" spans="1:16" s="65" customFormat="1" ht="15.75" customHeight="1" x14ac:dyDescent="0.25">
      <c r="A1970" s="113" t="s">
        <v>3004</v>
      </c>
      <c r="B1970" s="18" t="s">
        <v>2100</v>
      </c>
      <c r="C1970" s="106">
        <v>5112380.4000000004</v>
      </c>
      <c r="D1970" s="120"/>
      <c r="E1970" s="162"/>
      <c r="F1970" s="162"/>
      <c r="G1970" s="91">
        <f t="shared" si="30"/>
        <v>5112380.4000000004</v>
      </c>
      <c r="H1970" s="85">
        <v>43900</v>
      </c>
      <c r="I1970" s="120">
        <v>43992</v>
      </c>
      <c r="J1970" s="70"/>
      <c r="K1970" s="162"/>
      <c r="L1970" s="162"/>
      <c r="M1970" s="84" t="s">
        <v>5</v>
      </c>
      <c r="N1970" s="162">
        <v>1</v>
      </c>
      <c r="O1970" s="135">
        <v>3376.2</v>
      </c>
      <c r="P1970" s="115">
        <v>2020</v>
      </c>
    </row>
    <row r="1971" spans="1:16" s="65" customFormat="1" ht="15.75" customHeight="1" x14ac:dyDescent="0.25">
      <c r="A1971" s="113" t="s">
        <v>2034</v>
      </c>
      <c r="B1971" s="18" t="s">
        <v>1347</v>
      </c>
      <c r="C1971" s="106">
        <v>1760566.85</v>
      </c>
      <c r="D1971" s="120"/>
      <c r="E1971" s="162"/>
      <c r="F1971" s="162"/>
      <c r="G1971" s="91">
        <f t="shared" si="30"/>
        <v>1760566.85</v>
      </c>
      <c r="H1971" s="85">
        <v>43704</v>
      </c>
      <c r="I1971" s="120">
        <v>43749</v>
      </c>
      <c r="J1971" s="70"/>
      <c r="K1971" s="162"/>
      <c r="L1971" s="162"/>
      <c r="M1971" s="162" t="s">
        <v>3496</v>
      </c>
      <c r="N1971" s="162">
        <v>4</v>
      </c>
      <c r="O1971" s="135">
        <v>2577</v>
      </c>
      <c r="P1971" s="162">
        <v>2019</v>
      </c>
    </row>
    <row r="1972" spans="1:16" s="65" customFormat="1" ht="15.75" customHeight="1" x14ac:dyDescent="0.25">
      <c r="A1972" s="113" t="s">
        <v>1966</v>
      </c>
      <c r="B1972" s="18" t="s">
        <v>1347</v>
      </c>
      <c r="C1972" s="106">
        <v>3130810.14</v>
      </c>
      <c r="D1972" s="120"/>
      <c r="E1972" s="162"/>
      <c r="F1972" s="162"/>
      <c r="G1972" s="91">
        <f t="shared" si="30"/>
        <v>3130810.14</v>
      </c>
      <c r="H1972" s="85">
        <v>43818</v>
      </c>
      <c r="I1972" s="120">
        <v>43830</v>
      </c>
      <c r="J1972" s="70"/>
      <c r="K1972" s="162"/>
      <c r="L1972" s="162"/>
      <c r="M1972" s="162" t="s">
        <v>3498</v>
      </c>
      <c r="N1972" s="162">
        <v>4</v>
      </c>
      <c r="O1972" s="110">
        <v>3917.6</v>
      </c>
      <c r="P1972" s="162">
        <v>2019</v>
      </c>
    </row>
    <row r="1973" spans="1:16" s="65" customFormat="1" ht="15.75" customHeight="1" x14ac:dyDescent="0.25">
      <c r="A1973" s="113" t="s">
        <v>2705</v>
      </c>
      <c r="B1973" s="18" t="s">
        <v>3543</v>
      </c>
      <c r="C1973" s="106">
        <v>7707577.3700000001</v>
      </c>
      <c r="D1973" s="120"/>
      <c r="E1973" s="162"/>
      <c r="F1973" s="162"/>
      <c r="G1973" s="91">
        <f t="shared" si="30"/>
        <v>7707577.3700000001</v>
      </c>
      <c r="H1973" s="85" t="s">
        <v>3843</v>
      </c>
      <c r="I1973" s="120" t="s">
        <v>3944</v>
      </c>
      <c r="J1973" s="70"/>
      <c r="K1973" s="162"/>
      <c r="L1973" s="162"/>
      <c r="M1973" s="84" t="s">
        <v>3534</v>
      </c>
      <c r="N1973" s="162">
        <v>5</v>
      </c>
      <c r="O1973" s="110">
        <v>3427.3</v>
      </c>
      <c r="P1973" s="162" t="s">
        <v>3598</v>
      </c>
    </row>
    <row r="1974" spans="1:16" s="65" customFormat="1" ht="15.75" customHeight="1" x14ac:dyDescent="0.25">
      <c r="A1974" s="113" t="s">
        <v>3198</v>
      </c>
      <c r="B1974" s="18" t="s">
        <v>2100</v>
      </c>
      <c r="C1974" s="106">
        <v>8081744.4000000004</v>
      </c>
      <c r="D1974" s="120"/>
      <c r="E1974" s="162"/>
      <c r="F1974" s="162"/>
      <c r="G1974" s="91">
        <f t="shared" si="30"/>
        <v>8081744.4000000004</v>
      </c>
      <c r="H1974" s="85">
        <v>43970</v>
      </c>
      <c r="I1974" s="120">
        <v>43993</v>
      </c>
      <c r="J1974" s="70"/>
      <c r="K1974" s="162"/>
      <c r="L1974" s="162"/>
      <c r="M1974" s="84" t="s">
        <v>5</v>
      </c>
      <c r="N1974" s="162">
        <v>1</v>
      </c>
      <c r="O1974" s="135">
        <v>6018.1</v>
      </c>
      <c r="P1974" s="162">
        <v>2020</v>
      </c>
    </row>
    <row r="1975" spans="1:16" s="65" customFormat="1" ht="15.75" customHeight="1" x14ac:dyDescent="0.25">
      <c r="A1975" s="113" t="s">
        <v>2582</v>
      </c>
      <c r="B1975" s="18" t="s">
        <v>3532</v>
      </c>
      <c r="C1975" s="106">
        <v>5190536.4000000004</v>
      </c>
      <c r="D1975" s="120"/>
      <c r="E1975" s="162"/>
      <c r="F1975" s="162"/>
      <c r="G1975" s="91">
        <f t="shared" si="30"/>
        <v>5190536.4000000004</v>
      </c>
      <c r="H1975" s="85">
        <v>44004</v>
      </c>
      <c r="I1975" s="120">
        <v>44011</v>
      </c>
      <c r="J1975" s="70"/>
      <c r="K1975" s="162"/>
      <c r="L1975" s="162"/>
      <c r="M1975" s="84" t="s">
        <v>5</v>
      </c>
      <c r="N1975" s="162">
        <v>1</v>
      </c>
      <c r="O1975" s="135">
        <v>3597.7</v>
      </c>
      <c r="P1975" s="162">
        <v>2020</v>
      </c>
    </row>
    <row r="1976" spans="1:16" s="65" customFormat="1" ht="15.75" customHeight="1" x14ac:dyDescent="0.25">
      <c r="A1976" s="113" t="s">
        <v>2877</v>
      </c>
      <c r="B1976" s="18" t="s">
        <v>3532</v>
      </c>
      <c r="C1976" s="106">
        <v>4387756.8</v>
      </c>
      <c r="D1976" s="120"/>
      <c r="E1976" s="162"/>
      <c r="F1976" s="162"/>
      <c r="G1976" s="91">
        <f t="shared" si="30"/>
        <v>4387756.8</v>
      </c>
      <c r="H1976" s="85">
        <v>43984</v>
      </c>
      <c r="I1976" s="120">
        <v>44011</v>
      </c>
      <c r="J1976" s="70"/>
      <c r="K1976" s="162"/>
      <c r="L1976" s="162"/>
      <c r="M1976" s="84" t="s">
        <v>5</v>
      </c>
      <c r="N1976" s="162">
        <v>1</v>
      </c>
      <c r="O1976" s="135">
        <v>3193.7</v>
      </c>
      <c r="P1976" s="162">
        <v>2020</v>
      </c>
    </row>
    <row r="1977" spans="1:16" s="65" customFormat="1" ht="15.75" customHeight="1" x14ac:dyDescent="0.25">
      <c r="A1977" s="113" t="s">
        <v>3237</v>
      </c>
      <c r="B1977" s="18" t="s">
        <v>3844</v>
      </c>
      <c r="C1977" s="106">
        <v>2417719.2000000002</v>
      </c>
      <c r="D1977" s="120"/>
      <c r="E1977" s="162"/>
      <c r="F1977" s="162"/>
      <c r="G1977" s="91">
        <f t="shared" si="30"/>
        <v>2417719.2000000002</v>
      </c>
      <c r="H1977" s="85">
        <v>43971</v>
      </c>
      <c r="I1977" s="120">
        <v>43998</v>
      </c>
      <c r="J1977" s="70"/>
      <c r="K1977" s="162"/>
      <c r="L1977" s="162"/>
      <c r="M1977" s="84" t="s">
        <v>3606</v>
      </c>
      <c r="N1977" s="162">
        <v>1</v>
      </c>
      <c r="O1977" s="162">
        <v>1015.4</v>
      </c>
      <c r="P1977" s="162">
        <v>2020</v>
      </c>
    </row>
    <row r="1978" spans="1:16" s="65" customFormat="1" ht="15.75" customHeight="1" x14ac:dyDescent="0.25">
      <c r="A1978" s="113" t="s">
        <v>2838</v>
      </c>
      <c r="B1978" s="18" t="s">
        <v>3577</v>
      </c>
      <c r="C1978" s="106">
        <v>5414298.1399999997</v>
      </c>
      <c r="D1978" s="120"/>
      <c r="E1978" s="162"/>
      <c r="F1978" s="162"/>
      <c r="G1978" s="91">
        <f t="shared" si="30"/>
        <v>5414298.1399999997</v>
      </c>
      <c r="H1978" s="85">
        <v>43997</v>
      </c>
      <c r="I1978" s="120">
        <v>44001</v>
      </c>
      <c r="J1978" s="70"/>
      <c r="K1978" s="162"/>
      <c r="L1978" s="162"/>
      <c r="M1978" s="84" t="s">
        <v>5</v>
      </c>
      <c r="N1978" s="162">
        <v>1</v>
      </c>
      <c r="O1978" s="110">
        <v>4065.7</v>
      </c>
      <c r="P1978" s="162">
        <v>2020</v>
      </c>
    </row>
    <row r="1979" spans="1:16" s="65" customFormat="1" ht="15.75" customHeight="1" x14ac:dyDescent="0.25">
      <c r="A1979" s="113" t="s">
        <v>3003</v>
      </c>
      <c r="B1979" s="18" t="s">
        <v>3572</v>
      </c>
      <c r="C1979" s="106">
        <v>5023348.8</v>
      </c>
      <c r="D1979" s="120"/>
      <c r="E1979" s="162"/>
      <c r="F1979" s="162"/>
      <c r="G1979" s="91">
        <f t="shared" si="30"/>
        <v>5023348.8</v>
      </c>
      <c r="H1979" s="85">
        <v>43999</v>
      </c>
      <c r="I1979" s="120">
        <v>44005</v>
      </c>
      <c r="J1979" s="70"/>
      <c r="K1979" s="162"/>
      <c r="L1979" s="162"/>
      <c r="M1979" s="84" t="s">
        <v>5</v>
      </c>
      <c r="N1979" s="162">
        <v>1</v>
      </c>
      <c r="O1979" s="110">
        <v>3760.7</v>
      </c>
      <c r="P1979" s="162">
        <v>2020</v>
      </c>
    </row>
    <row r="1980" spans="1:16" s="65" customFormat="1" ht="15.75" customHeight="1" x14ac:dyDescent="0.25">
      <c r="A1980" s="113" t="s">
        <v>2980</v>
      </c>
      <c r="B1980" s="18" t="s">
        <v>3572</v>
      </c>
      <c r="C1980" s="106">
        <v>2221414.7999999998</v>
      </c>
      <c r="D1980" s="120"/>
      <c r="E1980" s="162"/>
      <c r="F1980" s="162"/>
      <c r="G1980" s="91">
        <f t="shared" si="30"/>
        <v>2221414.7999999998</v>
      </c>
      <c r="H1980" s="85">
        <v>43998</v>
      </c>
      <c r="I1980" s="120">
        <v>44005</v>
      </c>
      <c r="J1980" s="70"/>
      <c r="K1980" s="162"/>
      <c r="L1980" s="162"/>
      <c r="M1980" s="84" t="s">
        <v>5</v>
      </c>
      <c r="N1980" s="162">
        <v>1</v>
      </c>
      <c r="O1980" s="110">
        <v>1973.1</v>
      </c>
      <c r="P1980" s="162">
        <v>2020</v>
      </c>
    </row>
    <row r="1981" spans="1:16" s="129" customFormat="1" ht="15.75" customHeight="1" x14ac:dyDescent="0.25">
      <c r="A1981" s="113" t="s">
        <v>3124</v>
      </c>
      <c r="B1981" s="18" t="s">
        <v>3838</v>
      </c>
      <c r="C1981" s="118">
        <v>3457789.2</v>
      </c>
      <c r="D1981" s="120"/>
      <c r="E1981" s="162"/>
      <c r="F1981" s="162"/>
      <c r="G1981" s="91">
        <f t="shared" si="30"/>
        <v>3457789.2</v>
      </c>
      <c r="H1981" s="102">
        <v>44000</v>
      </c>
      <c r="I1981" s="120">
        <v>44020</v>
      </c>
      <c r="J1981" s="70"/>
      <c r="K1981" s="162"/>
      <c r="L1981" s="162"/>
      <c r="M1981" s="29" t="s">
        <v>5</v>
      </c>
      <c r="N1981" s="162">
        <v>1</v>
      </c>
      <c r="O1981" s="110">
        <v>2966.8</v>
      </c>
      <c r="P1981" s="162">
        <v>2020</v>
      </c>
    </row>
    <row r="1982" spans="1:16" s="129" customFormat="1" ht="15.75" customHeight="1" x14ac:dyDescent="0.25">
      <c r="A1982" s="113" t="s">
        <v>2842</v>
      </c>
      <c r="B1982" s="18" t="s">
        <v>2112</v>
      </c>
      <c r="C1982" s="118">
        <v>6025440.8399999999</v>
      </c>
      <c r="D1982" s="120"/>
      <c r="E1982" s="162"/>
      <c r="F1982" s="162"/>
      <c r="G1982" s="91">
        <f t="shared" si="30"/>
        <v>6025440.8399999999</v>
      </c>
      <c r="H1982" s="102">
        <v>43978</v>
      </c>
      <c r="I1982" s="120">
        <v>44008</v>
      </c>
      <c r="J1982" s="70"/>
      <c r="K1982" s="162"/>
      <c r="L1982" s="162"/>
      <c r="M1982" s="29" t="s">
        <v>5</v>
      </c>
      <c r="N1982" s="162">
        <v>1</v>
      </c>
      <c r="O1982" s="110">
        <v>4287</v>
      </c>
      <c r="P1982" s="162">
        <v>2020</v>
      </c>
    </row>
    <row r="1983" spans="1:16" s="129" customFormat="1" ht="15.75" customHeight="1" x14ac:dyDescent="0.25">
      <c r="A1983" s="113" t="s">
        <v>2880</v>
      </c>
      <c r="B1983" s="18" t="s">
        <v>3577</v>
      </c>
      <c r="C1983" s="118">
        <v>3882609.82</v>
      </c>
      <c r="D1983" s="120"/>
      <c r="E1983" s="162"/>
      <c r="F1983" s="162"/>
      <c r="G1983" s="91">
        <f t="shared" si="30"/>
        <v>3882609.82</v>
      </c>
      <c r="H1983" s="102">
        <v>43971</v>
      </c>
      <c r="I1983" s="120">
        <v>44012</v>
      </c>
      <c r="J1983" s="70"/>
      <c r="K1983" s="162"/>
      <c r="L1983" s="162"/>
      <c r="M1983" s="29" t="s">
        <v>5</v>
      </c>
      <c r="N1983" s="162">
        <v>1</v>
      </c>
      <c r="O1983" s="110">
        <v>3822.6</v>
      </c>
      <c r="P1983" s="162">
        <v>2020</v>
      </c>
    </row>
    <row r="1984" spans="1:16" s="129" customFormat="1" ht="15.75" customHeight="1" x14ac:dyDescent="0.25">
      <c r="A1984" s="113" t="s">
        <v>3363</v>
      </c>
      <c r="B1984" s="18" t="s">
        <v>2100</v>
      </c>
      <c r="C1984" s="118">
        <v>2948632.8</v>
      </c>
      <c r="D1984" s="120"/>
      <c r="E1984" s="162"/>
      <c r="F1984" s="162"/>
      <c r="G1984" s="91">
        <f t="shared" si="30"/>
        <v>2948632.8</v>
      </c>
      <c r="H1984" s="102">
        <v>44005</v>
      </c>
      <c r="I1984" s="120">
        <v>44018</v>
      </c>
      <c r="J1984" s="70"/>
      <c r="K1984" s="162"/>
      <c r="L1984" s="162"/>
      <c r="M1984" s="29" t="s">
        <v>5</v>
      </c>
      <c r="N1984" s="162">
        <v>1</v>
      </c>
      <c r="O1984" s="110">
        <v>3828.8</v>
      </c>
      <c r="P1984" s="162">
        <v>2020</v>
      </c>
    </row>
    <row r="1985" spans="1:16" s="129" customFormat="1" ht="15.75" customHeight="1" x14ac:dyDescent="0.25">
      <c r="A1985" s="113" t="s">
        <v>2976</v>
      </c>
      <c r="B1985" s="18" t="s">
        <v>2081</v>
      </c>
      <c r="C1985" s="118">
        <v>4244124.3499999996</v>
      </c>
      <c r="D1985" s="120"/>
      <c r="E1985" s="162"/>
      <c r="F1985" s="162"/>
      <c r="G1985" s="91">
        <f t="shared" si="30"/>
        <v>4244124.3499999996</v>
      </c>
      <c r="H1985" s="102">
        <v>43907</v>
      </c>
      <c r="I1985" s="120">
        <v>43944</v>
      </c>
      <c r="J1985" s="70"/>
      <c r="K1985" s="162"/>
      <c r="L1985" s="162"/>
      <c r="M1985" s="29" t="s">
        <v>5</v>
      </c>
      <c r="N1985" s="162">
        <v>1</v>
      </c>
      <c r="O1985" s="110">
        <v>3675.2</v>
      </c>
      <c r="P1985" s="162">
        <v>2020</v>
      </c>
    </row>
    <row r="1986" spans="1:16" s="129" customFormat="1" ht="15.75" customHeight="1" x14ac:dyDescent="0.25">
      <c r="A1986" s="113" t="s">
        <v>2856</v>
      </c>
      <c r="B1986" s="18" t="s">
        <v>3589</v>
      </c>
      <c r="C1986" s="118">
        <v>3089270.17</v>
      </c>
      <c r="D1986" s="120"/>
      <c r="E1986" s="162"/>
      <c r="F1986" s="162"/>
      <c r="G1986" s="91">
        <f t="shared" si="30"/>
        <v>3089270.17</v>
      </c>
      <c r="H1986" s="102">
        <v>43948</v>
      </c>
      <c r="I1986" s="120">
        <v>43980</v>
      </c>
      <c r="J1986" s="70"/>
      <c r="K1986" s="162"/>
      <c r="L1986" s="162"/>
      <c r="M1986" s="29" t="s">
        <v>5</v>
      </c>
      <c r="N1986" s="162">
        <v>1</v>
      </c>
      <c r="O1986" s="110">
        <v>2762.8</v>
      </c>
      <c r="P1986" s="162">
        <v>2020</v>
      </c>
    </row>
    <row r="1987" spans="1:16" s="129" customFormat="1" ht="15.75" customHeight="1" x14ac:dyDescent="0.25">
      <c r="A1987" s="113" t="s">
        <v>3349</v>
      </c>
      <c r="B1987" s="18" t="s">
        <v>3844</v>
      </c>
      <c r="C1987" s="118">
        <v>1104618</v>
      </c>
      <c r="D1987" s="120"/>
      <c r="E1987" s="162"/>
      <c r="F1987" s="162"/>
      <c r="G1987" s="91">
        <f t="shared" si="30"/>
        <v>1104618</v>
      </c>
      <c r="H1987" s="102">
        <v>43971</v>
      </c>
      <c r="I1987" s="120">
        <v>44012</v>
      </c>
      <c r="J1987" s="70"/>
      <c r="K1987" s="162"/>
      <c r="L1987" s="162"/>
      <c r="M1987" s="29" t="s">
        <v>724</v>
      </c>
      <c r="N1987" s="162">
        <v>1</v>
      </c>
      <c r="O1987" s="110">
        <v>3848.1</v>
      </c>
      <c r="P1987" s="162">
        <v>2020</v>
      </c>
    </row>
    <row r="1988" spans="1:16" s="129" customFormat="1" ht="15.75" customHeight="1" x14ac:dyDescent="0.25">
      <c r="A1988" s="113" t="s">
        <v>3389</v>
      </c>
      <c r="B1988" s="18" t="s">
        <v>3844</v>
      </c>
      <c r="C1988" s="118">
        <v>6510807.5999999996</v>
      </c>
      <c r="D1988" s="120"/>
      <c r="E1988" s="162"/>
      <c r="F1988" s="162"/>
      <c r="G1988" s="91">
        <f t="shared" si="30"/>
        <v>6510807.5999999996</v>
      </c>
      <c r="H1988" s="102">
        <v>43998</v>
      </c>
      <c r="I1988" s="120">
        <v>44018</v>
      </c>
      <c r="J1988" s="70"/>
      <c r="K1988" s="162"/>
      <c r="L1988" s="162"/>
      <c r="M1988" s="29" t="s">
        <v>3606</v>
      </c>
      <c r="N1988" s="162">
        <v>1</v>
      </c>
      <c r="O1988" s="110">
        <v>5136.6000000000004</v>
      </c>
      <c r="P1988" s="162">
        <v>2020</v>
      </c>
    </row>
    <row r="1989" spans="1:16" s="129" customFormat="1" ht="15.75" customHeight="1" x14ac:dyDescent="0.25">
      <c r="A1989" s="113" t="s">
        <v>3168</v>
      </c>
      <c r="B1989" s="18" t="s">
        <v>3844</v>
      </c>
      <c r="C1989" s="118">
        <v>1835383.2</v>
      </c>
      <c r="D1989" s="120"/>
      <c r="E1989" s="162"/>
      <c r="F1989" s="162"/>
      <c r="G1989" s="91">
        <f t="shared" si="30"/>
        <v>1835383.2</v>
      </c>
      <c r="H1989" s="102">
        <v>44007</v>
      </c>
      <c r="I1989" s="120">
        <v>44020</v>
      </c>
      <c r="J1989" s="70"/>
      <c r="K1989" s="162"/>
      <c r="L1989" s="162"/>
      <c r="M1989" s="29" t="s">
        <v>3606</v>
      </c>
      <c r="N1989" s="162">
        <v>1</v>
      </c>
      <c r="O1989" s="110">
        <v>1312.4</v>
      </c>
      <c r="P1989" s="162">
        <v>2020</v>
      </c>
    </row>
    <row r="1990" spans="1:16" s="129" customFormat="1" ht="15.75" customHeight="1" x14ac:dyDescent="0.25">
      <c r="A1990" s="113" t="s">
        <v>1681</v>
      </c>
      <c r="B1990" s="18" t="s">
        <v>782</v>
      </c>
      <c r="C1990" s="118">
        <v>2929406.4</v>
      </c>
      <c r="D1990" s="120"/>
      <c r="E1990" s="162"/>
      <c r="F1990" s="162"/>
      <c r="G1990" s="91">
        <f t="shared" si="30"/>
        <v>2929406.4</v>
      </c>
      <c r="H1990" s="102">
        <v>43808</v>
      </c>
      <c r="I1990" s="120">
        <v>43830</v>
      </c>
      <c r="J1990" s="70"/>
      <c r="K1990" s="162"/>
      <c r="L1990" s="162"/>
      <c r="M1990" s="29" t="s">
        <v>3507</v>
      </c>
      <c r="N1990" s="162">
        <v>4</v>
      </c>
      <c r="O1990" s="135">
        <v>3343.6</v>
      </c>
      <c r="P1990" s="162">
        <v>2019</v>
      </c>
    </row>
    <row r="1991" spans="1:16" s="129" customFormat="1" ht="15.75" customHeight="1" x14ac:dyDescent="0.25">
      <c r="A1991" s="113" t="s">
        <v>2896</v>
      </c>
      <c r="B1991" s="18" t="s">
        <v>782</v>
      </c>
      <c r="C1991" s="118">
        <v>1006700.4</v>
      </c>
      <c r="D1991" s="120"/>
      <c r="E1991" s="162"/>
      <c r="F1991" s="162"/>
      <c r="G1991" s="91">
        <f t="shared" si="30"/>
        <v>1006700.4</v>
      </c>
      <c r="H1991" s="102">
        <v>43908</v>
      </c>
      <c r="I1991" s="120">
        <v>43987</v>
      </c>
      <c r="J1991" s="70"/>
      <c r="K1991" s="162"/>
      <c r="L1991" s="162"/>
      <c r="M1991" s="29" t="s">
        <v>5</v>
      </c>
      <c r="N1991" s="162">
        <v>1</v>
      </c>
      <c r="O1991" s="110">
        <v>1700.4</v>
      </c>
      <c r="P1991" s="162">
        <v>2020</v>
      </c>
    </row>
    <row r="1992" spans="1:16" s="129" customFormat="1" ht="15.75" customHeight="1" x14ac:dyDescent="0.25">
      <c r="A1992" s="113" t="s">
        <v>2906</v>
      </c>
      <c r="B1992" s="18" t="s">
        <v>245</v>
      </c>
      <c r="C1992" s="118">
        <v>7746266.2999999998</v>
      </c>
      <c r="D1992" s="120"/>
      <c r="E1992" s="162"/>
      <c r="F1992" s="162"/>
      <c r="G1992" s="91">
        <f t="shared" si="30"/>
        <v>7746266.2999999998</v>
      </c>
      <c r="H1992" s="102">
        <v>43979</v>
      </c>
      <c r="I1992" s="120">
        <v>44018</v>
      </c>
      <c r="J1992" s="70"/>
      <c r="K1992" s="162"/>
      <c r="L1992" s="162"/>
      <c r="M1992" s="29" t="s">
        <v>2710</v>
      </c>
      <c r="N1992" s="162">
        <v>5</v>
      </c>
      <c r="O1992" s="84">
        <v>2781.7</v>
      </c>
      <c r="P1992" s="162">
        <v>2020</v>
      </c>
    </row>
    <row r="1993" spans="1:16" s="129" customFormat="1" ht="15.75" customHeight="1" x14ac:dyDescent="0.25">
      <c r="A1993" s="113" t="s">
        <v>3274</v>
      </c>
      <c r="B1993" s="18" t="s">
        <v>2081</v>
      </c>
      <c r="C1993" s="118">
        <v>3641838.14</v>
      </c>
      <c r="D1993" s="120"/>
      <c r="E1993" s="162"/>
      <c r="F1993" s="162"/>
      <c r="G1993" s="91">
        <f t="shared" si="30"/>
        <v>3641838.14</v>
      </c>
      <c r="H1993" s="102">
        <v>43950</v>
      </c>
      <c r="I1993" s="120">
        <v>44005</v>
      </c>
      <c r="J1993" s="70"/>
      <c r="K1993" s="162"/>
      <c r="L1993" s="162"/>
      <c r="M1993" s="29" t="s">
        <v>3606</v>
      </c>
      <c r="N1993" s="162">
        <v>1</v>
      </c>
      <c r="O1993" s="162">
        <v>3384.7</v>
      </c>
      <c r="P1993" s="162">
        <v>2020</v>
      </c>
    </row>
    <row r="1994" spans="1:16" s="129" customFormat="1" ht="15.75" customHeight="1" x14ac:dyDescent="0.25">
      <c r="A1994" s="113" t="s">
        <v>3120</v>
      </c>
      <c r="B1994" s="18" t="s">
        <v>63</v>
      </c>
      <c r="C1994" s="118">
        <v>2561887.2000000002</v>
      </c>
      <c r="D1994" s="120"/>
      <c r="E1994" s="162"/>
      <c r="F1994" s="162"/>
      <c r="G1994" s="91">
        <f t="shared" si="30"/>
        <v>2561887.2000000002</v>
      </c>
      <c r="H1994" s="120">
        <v>43992</v>
      </c>
      <c r="I1994" s="120">
        <v>44026</v>
      </c>
      <c r="J1994" s="70"/>
      <c r="K1994" s="162"/>
      <c r="L1994" s="162"/>
      <c r="M1994" s="29" t="s">
        <v>3606</v>
      </c>
      <c r="N1994" s="162">
        <v>1</v>
      </c>
      <c r="O1994" s="162">
        <v>703.2</v>
      </c>
      <c r="P1994" s="162">
        <v>2020</v>
      </c>
    </row>
    <row r="1995" spans="1:16" s="129" customFormat="1" ht="15.75" customHeight="1" x14ac:dyDescent="0.25">
      <c r="A1995" s="113" t="s">
        <v>2479</v>
      </c>
      <c r="B1995" s="18" t="s">
        <v>2098</v>
      </c>
      <c r="C1995" s="118">
        <v>1246148.8400000001</v>
      </c>
      <c r="D1995" s="120"/>
      <c r="E1995" s="162"/>
      <c r="F1995" s="162"/>
      <c r="G1995" s="91">
        <f t="shared" si="30"/>
        <v>1246148.8400000001</v>
      </c>
      <c r="H1995" s="120">
        <v>43754</v>
      </c>
      <c r="I1995" s="120">
        <v>43830</v>
      </c>
      <c r="J1995" s="70"/>
      <c r="K1995" s="162"/>
      <c r="L1995" s="162"/>
      <c r="M1995" s="29" t="s">
        <v>3499</v>
      </c>
      <c r="N1995" s="162">
        <v>4</v>
      </c>
      <c r="O1995" s="162">
        <v>1005.1</v>
      </c>
      <c r="P1995" s="162">
        <v>2019</v>
      </c>
    </row>
    <row r="1996" spans="1:16" s="129" customFormat="1" ht="15.75" customHeight="1" x14ac:dyDescent="0.25">
      <c r="A1996" s="113" t="s">
        <v>1979</v>
      </c>
      <c r="B1996" s="18" t="s">
        <v>782</v>
      </c>
      <c r="C1996" s="118">
        <v>2857316.4</v>
      </c>
      <c r="D1996" s="120"/>
      <c r="E1996" s="162"/>
      <c r="F1996" s="162"/>
      <c r="G1996" s="91">
        <f t="shared" si="30"/>
        <v>2857316.4</v>
      </c>
      <c r="H1996" s="120">
        <v>43756</v>
      </c>
      <c r="I1996" s="120">
        <v>43830</v>
      </c>
      <c r="J1996" s="70"/>
      <c r="K1996" s="162"/>
      <c r="L1996" s="162"/>
      <c r="M1996" s="29" t="s">
        <v>3507</v>
      </c>
      <c r="N1996" s="162">
        <v>4</v>
      </c>
      <c r="O1996" s="162">
        <v>4906</v>
      </c>
      <c r="P1996" s="162">
        <v>2019</v>
      </c>
    </row>
    <row r="1997" spans="1:16" s="129" customFormat="1" ht="15.75" customHeight="1" x14ac:dyDescent="0.25">
      <c r="A1997" s="113" t="s">
        <v>3590</v>
      </c>
      <c r="B1997" s="18" t="s">
        <v>2852</v>
      </c>
      <c r="C1997" s="118">
        <v>3142380.77</v>
      </c>
      <c r="D1997" s="120"/>
      <c r="E1997" s="162"/>
      <c r="F1997" s="162"/>
      <c r="G1997" s="91">
        <f t="shared" si="30"/>
        <v>3142380.77</v>
      </c>
      <c r="H1997" s="120">
        <v>43826</v>
      </c>
      <c r="I1997" s="120">
        <v>43830</v>
      </c>
      <c r="J1997" s="70"/>
      <c r="K1997" s="162"/>
      <c r="L1997" s="162"/>
      <c r="M1997" s="29" t="s">
        <v>3920</v>
      </c>
      <c r="N1997" s="162">
        <v>3</v>
      </c>
      <c r="O1997" s="162">
        <v>3801.7</v>
      </c>
      <c r="P1997" s="162">
        <v>2019</v>
      </c>
    </row>
    <row r="1998" spans="1:16" s="129" customFormat="1" ht="15.75" customHeight="1" x14ac:dyDescent="0.25">
      <c r="A1998" s="113" t="s">
        <v>3590</v>
      </c>
      <c r="B1998" s="18" t="s">
        <v>2098</v>
      </c>
      <c r="C1998" s="118">
        <v>1109775.5900000001</v>
      </c>
      <c r="D1998" s="120"/>
      <c r="E1998" s="162"/>
      <c r="F1998" s="162"/>
      <c r="G1998" s="91">
        <f t="shared" si="30"/>
        <v>1109775.5900000001</v>
      </c>
      <c r="H1998" s="120">
        <v>44153</v>
      </c>
      <c r="I1998" s="120">
        <v>44224</v>
      </c>
      <c r="J1998" s="70"/>
      <c r="K1998" s="162"/>
      <c r="L1998" s="162"/>
      <c r="M1998" s="29" t="s">
        <v>724</v>
      </c>
      <c r="N1998" s="162">
        <v>1</v>
      </c>
      <c r="O1998" s="162">
        <v>3801.7</v>
      </c>
      <c r="P1998" s="162">
        <v>2020</v>
      </c>
    </row>
    <row r="1999" spans="1:16" s="129" customFormat="1" ht="15.75" customHeight="1" x14ac:dyDescent="0.25">
      <c r="A1999" s="113" t="s">
        <v>2626</v>
      </c>
      <c r="B1999" s="18" t="s">
        <v>3572</v>
      </c>
      <c r="C1999" s="118">
        <v>4568508</v>
      </c>
      <c r="D1999" s="120"/>
      <c r="E1999" s="162"/>
      <c r="F1999" s="162"/>
      <c r="G1999" s="91">
        <f t="shared" si="30"/>
        <v>4568508</v>
      </c>
      <c r="H1999" s="120">
        <v>44012</v>
      </c>
      <c r="I1999" s="120">
        <v>44036</v>
      </c>
      <c r="J1999" s="70"/>
      <c r="K1999" s="162"/>
      <c r="L1999" s="162"/>
      <c r="M1999" s="29" t="s">
        <v>5</v>
      </c>
      <c r="N1999" s="162">
        <v>1</v>
      </c>
      <c r="O1999" s="162">
        <v>3966.7</v>
      </c>
      <c r="P1999" s="162">
        <v>2020</v>
      </c>
    </row>
    <row r="2000" spans="1:16" s="129" customFormat="1" ht="15.75" customHeight="1" x14ac:dyDescent="0.25">
      <c r="A2000" s="113" t="s">
        <v>2798</v>
      </c>
      <c r="B2000" s="18" t="s">
        <v>3844</v>
      </c>
      <c r="C2000" s="118">
        <v>5183065.2</v>
      </c>
      <c r="D2000" s="120"/>
      <c r="E2000" s="162"/>
      <c r="F2000" s="162"/>
      <c r="G2000" s="91">
        <f t="shared" ref="G2000:G2063" si="31">C2000-D2000+F2000</f>
        <v>5183065.2</v>
      </c>
      <c r="H2000" s="120">
        <v>43979</v>
      </c>
      <c r="I2000" s="120">
        <v>44033</v>
      </c>
      <c r="J2000" s="70"/>
      <c r="K2000" s="162"/>
      <c r="L2000" s="162"/>
      <c r="M2000" s="29" t="s">
        <v>3606</v>
      </c>
      <c r="N2000" s="162">
        <v>1</v>
      </c>
      <c r="O2000" s="162">
        <v>4219.3</v>
      </c>
      <c r="P2000" s="162">
        <v>2020</v>
      </c>
    </row>
    <row r="2001" spans="1:16" s="129" customFormat="1" ht="15.75" customHeight="1" x14ac:dyDescent="0.25">
      <c r="A2001" s="113" t="s">
        <v>3104</v>
      </c>
      <c r="B2001" s="18" t="s">
        <v>245</v>
      </c>
      <c r="C2001" s="118">
        <v>3655901.44</v>
      </c>
      <c r="D2001" s="120"/>
      <c r="E2001" s="162"/>
      <c r="F2001" s="162"/>
      <c r="G2001" s="91">
        <f t="shared" si="31"/>
        <v>3655901.44</v>
      </c>
      <c r="H2001" s="120">
        <v>44012</v>
      </c>
      <c r="I2001" s="120">
        <v>44035</v>
      </c>
      <c r="J2001" s="70"/>
      <c r="K2001" s="162"/>
      <c r="L2001" s="162"/>
      <c r="M2001" s="92" t="s">
        <v>3921</v>
      </c>
      <c r="N2001" s="93">
        <v>2</v>
      </c>
      <c r="O2001" s="112">
        <v>2191</v>
      </c>
      <c r="P2001" s="162">
        <v>2020</v>
      </c>
    </row>
    <row r="2002" spans="1:16" s="129" customFormat="1" ht="15.75" customHeight="1" x14ac:dyDescent="0.25">
      <c r="A2002" s="113" t="s">
        <v>3176</v>
      </c>
      <c r="B2002" s="18" t="s">
        <v>245</v>
      </c>
      <c r="C2002" s="118">
        <v>6772812</v>
      </c>
      <c r="D2002" s="120"/>
      <c r="E2002" s="162"/>
      <c r="F2002" s="162"/>
      <c r="G2002" s="91">
        <f t="shared" si="31"/>
        <v>6772812</v>
      </c>
      <c r="H2002" s="120">
        <v>44012</v>
      </c>
      <c r="I2002" s="120">
        <v>44039</v>
      </c>
      <c r="J2002" s="70"/>
      <c r="K2002" s="162"/>
      <c r="L2002" s="162"/>
      <c r="M2002" s="92" t="s">
        <v>3921</v>
      </c>
      <c r="N2002" s="93">
        <v>2</v>
      </c>
      <c r="O2002" s="84">
        <v>3872.2</v>
      </c>
      <c r="P2002" s="162">
        <v>2020</v>
      </c>
    </row>
    <row r="2003" spans="1:16" s="129" customFormat="1" ht="15.75" customHeight="1" x14ac:dyDescent="0.25">
      <c r="A2003" s="113" t="s">
        <v>2219</v>
      </c>
      <c r="B2003" s="18" t="s">
        <v>3838</v>
      </c>
      <c r="C2003" s="118">
        <v>1588297.2</v>
      </c>
      <c r="D2003" s="120"/>
      <c r="E2003" s="162"/>
      <c r="F2003" s="162"/>
      <c r="G2003" s="91">
        <f t="shared" si="31"/>
        <v>1588297.2</v>
      </c>
      <c r="H2003" s="120">
        <v>44021</v>
      </c>
      <c r="I2003" s="120">
        <v>44049</v>
      </c>
      <c r="J2003" s="70"/>
      <c r="K2003" s="162"/>
      <c r="L2003" s="162"/>
      <c r="M2003" s="162" t="s">
        <v>5</v>
      </c>
      <c r="N2003" s="22">
        <v>1</v>
      </c>
      <c r="O2003" s="84">
        <v>423.8</v>
      </c>
      <c r="P2003" s="162">
        <v>2020</v>
      </c>
    </row>
    <row r="2004" spans="1:16" s="129" customFormat="1" ht="15.75" customHeight="1" x14ac:dyDescent="0.25">
      <c r="A2004" s="113" t="s">
        <v>2965</v>
      </c>
      <c r="B2004" s="18" t="s">
        <v>3834</v>
      </c>
      <c r="C2004" s="118">
        <v>9099970.7100000009</v>
      </c>
      <c r="D2004" s="120"/>
      <c r="E2004" s="162"/>
      <c r="F2004" s="162"/>
      <c r="G2004" s="91">
        <f t="shared" si="31"/>
        <v>9099970.7100000009</v>
      </c>
      <c r="H2004" s="120">
        <v>44001</v>
      </c>
      <c r="I2004" s="120">
        <v>44022</v>
      </c>
      <c r="J2004" s="70"/>
      <c r="K2004" s="162"/>
      <c r="L2004" s="162"/>
      <c r="M2004" s="162" t="s">
        <v>3821</v>
      </c>
      <c r="N2004" s="22">
        <v>5</v>
      </c>
      <c r="O2004" s="84">
        <v>5183.8999999999996</v>
      </c>
      <c r="P2004" s="162">
        <v>2020</v>
      </c>
    </row>
    <row r="2005" spans="1:16" s="129" customFormat="1" ht="15.75" customHeight="1" x14ac:dyDescent="0.25">
      <c r="A2005" s="113" t="s">
        <v>2888</v>
      </c>
      <c r="B2005" s="18" t="s">
        <v>3544</v>
      </c>
      <c r="C2005" s="118">
        <v>3626136.95</v>
      </c>
      <c r="D2005" s="120"/>
      <c r="E2005" s="162"/>
      <c r="F2005" s="162"/>
      <c r="G2005" s="91">
        <f t="shared" si="31"/>
        <v>3626136.95</v>
      </c>
      <c r="H2005" s="120">
        <v>43819</v>
      </c>
      <c r="I2005" s="120">
        <v>43830</v>
      </c>
      <c r="J2005" s="70"/>
      <c r="K2005" s="162"/>
      <c r="L2005" s="162"/>
      <c r="M2005" s="92" t="s">
        <v>3568</v>
      </c>
      <c r="N2005" s="93">
        <v>4</v>
      </c>
      <c r="O2005" s="84">
        <v>3793</v>
      </c>
      <c r="P2005" s="162" t="s">
        <v>3598</v>
      </c>
    </row>
    <row r="2006" spans="1:16" s="129" customFormat="1" ht="15.75" customHeight="1" x14ac:dyDescent="0.25">
      <c r="A2006" s="113" t="s">
        <v>2340</v>
      </c>
      <c r="B2006" s="18" t="s">
        <v>2852</v>
      </c>
      <c r="C2006" s="118">
        <v>3669601.04</v>
      </c>
      <c r="D2006" s="120"/>
      <c r="E2006" s="162"/>
      <c r="F2006" s="162"/>
      <c r="G2006" s="91">
        <f t="shared" si="31"/>
        <v>3669601.04</v>
      </c>
      <c r="H2006" s="120">
        <v>43826</v>
      </c>
      <c r="I2006" s="120">
        <v>43830</v>
      </c>
      <c r="J2006" s="70"/>
      <c r="K2006" s="162"/>
      <c r="L2006" s="162"/>
      <c r="M2006" s="162" t="s">
        <v>3501</v>
      </c>
      <c r="N2006" s="22">
        <v>4</v>
      </c>
      <c r="O2006" s="84">
        <v>3790.2</v>
      </c>
      <c r="P2006" s="162">
        <v>2019</v>
      </c>
    </row>
    <row r="2007" spans="1:16" s="129" customFormat="1" ht="15.75" customHeight="1" x14ac:dyDescent="0.25">
      <c r="A2007" s="113" t="s">
        <v>2554</v>
      </c>
      <c r="B2007" s="18" t="s">
        <v>63</v>
      </c>
      <c r="C2007" s="118">
        <v>2368011.5699999998</v>
      </c>
      <c r="D2007" s="120"/>
      <c r="E2007" s="162"/>
      <c r="F2007" s="162"/>
      <c r="G2007" s="91">
        <f t="shared" si="31"/>
        <v>2368011.5699999998</v>
      </c>
      <c r="H2007" s="120">
        <v>43886</v>
      </c>
      <c r="I2007" s="120">
        <v>44047</v>
      </c>
      <c r="J2007" s="70"/>
      <c r="K2007" s="162"/>
      <c r="L2007" s="162"/>
      <c r="M2007" s="162" t="s">
        <v>3508</v>
      </c>
      <c r="N2007" s="22">
        <v>4</v>
      </c>
      <c r="O2007" s="84">
        <v>3872.8</v>
      </c>
      <c r="P2007" s="162">
        <v>2019</v>
      </c>
    </row>
    <row r="2008" spans="1:16" s="129" customFormat="1" ht="15.75" customHeight="1" x14ac:dyDescent="0.25">
      <c r="A2008" s="113" t="s">
        <v>3037</v>
      </c>
      <c r="B2008" s="18" t="s">
        <v>3840</v>
      </c>
      <c r="C2008" s="118">
        <v>2841697.2</v>
      </c>
      <c r="D2008" s="120"/>
      <c r="E2008" s="162"/>
      <c r="F2008" s="162"/>
      <c r="G2008" s="91">
        <f t="shared" si="31"/>
        <v>2841697.2</v>
      </c>
      <c r="H2008" s="120">
        <v>44012</v>
      </c>
      <c r="I2008" s="120">
        <v>44056</v>
      </c>
      <c r="J2008" s="70"/>
      <c r="K2008" s="162"/>
      <c r="L2008" s="162"/>
      <c r="M2008" s="162" t="s">
        <v>5</v>
      </c>
      <c r="N2008" s="22">
        <v>1</v>
      </c>
      <c r="O2008" s="84">
        <v>1610</v>
      </c>
      <c r="P2008" s="162">
        <v>2020</v>
      </c>
    </row>
    <row r="2009" spans="1:16" s="129" customFormat="1" ht="15.75" customHeight="1" x14ac:dyDescent="0.25">
      <c r="A2009" s="113" t="s">
        <v>3157</v>
      </c>
      <c r="B2009" s="18" t="s">
        <v>3577</v>
      </c>
      <c r="C2009" s="118">
        <v>3839300.13</v>
      </c>
      <c r="D2009" s="120"/>
      <c r="E2009" s="162"/>
      <c r="F2009" s="162"/>
      <c r="G2009" s="91">
        <f t="shared" si="31"/>
        <v>3839300.13</v>
      </c>
      <c r="H2009" s="120">
        <v>44043</v>
      </c>
      <c r="I2009" s="120">
        <v>44063</v>
      </c>
      <c r="J2009" s="70"/>
      <c r="K2009" s="162"/>
      <c r="L2009" s="162"/>
      <c r="M2009" s="162" t="s">
        <v>5</v>
      </c>
      <c r="N2009" s="22">
        <v>1</v>
      </c>
      <c r="O2009" s="84">
        <v>3732</v>
      </c>
      <c r="P2009" s="162">
        <v>2020</v>
      </c>
    </row>
    <row r="2010" spans="1:16" s="129" customFormat="1" ht="15.75" customHeight="1" x14ac:dyDescent="0.25">
      <c r="A2010" s="113" t="s">
        <v>2265</v>
      </c>
      <c r="B2010" s="18" t="s">
        <v>2098</v>
      </c>
      <c r="C2010" s="118">
        <v>1334918.56</v>
      </c>
      <c r="D2010" s="120"/>
      <c r="E2010" s="162"/>
      <c r="F2010" s="162"/>
      <c r="G2010" s="91">
        <f t="shared" si="31"/>
        <v>1334918.56</v>
      </c>
      <c r="H2010" s="120">
        <v>43812</v>
      </c>
      <c r="I2010" s="120">
        <v>43830</v>
      </c>
      <c r="J2010" s="70"/>
      <c r="K2010" s="162"/>
      <c r="L2010" s="162"/>
      <c r="M2010" s="84" t="s">
        <v>3501</v>
      </c>
      <c r="N2010" s="162">
        <v>4</v>
      </c>
      <c r="O2010" s="135">
        <v>1928</v>
      </c>
      <c r="P2010" s="162">
        <v>2019</v>
      </c>
    </row>
    <row r="2011" spans="1:16" s="129" customFormat="1" ht="15.75" customHeight="1" x14ac:dyDescent="0.25">
      <c r="A2011" s="113" t="s">
        <v>2649</v>
      </c>
      <c r="B2011" s="155" t="s">
        <v>63</v>
      </c>
      <c r="C2011" s="118">
        <v>1873779.6</v>
      </c>
      <c r="D2011" s="120"/>
      <c r="E2011" s="162"/>
      <c r="F2011" s="162"/>
      <c r="G2011" s="91">
        <f t="shared" si="31"/>
        <v>1873779.6</v>
      </c>
      <c r="H2011" s="120" t="s">
        <v>3932</v>
      </c>
      <c r="I2011" s="120">
        <v>44021</v>
      </c>
      <c r="J2011" s="70"/>
      <c r="K2011" s="162"/>
      <c r="L2011" s="162"/>
      <c r="M2011" s="84" t="s">
        <v>1213</v>
      </c>
      <c r="N2011" s="162">
        <v>1</v>
      </c>
      <c r="O2011" s="110">
        <v>1335.2</v>
      </c>
      <c r="P2011" s="162">
        <v>2019</v>
      </c>
    </row>
    <row r="2012" spans="1:16" s="129" customFormat="1" ht="15.75" customHeight="1" x14ac:dyDescent="0.25">
      <c r="A2012" s="113" t="s">
        <v>3082</v>
      </c>
      <c r="B2012" s="18" t="s">
        <v>2100</v>
      </c>
      <c r="C2012" s="118">
        <v>3435166.8</v>
      </c>
      <c r="D2012" s="120"/>
      <c r="E2012" s="162"/>
      <c r="F2012" s="162"/>
      <c r="G2012" s="91">
        <f t="shared" si="31"/>
        <v>3435166.8</v>
      </c>
      <c r="H2012" s="120">
        <v>44040</v>
      </c>
      <c r="I2012" s="120">
        <v>44060</v>
      </c>
      <c r="J2012" s="70"/>
      <c r="K2012" s="162"/>
      <c r="L2012" s="162"/>
      <c r="M2012" s="139" t="s">
        <v>3976</v>
      </c>
      <c r="N2012" s="162">
        <v>2</v>
      </c>
      <c r="O2012" s="135">
        <v>3794.2</v>
      </c>
      <c r="P2012" s="162">
        <v>2020</v>
      </c>
    </row>
    <row r="2013" spans="1:16" s="129" customFormat="1" ht="15.75" customHeight="1" x14ac:dyDescent="0.25">
      <c r="A2013" s="160" t="s">
        <v>3171</v>
      </c>
      <c r="B2013" s="18" t="s">
        <v>3572</v>
      </c>
      <c r="C2013" s="118">
        <v>6713131.2000000002</v>
      </c>
      <c r="D2013" s="120"/>
      <c r="E2013" s="162"/>
      <c r="F2013" s="162"/>
      <c r="G2013" s="91">
        <f t="shared" si="31"/>
        <v>6713131.2000000002</v>
      </c>
      <c r="H2013" s="120">
        <v>44071</v>
      </c>
      <c r="I2013" s="120" t="s">
        <v>3985</v>
      </c>
      <c r="J2013" s="70"/>
      <c r="K2013" s="162"/>
      <c r="L2013" s="162"/>
      <c r="M2013" s="139" t="s">
        <v>3921</v>
      </c>
      <c r="N2013" s="93">
        <v>2</v>
      </c>
      <c r="O2013" s="112">
        <v>3798.2</v>
      </c>
      <c r="P2013" s="162">
        <v>2020</v>
      </c>
    </row>
    <row r="2014" spans="1:16" s="129" customFormat="1" ht="15.75" customHeight="1" x14ac:dyDescent="0.25">
      <c r="A2014" s="113" t="s">
        <v>3020</v>
      </c>
      <c r="B2014" s="18" t="s">
        <v>69</v>
      </c>
      <c r="C2014" s="118">
        <v>5358918</v>
      </c>
      <c r="D2014" s="120"/>
      <c r="E2014" s="162"/>
      <c r="F2014" s="162"/>
      <c r="G2014" s="91">
        <f t="shared" si="31"/>
        <v>5358918</v>
      </c>
      <c r="H2014" s="120">
        <v>44033</v>
      </c>
      <c r="I2014" s="120">
        <v>44074</v>
      </c>
      <c r="J2014" s="70"/>
      <c r="K2014" s="162"/>
      <c r="L2014" s="162"/>
      <c r="M2014" s="84" t="s">
        <v>5</v>
      </c>
      <c r="N2014" s="162">
        <v>1</v>
      </c>
      <c r="O2014" s="162">
        <v>5096.3</v>
      </c>
      <c r="P2014" s="162">
        <v>2020</v>
      </c>
    </row>
    <row r="2015" spans="1:16" s="129" customFormat="1" ht="15.75" customHeight="1" x14ac:dyDescent="0.25">
      <c r="A2015" s="113" t="s">
        <v>3086</v>
      </c>
      <c r="B2015" s="18" t="s">
        <v>3838</v>
      </c>
      <c r="C2015" s="118">
        <v>494748.8</v>
      </c>
      <c r="D2015" s="120"/>
      <c r="E2015" s="162"/>
      <c r="F2015" s="162"/>
      <c r="G2015" s="91">
        <f t="shared" si="31"/>
        <v>494748.8</v>
      </c>
      <c r="H2015" s="120">
        <v>44053</v>
      </c>
      <c r="I2015" s="120">
        <v>44076</v>
      </c>
      <c r="J2015" s="70"/>
      <c r="K2015" s="162"/>
      <c r="L2015" s="162"/>
      <c r="M2015" s="84" t="s">
        <v>3820</v>
      </c>
      <c r="N2015" s="162">
        <v>2</v>
      </c>
      <c r="O2015" s="162">
        <v>441.9</v>
      </c>
      <c r="P2015" s="162">
        <v>2020</v>
      </c>
    </row>
    <row r="2016" spans="1:16" s="129" customFormat="1" ht="15.75" customHeight="1" x14ac:dyDescent="0.25">
      <c r="A2016" s="113" t="s">
        <v>3092</v>
      </c>
      <c r="B2016" s="18" t="s">
        <v>3917</v>
      </c>
      <c r="C2016" s="118">
        <v>2930811.66</v>
      </c>
      <c r="D2016" s="120"/>
      <c r="E2016" s="162"/>
      <c r="F2016" s="162"/>
      <c r="G2016" s="91">
        <f t="shared" si="31"/>
        <v>2930811.66</v>
      </c>
      <c r="H2016" s="120">
        <v>44020</v>
      </c>
      <c r="I2016" s="120">
        <v>44046</v>
      </c>
      <c r="J2016" s="70"/>
      <c r="K2016" s="162"/>
      <c r="L2016" s="162"/>
      <c r="M2016" s="84" t="s">
        <v>3606</v>
      </c>
      <c r="N2016" s="162">
        <v>1</v>
      </c>
      <c r="O2016" s="162">
        <v>1673.5</v>
      </c>
      <c r="P2016" s="162">
        <v>2020</v>
      </c>
    </row>
    <row r="2017" spans="1:16" s="129" customFormat="1" ht="15.75" customHeight="1" x14ac:dyDescent="0.25">
      <c r="A2017" s="113" t="s">
        <v>3115</v>
      </c>
      <c r="B2017" s="18" t="s">
        <v>12</v>
      </c>
      <c r="C2017" s="118">
        <v>5919047.1100000003</v>
      </c>
      <c r="D2017" s="120"/>
      <c r="E2017" s="162"/>
      <c r="F2017" s="162"/>
      <c r="G2017" s="91">
        <f t="shared" si="31"/>
        <v>5919047.1100000003</v>
      </c>
      <c r="H2017" s="120">
        <v>44053</v>
      </c>
      <c r="I2017" s="120">
        <v>44062</v>
      </c>
      <c r="J2017" s="70"/>
      <c r="K2017" s="162"/>
      <c r="L2017" s="162"/>
      <c r="M2017" s="84" t="s">
        <v>3606</v>
      </c>
      <c r="N2017" s="162">
        <v>1</v>
      </c>
      <c r="O2017" s="162">
        <v>5306.1</v>
      </c>
      <c r="P2017" s="162">
        <v>2020</v>
      </c>
    </row>
    <row r="2018" spans="1:16" s="129" customFormat="1" ht="15.75" customHeight="1" x14ac:dyDescent="0.25">
      <c r="A2018" s="113" t="s">
        <v>1943</v>
      </c>
      <c r="B2018" s="18" t="s">
        <v>2852</v>
      </c>
      <c r="C2018" s="118">
        <v>12600080.25</v>
      </c>
      <c r="D2018" s="120"/>
      <c r="E2018" s="162"/>
      <c r="F2018" s="162"/>
      <c r="G2018" s="91">
        <f t="shared" si="31"/>
        <v>12600080.25</v>
      </c>
      <c r="H2018" s="120">
        <v>43861</v>
      </c>
      <c r="I2018" s="120">
        <v>44054</v>
      </c>
      <c r="J2018" s="70"/>
      <c r="K2018" s="162"/>
      <c r="L2018" s="162"/>
      <c r="M2018" s="139" t="s">
        <v>3977</v>
      </c>
      <c r="N2018" s="92">
        <v>2</v>
      </c>
      <c r="O2018" s="162">
        <v>6719.4</v>
      </c>
      <c r="P2018" s="162">
        <v>2020</v>
      </c>
    </row>
    <row r="2019" spans="1:16" s="129" customFormat="1" ht="15.75" customHeight="1" x14ac:dyDescent="0.25">
      <c r="A2019" s="113" t="s">
        <v>2264</v>
      </c>
      <c r="B2019" s="18" t="s">
        <v>2098</v>
      </c>
      <c r="C2019" s="118">
        <v>1366098.61</v>
      </c>
      <c r="D2019" s="120"/>
      <c r="E2019" s="162"/>
      <c r="F2019" s="162"/>
      <c r="G2019" s="91">
        <f t="shared" si="31"/>
        <v>1366098.61</v>
      </c>
      <c r="H2019" s="120">
        <v>43754</v>
      </c>
      <c r="I2019" s="120">
        <v>43830</v>
      </c>
      <c r="J2019" s="70"/>
      <c r="K2019" s="162"/>
      <c r="L2019" s="162"/>
      <c r="M2019" s="84" t="s">
        <v>3501</v>
      </c>
      <c r="N2019" s="162">
        <v>4</v>
      </c>
      <c r="O2019" s="162">
        <v>1010.9</v>
      </c>
      <c r="P2019" s="162">
        <v>2019</v>
      </c>
    </row>
    <row r="2020" spans="1:16" s="129" customFormat="1" ht="15.75" customHeight="1" x14ac:dyDescent="0.25">
      <c r="A2020" s="113" t="s">
        <v>2912</v>
      </c>
      <c r="B2020" s="18" t="s">
        <v>3532</v>
      </c>
      <c r="C2020" s="118">
        <v>1336964.3999999999</v>
      </c>
      <c r="D2020" s="120"/>
      <c r="E2020" s="162"/>
      <c r="F2020" s="162"/>
      <c r="G2020" s="91">
        <f t="shared" si="31"/>
        <v>1336964.3999999999</v>
      </c>
      <c r="H2020" s="120">
        <v>44078</v>
      </c>
      <c r="I2020" s="120">
        <v>44085</v>
      </c>
      <c r="J2020" s="70"/>
      <c r="K2020" s="162"/>
      <c r="L2020" s="162"/>
      <c r="M2020" s="84" t="s">
        <v>5</v>
      </c>
      <c r="N2020" s="162">
        <v>1</v>
      </c>
      <c r="O2020" s="162">
        <v>1188.3</v>
      </c>
      <c r="P2020" s="162">
        <v>2020</v>
      </c>
    </row>
    <row r="2021" spans="1:16" s="129" customFormat="1" ht="15.75" customHeight="1" x14ac:dyDescent="0.2">
      <c r="A2021" s="166" t="s">
        <v>3008</v>
      </c>
      <c r="B2021" s="18" t="s">
        <v>63</v>
      </c>
      <c r="C2021" s="118">
        <v>2263893.6</v>
      </c>
      <c r="D2021" s="120"/>
      <c r="E2021" s="162"/>
      <c r="F2021" s="162"/>
      <c r="G2021" s="91">
        <f t="shared" si="31"/>
        <v>2263893.6</v>
      </c>
      <c r="H2021" s="120">
        <v>44014</v>
      </c>
      <c r="I2021" s="120">
        <v>44027</v>
      </c>
      <c r="J2021" s="70"/>
      <c r="K2021" s="162"/>
      <c r="L2021" s="162"/>
      <c r="M2021" s="84" t="s">
        <v>5</v>
      </c>
      <c r="N2021" s="162">
        <v>1</v>
      </c>
      <c r="O2021" s="162">
        <v>3420.9</v>
      </c>
      <c r="P2021" s="162">
        <v>2020</v>
      </c>
    </row>
    <row r="2022" spans="1:16" s="129" customFormat="1" ht="15.75" customHeight="1" x14ac:dyDescent="0.2">
      <c r="A2022" s="166" t="s">
        <v>3008</v>
      </c>
      <c r="B2022" s="104" t="s">
        <v>3545</v>
      </c>
      <c r="C2022" s="118">
        <v>893283.6</v>
      </c>
      <c r="D2022" s="120"/>
      <c r="E2022" s="162"/>
      <c r="F2022" s="162"/>
      <c r="G2022" s="91">
        <f t="shared" si="31"/>
        <v>893283.6</v>
      </c>
      <c r="H2022" s="120"/>
      <c r="I2022" s="120">
        <v>44027</v>
      </c>
      <c r="J2022" s="70"/>
      <c r="K2022" s="162"/>
      <c r="L2022" s="162"/>
      <c r="M2022" s="84" t="s">
        <v>5</v>
      </c>
      <c r="N2022" s="162">
        <v>0</v>
      </c>
      <c r="O2022" s="162">
        <v>3420.9</v>
      </c>
      <c r="P2022" s="162">
        <v>2020</v>
      </c>
    </row>
    <row r="2023" spans="1:16" s="129" customFormat="1" ht="15.75" customHeight="1" x14ac:dyDescent="0.25">
      <c r="A2023" s="113" t="s">
        <v>3179</v>
      </c>
      <c r="B2023" s="18" t="s">
        <v>69</v>
      </c>
      <c r="C2023" s="118">
        <v>9463640.4000000004</v>
      </c>
      <c r="D2023" s="120"/>
      <c r="E2023" s="162"/>
      <c r="F2023" s="162"/>
      <c r="G2023" s="91">
        <f t="shared" si="31"/>
        <v>9463640.4000000004</v>
      </c>
      <c r="H2023" s="120">
        <v>44056</v>
      </c>
      <c r="I2023" s="120">
        <v>44070</v>
      </c>
      <c r="J2023" s="70"/>
      <c r="K2023" s="162"/>
      <c r="L2023" s="162"/>
      <c r="M2023" s="139" t="s">
        <v>3976</v>
      </c>
      <c r="N2023" s="92">
        <v>2</v>
      </c>
      <c r="O2023" s="162">
        <v>4005.4</v>
      </c>
      <c r="P2023" s="162">
        <v>2020</v>
      </c>
    </row>
    <row r="2024" spans="1:16" s="129" customFormat="1" ht="15.75" customHeight="1" x14ac:dyDescent="0.25">
      <c r="A2024" s="113" t="s">
        <v>3239</v>
      </c>
      <c r="B2024" s="18" t="s">
        <v>3834</v>
      </c>
      <c r="C2024" s="118">
        <v>9192811.5899999999</v>
      </c>
      <c r="D2024" s="120"/>
      <c r="E2024" s="162"/>
      <c r="F2024" s="162"/>
      <c r="G2024" s="91">
        <f t="shared" si="31"/>
        <v>9192811.5899999999</v>
      </c>
      <c r="H2024" s="120">
        <v>44036</v>
      </c>
      <c r="I2024" s="120">
        <v>44050</v>
      </c>
      <c r="J2024" s="70"/>
      <c r="K2024" s="162"/>
      <c r="L2024" s="162"/>
      <c r="M2024" s="84" t="s">
        <v>3582</v>
      </c>
      <c r="N2024" s="162">
        <v>5</v>
      </c>
      <c r="O2024" s="162">
        <v>6232.8</v>
      </c>
      <c r="P2024" s="162">
        <v>2020</v>
      </c>
    </row>
    <row r="2025" spans="1:16" s="129" customFormat="1" ht="15.75" customHeight="1" x14ac:dyDescent="0.25">
      <c r="A2025" s="113" t="s">
        <v>3005</v>
      </c>
      <c r="B2025" s="18" t="s">
        <v>3838</v>
      </c>
      <c r="C2025" s="118">
        <v>7327659.5999999996</v>
      </c>
      <c r="D2025" s="120"/>
      <c r="E2025" s="162"/>
      <c r="F2025" s="162"/>
      <c r="G2025" s="91">
        <f t="shared" si="31"/>
        <v>7327659.5999999996</v>
      </c>
      <c r="H2025" s="120">
        <v>44050</v>
      </c>
      <c r="I2025" s="120">
        <v>44078</v>
      </c>
      <c r="J2025" s="70"/>
      <c r="K2025" s="162"/>
      <c r="L2025" s="162"/>
      <c r="M2025" s="84" t="s">
        <v>3606</v>
      </c>
      <c r="N2025" s="162">
        <v>1</v>
      </c>
      <c r="O2025" s="162">
        <v>5263</v>
      </c>
      <c r="P2025" s="162">
        <v>2020</v>
      </c>
    </row>
    <row r="2026" spans="1:16" s="129" customFormat="1" ht="15.75" customHeight="1" x14ac:dyDescent="0.25">
      <c r="A2026" s="113" t="s">
        <v>3026</v>
      </c>
      <c r="B2026" s="18" t="s">
        <v>2081</v>
      </c>
      <c r="C2026" s="118">
        <v>693499.58</v>
      </c>
      <c r="D2026" s="120"/>
      <c r="E2026" s="162"/>
      <c r="F2026" s="162"/>
      <c r="G2026" s="91">
        <f t="shared" si="31"/>
        <v>693499.58</v>
      </c>
      <c r="H2026" s="120">
        <v>43966</v>
      </c>
      <c r="I2026" s="120">
        <v>44032</v>
      </c>
      <c r="J2026" s="70"/>
      <c r="K2026" s="162"/>
      <c r="L2026" s="162"/>
      <c r="M2026" s="84" t="s">
        <v>1046</v>
      </c>
      <c r="N2026" s="162">
        <v>1</v>
      </c>
      <c r="O2026" s="135">
        <v>1019.1</v>
      </c>
      <c r="P2026" s="162">
        <v>2020</v>
      </c>
    </row>
    <row r="2027" spans="1:16" s="129" customFormat="1" ht="15.75" customHeight="1" x14ac:dyDescent="0.25">
      <c r="A2027" s="113" t="s">
        <v>2840</v>
      </c>
      <c r="B2027" s="18" t="s">
        <v>2081</v>
      </c>
      <c r="C2027" s="118">
        <v>2207235.2599999998</v>
      </c>
      <c r="D2027" s="120"/>
      <c r="E2027" s="162"/>
      <c r="F2027" s="162"/>
      <c r="G2027" s="91">
        <f t="shared" si="31"/>
        <v>2207235.2599999998</v>
      </c>
      <c r="H2027" s="120">
        <v>44008</v>
      </c>
      <c r="I2027" s="120">
        <v>44062</v>
      </c>
      <c r="J2027" s="70"/>
      <c r="K2027" s="162"/>
      <c r="L2027" s="162"/>
      <c r="M2027" s="84" t="s">
        <v>5</v>
      </c>
      <c r="N2027" s="162">
        <v>1</v>
      </c>
      <c r="O2027" s="135">
        <v>6161.2</v>
      </c>
      <c r="P2027" s="162">
        <v>2020</v>
      </c>
    </row>
    <row r="2028" spans="1:16" s="129" customFormat="1" ht="15.75" customHeight="1" x14ac:dyDescent="0.2">
      <c r="A2028" s="4" t="s">
        <v>2704</v>
      </c>
      <c r="B2028" s="18" t="s">
        <v>782</v>
      </c>
      <c r="C2028" s="118">
        <v>3711488.4</v>
      </c>
      <c r="D2028" s="120"/>
      <c r="E2028" s="162"/>
      <c r="F2028" s="162"/>
      <c r="G2028" s="91">
        <f t="shared" si="31"/>
        <v>3711488.4</v>
      </c>
      <c r="H2028" s="120">
        <v>44056</v>
      </c>
      <c r="I2028" s="120">
        <v>44071</v>
      </c>
      <c r="J2028" s="70"/>
      <c r="K2028" s="162"/>
      <c r="L2028" s="162"/>
      <c r="M2028" s="139" t="s">
        <v>3976</v>
      </c>
      <c r="N2028" s="92">
        <v>2</v>
      </c>
      <c r="O2028" s="110">
        <v>3804</v>
      </c>
      <c r="P2028" s="162">
        <v>2020</v>
      </c>
    </row>
    <row r="2029" spans="1:16" s="129" customFormat="1" ht="15.75" customHeight="1" x14ac:dyDescent="0.25">
      <c r="A2029" s="113" t="s">
        <v>3081</v>
      </c>
      <c r="B2029" s="18" t="s">
        <v>782</v>
      </c>
      <c r="C2029" s="118">
        <v>3211845.6</v>
      </c>
      <c r="D2029" s="120"/>
      <c r="E2029" s="162"/>
      <c r="F2029" s="162"/>
      <c r="G2029" s="91">
        <f t="shared" si="31"/>
        <v>3211845.6</v>
      </c>
      <c r="H2029" s="120">
        <v>44054</v>
      </c>
      <c r="I2029" s="120">
        <v>44081</v>
      </c>
      <c r="J2029" s="70"/>
      <c r="K2029" s="162"/>
      <c r="L2029" s="162"/>
      <c r="M2029" s="139" t="s">
        <v>3977</v>
      </c>
      <c r="N2029" s="92">
        <v>2</v>
      </c>
      <c r="O2029" s="110">
        <v>2793.9</v>
      </c>
      <c r="P2029" s="162">
        <v>2020</v>
      </c>
    </row>
    <row r="2030" spans="1:16" s="129" customFormat="1" ht="15.75" customHeight="1" x14ac:dyDescent="0.2">
      <c r="A2030" s="4" t="s">
        <v>2384</v>
      </c>
      <c r="B2030" s="18" t="s">
        <v>782</v>
      </c>
      <c r="C2030" s="118">
        <v>9325090.3599999994</v>
      </c>
      <c r="D2030" s="120"/>
      <c r="E2030" s="162"/>
      <c r="F2030" s="162"/>
      <c r="G2030" s="91">
        <f t="shared" si="31"/>
        <v>9325090.3599999994</v>
      </c>
      <c r="H2030" s="120">
        <v>44035</v>
      </c>
      <c r="I2030" s="120">
        <v>44078</v>
      </c>
      <c r="J2030" s="70"/>
      <c r="K2030" s="162"/>
      <c r="L2030" s="162"/>
      <c r="M2030" s="84" t="s">
        <v>3533</v>
      </c>
      <c r="N2030" s="162">
        <v>4</v>
      </c>
      <c r="O2030" s="110">
        <v>6020</v>
      </c>
      <c r="P2030" s="162">
        <v>2020</v>
      </c>
    </row>
    <row r="2031" spans="1:16" s="129" customFormat="1" ht="15.75" customHeight="1" x14ac:dyDescent="0.25">
      <c r="A2031" s="113" t="s">
        <v>3180</v>
      </c>
      <c r="B2031" s="18" t="s">
        <v>3834</v>
      </c>
      <c r="C2031" s="118">
        <v>2992479.93</v>
      </c>
      <c r="D2031" s="120"/>
      <c r="E2031" s="162"/>
      <c r="F2031" s="162"/>
      <c r="G2031" s="91">
        <f t="shared" si="31"/>
        <v>2992479.93</v>
      </c>
      <c r="H2031" s="120">
        <v>44043</v>
      </c>
      <c r="I2031" s="120">
        <v>44077</v>
      </c>
      <c r="J2031" s="70"/>
      <c r="K2031" s="162"/>
      <c r="L2031" s="162"/>
      <c r="M2031" s="139" t="s">
        <v>3976</v>
      </c>
      <c r="N2031" s="92">
        <v>2</v>
      </c>
      <c r="O2031" s="162">
        <v>3859.1</v>
      </c>
      <c r="P2031" s="162">
        <v>2020</v>
      </c>
    </row>
    <row r="2032" spans="1:16" s="129" customFormat="1" ht="15.75" customHeight="1" x14ac:dyDescent="0.25">
      <c r="A2032" s="113" t="s">
        <v>3350</v>
      </c>
      <c r="B2032" s="18" t="s">
        <v>3840</v>
      </c>
      <c r="C2032" s="118">
        <v>5902917.6900000004</v>
      </c>
      <c r="D2032" s="120"/>
      <c r="E2032" s="162"/>
      <c r="F2032" s="162"/>
      <c r="G2032" s="91">
        <f t="shared" si="31"/>
        <v>5902917.6900000004</v>
      </c>
      <c r="H2032" s="120">
        <v>44041</v>
      </c>
      <c r="I2032" s="120">
        <v>44071</v>
      </c>
      <c r="J2032" s="70"/>
      <c r="K2032" s="162"/>
      <c r="L2032" s="162"/>
      <c r="M2032" s="84" t="s">
        <v>3582</v>
      </c>
      <c r="N2032" s="162">
        <v>5</v>
      </c>
      <c r="O2032" s="162">
        <v>2205.1</v>
      </c>
      <c r="P2032" s="162">
        <v>2020</v>
      </c>
    </row>
    <row r="2033" spans="1:16" s="129" customFormat="1" ht="15.75" customHeight="1" x14ac:dyDescent="0.2">
      <c r="A2033" s="146" t="s">
        <v>3230</v>
      </c>
      <c r="B2033" s="18" t="s">
        <v>63</v>
      </c>
      <c r="C2033" s="118">
        <v>1137735.72</v>
      </c>
      <c r="D2033" s="120"/>
      <c r="E2033" s="162"/>
      <c r="F2033" s="162"/>
      <c r="G2033" s="91">
        <f t="shared" si="31"/>
        <v>1137735.72</v>
      </c>
      <c r="H2033" s="120">
        <v>44061</v>
      </c>
      <c r="I2033" s="120">
        <v>44078</v>
      </c>
      <c r="J2033" s="70"/>
      <c r="K2033" s="162"/>
      <c r="L2033" s="162"/>
      <c r="M2033" s="139" t="s">
        <v>3939</v>
      </c>
      <c r="N2033" s="92">
        <v>2</v>
      </c>
      <c r="O2033" s="162">
        <v>435.9</v>
      </c>
      <c r="P2033" s="162">
        <v>2020</v>
      </c>
    </row>
    <row r="2034" spans="1:16" s="129" customFormat="1" ht="15.75" customHeight="1" x14ac:dyDescent="0.25">
      <c r="A2034" s="113" t="s">
        <v>1165</v>
      </c>
      <c r="B2034" s="18" t="s">
        <v>2098</v>
      </c>
      <c r="C2034" s="118">
        <v>1981999.3</v>
      </c>
      <c r="D2034" s="120"/>
      <c r="E2034" s="162"/>
      <c r="F2034" s="162"/>
      <c r="G2034" s="91">
        <f t="shared" si="31"/>
        <v>1981999.3</v>
      </c>
      <c r="H2034" s="120">
        <v>43826</v>
      </c>
      <c r="I2034" s="120">
        <v>43830</v>
      </c>
      <c r="J2034" s="70"/>
      <c r="K2034" s="162"/>
      <c r="L2034" s="162"/>
      <c r="M2034" s="84" t="s">
        <v>2066</v>
      </c>
      <c r="N2034" s="162">
        <v>3</v>
      </c>
      <c r="O2034" s="135">
        <v>5354.2</v>
      </c>
      <c r="P2034" s="162">
        <v>2019</v>
      </c>
    </row>
    <row r="2035" spans="1:16" s="129" customFormat="1" ht="15.75" customHeight="1" x14ac:dyDescent="0.2">
      <c r="A2035" s="166" t="s">
        <v>2601</v>
      </c>
      <c r="B2035" s="18" t="s">
        <v>63</v>
      </c>
      <c r="C2035" s="118">
        <v>2957907.6</v>
      </c>
      <c r="D2035" s="70">
        <v>114286.8</v>
      </c>
      <c r="E2035" s="162"/>
      <c r="F2035" s="162"/>
      <c r="G2035" s="91">
        <f t="shared" si="31"/>
        <v>2843620.8000000003</v>
      </c>
      <c r="H2035" s="120">
        <v>44033</v>
      </c>
      <c r="I2035" s="120">
        <v>44050</v>
      </c>
      <c r="J2035" s="70"/>
      <c r="K2035" s="162"/>
      <c r="L2035" s="162"/>
      <c r="M2035" s="84" t="s">
        <v>5</v>
      </c>
      <c r="N2035" s="162">
        <v>1</v>
      </c>
      <c r="O2035" s="135">
        <v>3382.4</v>
      </c>
      <c r="P2035" s="162">
        <v>2020</v>
      </c>
    </row>
    <row r="2036" spans="1:16" s="129" customFormat="1" ht="15.75" customHeight="1" x14ac:dyDescent="0.2">
      <c r="A2036" s="166" t="s">
        <v>2601</v>
      </c>
      <c r="B2036" s="18" t="s">
        <v>3545</v>
      </c>
      <c r="C2036" s="118">
        <v>2781615.6</v>
      </c>
      <c r="D2036" s="120"/>
      <c r="E2036" s="162"/>
      <c r="F2036" s="162"/>
      <c r="G2036" s="91">
        <f t="shared" si="31"/>
        <v>2781615.6</v>
      </c>
      <c r="H2036" s="120"/>
      <c r="I2036" s="120">
        <v>44050</v>
      </c>
      <c r="J2036" s="70"/>
      <c r="K2036" s="162"/>
      <c r="L2036" s="162"/>
      <c r="M2036" s="84" t="s">
        <v>5</v>
      </c>
      <c r="N2036" s="162">
        <v>0</v>
      </c>
      <c r="O2036" s="135">
        <v>3382.4</v>
      </c>
      <c r="P2036" s="162">
        <v>2020</v>
      </c>
    </row>
    <row r="2037" spans="1:16" s="129" customFormat="1" ht="15.75" customHeight="1" x14ac:dyDescent="0.25">
      <c r="A2037" s="113" t="s">
        <v>2514</v>
      </c>
      <c r="B2037" s="18" t="s">
        <v>614</v>
      </c>
      <c r="C2037" s="118">
        <v>1238515.2</v>
      </c>
      <c r="D2037" s="120"/>
      <c r="E2037" s="162"/>
      <c r="F2037" s="162"/>
      <c r="G2037" s="91">
        <f t="shared" si="31"/>
        <v>1238515.2</v>
      </c>
      <c r="H2037" s="120">
        <v>43998</v>
      </c>
      <c r="I2037" s="120">
        <v>44014</v>
      </c>
      <c r="J2037" s="70"/>
      <c r="K2037" s="162"/>
      <c r="L2037" s="162"/>
      <c r="M2037" s="84" t="s">
        <v>5</v>
      </c>
      <c r="N2037" s="162">
        <v>1</v>
      </c>
      <c r="O2037" s="135">
        <v>3628.1</v>
      </c>
      <c r="P2037" s="162">
        <v>2020</v>
      </c>
    </row>
    <row r="2038" spans="1:16" s="129" customFormat="1" ht="15.75" customHeight="1" x14ac:dyDescent="0.25">
      <c r="A2038" s="113" t="s">
        <v>3105</v>
      </c>
      <c r="B2038" s="18" t="s">
        <v>3834</v>
      </c>
      <c r="C2038" s="118">
        <v>2712532.19</v>
      </c>
      <c r="D2038" s="120"/>
      <c r="E2038" s="162"/>
      <c r="F2038" s="162"/>
      <c r="G2038" s="91">
        <f t="shared" si="31"/>
        <v>2712532.19</v>
      </c>
      <c r="H2038" s="120">
        <v>44043</v>
      </c>
      <c r="I2038" s="120">
        <v>44082</v>
      </c>
      <c r="J2038" s="70"/>
      <c r="K2038" s="162"/>
      <c r="L2038" s="162"/>
      <c r="M2038" s="139" t="s">
        <v>3976</v>
      </c>
      <c r="N2038" s="92">
        <v>2</v>
      </c>
      <c r="O2038" s="135">
        <v>1131.0999999999999</v>
      </c>
      <c r="P2038" s="162">
        <v>2020</v>
      </c>
    </row>
    <row r="2039" spans="1:16" s="129" customFormat="1" ht="15.75" customHeight="1" x14ac:dyDescent="0.25">
      <c r="A2039" s="113" t="s">
        <v>3119</v>
      </c>
      <c r="B2039" s="18" t="s">
        <v>3917</v>
      </c>
      <c r="C2039" s="118">
        <v>2134974.77</v>
      </c>
      <c r="D2039" s="120"/>
      <c r="E2039" s="162"/>
      <c r="F2039" s="162"/>
      <c r="G2039" s="91">
        <f t="shared" si="31"/>
        <v>2134974.77</v>
      </c>
      <c r="H2039" s="120">
        <v>44032</v>
      </c>
      <c r="I2039" s="120">
        <v>44081</v>
      </c>
      <c r="J2039" s="70"/>
      <c r="K2039" s="162"/>
      <c r="L2039" s="162"/>
      <c r="M2039" s="84" t="s">
        <v>3606</v>
      </c>
      <c r="N2039" s="162">
        <v>1</v>
      </c>
      <c r="O2039" s="135">
        <v>795.8</v>
      </c>
      <c r="P2039" s="162">
        <v>2020</v>
      </c>
    </row>
    <row r="2040" spans="1:16" s="129" customFormat="1" ht="15.75" customHeight="1" x14ac:dyDescent="0.25">
      <c r="A2040" s="113" t="s">
        <v>2839</v>
      </c>
      <c r="B2040" s="18" t="s">
        <v>3577</v>
      </c>
      <c r="C2040" s="118">
        <v>3481917.22</v>
      </c>
      <c r="D2040" s="120"/>
      <c r="E2040" s="162"/>
      <c r="F2040" s="162"/>
      <c r="G2040" s="91">
        <f t="shared" si="31"/>
        <v>3481917.22</v>
      </c>
      <c r="H2040" s="120">
        <v>44077</v>
      </c>
      <c r="I2040" s="120">
        <v>44099</v>
      </c>
      <c r="J2040" s="70"/>
      <c r="K2040" s="162"/>
      <c r="L2040" s="162"/>
      <c r="M2040" s="84" t="s">
        <v>5</v>
      </c>
      <c r="N2040" s="162">
        <v>1</v>
      </c>
      <c r="O2040" s="135">
        <v>4263.7</v>
      </c>
      <c r="P2040" s="162">
        <v>2020</v>
      </c>
    </row>
    <row r="2041" spans="1:16" s="129" customFormat="1" ht="15.75" customHeight="1" x14ac:dyDescent="0.25">
      <c r="A2041" s="113" t="s">
        <v>2810</v>
      </c>
      <c r="B2041" s="18" t="s">
        <v>3834</v>
      </c>
      <c r="C2041" s="118">
        <v>3475933.9</v>
      </c>
      <c r="D2041" s="120"/>
      <c r="E2041" s="162"/>
      <c r="F2041" s="162"/>
      <c r="G2041" s="91">
        <f t="shared" si="31"/>
        <v>3475933.9</v>
      </c>
      <c r="H2041" s="120">
        <v>44041</v>
      </c>
      <c r="I2041" s="120">
        <v>44081</v>
      </c>
      <c r="J2041" s="70"/>
      <c r="K2041" s="162"/>
      <c r="L2041" s="162"/>
      <c r="M2041" s="84" t="s">
        <v>3606</v>
      </c>
      <c r="N2041" s="162">
        <v>1</v>
      </c>
      <c r="O2041" s="135">
        <v>4824.6000000000004</v>
      </c>
      <c r="P2041" s="162">
        <v>2020</v>
      </c>
    </row>
    <row r="2042" spans="1:16" s="129" customFormat="1" ht="15.75" customHeight="1" x14ac:dyDescent="0.25">
      <c r="A2042" s="113" t="s">
        <v>2844</v>
      </c>
      <c r="B2042" s="18" t="s">
        <v>3840</v>
      </c>
      <c r="C2042" s="118">
        <v>3142576.8</v>
      </c>
      <c r="D2042" s="120"/>
      <c r="E2042" s="162"/>
      <c r="F2042" s="162"/>
      <c r="G2042" s="91">
        <f t="shared" si="31"/>
        <v>3142576.8</v>
      </c>
      <c r="H2042" s="120">
        <v>44069</v>
      </c>
      <c r="I2042" s="120">
        <v>44084</v>
      </c>
      <c r="J2042" s="70"/>
      <c r="K2042" s="162"/>
      <c r="L2042" s="162"/>
      <c r="M2042" s="139" t="s">
        <v>3976</v>
      </c>
      <c r="N2042" s="92">
        <v>2</v>
      </c>
      <c r="O2042" s="135">
        <v>4381.7</v>
      </c>
      <c r="P2042" s="162">
        <v>2020</v>
      </c>
    </row>
    <row r="2043" spans="1:16" s="129" customFormat="1" ht="15.75" customHeight="1" x14ac:dyDescent="0.25">
      <c r="A2043" s="113" t="s">
        <v>3141</v>
      </c>
      <c r="B2043" s="18" t="s">
        <v>245</v>
      </c>
      <c r="C2043" s="118">
        <v>2260596</v>
      </c>
      <c r="D2043" s="120"/>
      <c r="E2043" s="162"/>
      <c r="F2043" s="162"/>
      <c r="G2043" s="91">
        <f t="shared" si="31"/>
        <v>2260596</v>
      </c>
      <c r="H2043" s="120">
        <v>44069</v>
      </c>
      <c r="I2043" s="120">
        <v>44091</v>
      </c>
      <c r="J2043" s="70"/>
      <c r="K2043" s="162"/>
      <c r="L2043" s="162"/>
      <c r="M2043" s="84" t="s">
        <v>5</v>
      </c>
      <c r="N2043" s="162">
        <v>1</v>
      </c>
      <c r="O2043" s="135">
        <v>1687.5</v>
      </c>
      <c r="P2043" s="162">
        <v>2020</v>
      </c>
    </row>
    <row r="2044" spans="1:16" s="129" customFormat="1" ht="15.75" customHeight="1" x14ac:dyDescent="0.25">
      <c r="A2044" s="113" t="s">
        <v>2752</v>
      </c>
      <c r="B2044" s="18" t="s">
        <v>2852</v>
      </c>
      <c r="C2044" s="118">
        <v>15568864.800000001</v>
      </c>
      <c r="D2044" s="120"/>
      <c r="E2044" s="162"/>
      <c r="F2044" s="162"/>
      <c r="G2044" s="91">
        <f t="shared" si="31"/>
        <v>15568864.800000001</v>
      </c>
      <c r="H2044" s="120">
        <v>43829</v>
      </c>
      <c r="I2044" s="120">
        <v>43830</v>
      </c>
      <c r="J2044" s="70"/>
      <c r="K2044" s="162"/>
      <c r="L2044" s="162"/>
      <c r="M2044" s="84" t="s">
        <v>5</v>
      </c>
      <c r="N2044" s="162">
        <v>1</v>
      </c>
      <c r="O2044" s="135">
        <v>12300.2</v>
      </c>
      <c r="P2044" s="162">
        <v>2019</v>
      </c>
    </row>
    <row r="2045" spans="1:16" s="129" customFormat="1" ht="15.75" customHeight="1" x14ac:dyDescent="0.25">
      <c r="A2045" s="113" t="s">
        <v>3326</v>
      </c>
      <c r="B2045" s="18" t="s">
        <v>3925</v>
      </c>
      <c r="C2045" s="118">
        <v>4287072</v>
      </c>
      <c r="D2045" s="120"/>
      <c r="E2045" s="162"/>
      <c r="F2045" s="162"/>
      <c r="G2045" s="91">
        <f t="shared" si="31"/>
        <v>4287072</v>
      </c>
      <c r="H2045" s="120">
        <v>44078</v>
      </c>
      <c r="I2045" s="120">
        <v>44096</v>
      </c>
      <c r="J2045" s="70"/>
      <c r="K2045" s="162"/>
      <c r="L2045" s="162"/>
      <c r="M2045" s="84" t="s">
        <v>3606</v>
      </c>
      <c r="N2045" s="162">
        <v>1</v>
      </c>
      <c r="O2045" s="135">
        <v>3559.3</v>
      </c>
      <c r="P2045" s="162">
        <v>2020</v>
      </c>
    </row>
    <row r="2046" spans="1:16" s="129" customFormat="1" ht="15.75" customHeight="1" x14ac:dyDescent="0.25">
      <c r="A2046" s="113" t="s">
        <v>3130</v>
      </c>
      <c r="B2046" s="18" t="s">
        <v>245</v>
      </c>
      <c r="C2046" s="118">
        <v>7732627.2000000002</v>
      </c>
      <c r="D2046" s="120"/>
      <c r="E2046" s="162"/>
      <c r="F2046" s="162"/>
      <c r="G2046" s="91">
        <f t="shared" si="31"/>
        <v>7732627.2000000002</v>
      </c>
      <c r="H2046" s="120">
        <v>44069</v>
      </c>
      <c r="I2046" s="120">
        <v>44103</v>
      </c>
      <c r="J2046" s="70"/>
      <c r="K2046" s="162"/>
      <c r="L2046" s="162"/>
      <c r="M2046" s="139" t="s">
        <v>3973</v>
      </c>
      <c r="N2046" s="92">
        <v>2</v>
      </c>
      <c r="O2046" s="135">
        <v>4859.6000000000004</v>
      </c>
      <c r="P2046" s="162">
        <v>2020</v>
      </c>
    </row>
    <row r="2047" spans="1:16" s="129" customFormat="1" ht="15.75" customHeight="1" x14ac:dyDescent="0.25">
      <c r="A2047" s="113" t="s">
        <v>3139</v>
      </c>
      <c r="B2047" s="18" t="s">
        <v>245</v>
      </c>
      <c r="C2047" s="118">
        <v>2356363.2000000002</v>
      </c>
      <c r="D2047" s="120"/>
      <c r="E2047" s="162"/>
      <c r="F2047" s="162"/>
      <c r="G2047" s="91">
        <f t="shared" si="31"/>
        <v>2356363.2000000002</v>
      </c>
      <c r="H2047" s="120">
        <v>44078</v>
      </c>
      <c r="I2047" s="120">
        <v>44099</v>
      </c>
      <c r="J2047" s="70"/>
      <c r="K2047" s="162"/>
      <c r="L2047" s="162"/>
      <c r="M2047" s="84" t="s">
        <v>5</v>
      </c>
      <c r="N2047" s="162">
        <v>1</v>
      </c>
      <c r="O2047" s="135">
        <v>2190</v>
      </c>
      <c r="P2047" s="162">
        <v>2020</v>
      </c>
    </row>
    <row r="2048" spans="1:16" s="129" customFormat="1" ht="15.75" customHeight="1" x14ac:dyDescent="0.25">
      <c r="A2048" s="113" t="s">
        <v>3113</v>
      </c>
      <c r="B2048" s="18" t="s">
        <v>3925</v>
      </c>
      <c r="C2048" s="118">
        <v>5449152</v>
      </c>
      <c r="D2048" s="120"/>
      <c r="E2048" s="162"/>
      <c r="F2048" s="162"/>
      <c r="G2048" s="91">
        <f t="shared" si="31"/>
        <v>5449152</v>
      </c>
      <c r="H2048" s="120">
        <v>44062</v>
      </c>
      <c r="I2048" s="120">
        <v>44085</v>
      </c>
      <c r="J2048" s="70"/>
      <c r="K2048" s="162"/>
      <c r="L2048" s="162"/>
      <c r="M2048" s="84" t="s">
        <v>3606</v>
      </c>
      <c r="N2048" s="162">
        <v>1</v>
      </c>
      <c r="O2048" s="135">
        <v>5039.3</v>
      </c>
      <c r="P2048" s="162">
        <v>2020</v>
      </c>
    </row>
    <row r="2049" spans="1:16" s="129" customFormat="1" ht="15.75" customHeight="1" x14ac:dyDescent="0.25">
      <c r="A2049" s="113" t="s">
        <v>1932</v>
      </c>
      <c r="B2049" s="18" t="s">
        <v>782</v>
      </c>
      <c r="C2049" s="118">
        <v>3039377.06</v>
      </c>
      <c r="D2049" s="120"/>
      <c r="E2049" s="162"/>
      <c r="F2049" s="162"/>
      <c r="G2049" s="91">
        <f t="shared" si="31"/>
        <v>3039377.06</v>
      </c>
      <c r="H2049" s="120">
        <v>44054</v>
      </c>
      <c r="I2049" s="120">
        <v>44097</v>
      </c>
      <c r="J2049" s="70"/>
      <c r="K2049" s="162"/>
      <c r="L2049" s="162"/>
      <c r="M2049" s="84" t="s">
        <v>5</v>
      </c>
      <c r="N2049" s="162">
        <v>1</v>
      </c>
      <c r="O2049" s="135">
        <v>3795.7</v>
      </c>
      <c r="P2049" s="162">
        <v>2020</v>
      </c>
    </row>
    <row r="2050" spans="1:16" s="129" customFormat="1" ht="15.75" customHeight="1" x14ac:dyDescent="0.25">
      <c r="A2050" s="113" t="s">
        <v>1563</v>
      </c>
      <c r="B2050" s="18" t="s">
        <v>12</v>
      </c>
      <c r="C2050" s="118">
        <v>9299796</v>
      </c>
      <c r="D2050" s="120"/>
      <c r="E2050" s="162"/>
      <c r="F2050" s="162"/>
      <c r="G2050" s="91">
        <f t="shared" si="31"/>
        <v>9299796</v>
      </c>
      <c r="H2050" s="120" t="s">
        <v>3971</v>
      </c>
      <c r="I2050" s="120" t="s">
        <v>3992</v>
      </c>
      <c r="J2050" s="70"/>
      <c r="K2050" s="162"/>
      <c r="L2050" s="162"/>
      <c r="M2050" s="84" t="s">
        <v>3501</v>
      </c>
      <c r="N2050" s="162">
        <v>4</v>
      </c>
      <c r="O2050" s="135">
        <v>6623.7</v>
      </c>
      <c r="P2050" s="162" t="s">
        <v>3598</v>
      </c>
    </row>
    <row r="2051" spans="1:16" s="129" customFormat="1" ht="15.75" customHeight="1" x14ac:dyDescent="0.25">
      <c r="A2051" s="113" t="s">
        <v>3231</v>
      </c>
      <c r="B2051" s="18" t="s">
        <v>3572</v>
      </c>
      <c r="C2051" s="118">
        <v>3926016.32</v>
      </c>
      <c r="D2051" s="120"/>
      <c r="E2051" s="162"/>
      <c r="F2051" s="162"/>
      <c r="G2051" s="91">
        <f t="shared" si="31"/>
        <v>3926016.32</v>
      </c>
      <c r="H2051" s="120">
        <v>44097</v>
      </c>
      <c r="I2051" s="120">
        <v>44113</v>
      </c>
      <c r="J2051" s="70"/>
      <c r="K2051" s="162"/>
      <c r="L2051" s="162"/>
      <c r="M2051" s="139" t="s">
        <v>3976</v>
      </c>
      <c r="N2051" s="93">
        <v>2</v>
      </c>
      <c r="O2051" s="112">
        <v>1595.8</v>
      </c>
      <c r="P2051" s="162">
        <v>2020</v>
      </c>
    </row>
    <row r="2052" spans="1:16" s="129" customFormat="1" ht="15.75" customHeight="1" x14ac:dyDescent="0.25">
      <c r="A2052" s="113" t="s">
        <v>3220</v>
      </c>
      <c r="B2052" s="18" t="s">
        <v>3834</v>
      </c>
      <c r="C2052" s="118">
        <v>964848.22</v>
      </c>
      <c r="D2052" s="120"/>
      <c r="E2052" s="162"/>
      <c r="F2052" s="162"/>
      <c r="G2052" s="91">
        <f t="shared" si="31"/>
        <v>964848.22</v>
      </c>
      <c r="H2052" s="120">
        <v>44070</v>
      </c>
      <c r="I2052" s="120">
        <v>44102</v>
      </c>
      <c r="J2052" s="70"/>
      <c r="K2052" s="162"/>
      <c r="L2052" s="162"/>
      <c r="M2052" s="84" t="s">
        <v>3826</v>
      </c>
      <c r="N2052" s="162">
        <v>2</v>
      </c>
      <c r="O2052" s="162">
        <v>3567.1</v>
      </c>
      <c r="P2052" s="162">
        <v>2020</v>
      </c>
    </row>
    <row r="2053" spans="1:16" s="129" customFormat="1" ht="15.75" customHeight="1" x14ac:dyDescent="0.25">
      <c r="A2053" s="113" t="s">
        <v>3108</v>
      </c>
      <c r="B2053" s="18" t="s">
        <v>245</v>
      </c>
      <c r="C2053" s="118">
        <v>9678748.8000000007</v>
      </c>
      <c r="D2053" s="120"/>
      <c r="E2053" s="162"/>
      <c r="F2053" s="162"/>
      <c r="G2053" s="91">
        <f t="shared" si="31"/>
        <v>9678748.8000000007</v>
      </c>
      <c r="H2053" s="120">
        <v>44049</v>
      </c>
      <c r="I2053" s="120">
        <v>44106</v>
      </c>
      <c r="J2053" s="70"/>
      <c r="K2053" s="162"/>
      <c r="L2053" s="162"/>
      <c r="M2053" s="84" t="s">
        <v>3582</v>
      </c>
      <c r="N2053" s="162">
        <v>5</v>
      </c>
      <c r="O2053" s="162">
        <v>3177</v>
      </c>
      <c r="P2053" s="162">
        <v>2020</v>
      </c>
    </row>
    <row r="2054" spans="1:16" s="129" customFormat="1" ht="15.75" customHeight="1" x14ac:dyDescent="0.25">
      <c r="A2054" s="113" t="s">
        <v>3029</v>
      </c>
      <c r="B2054" s="18" t="s">
        <v>3844</v>
      </c>
      <c r="C2054" s="118">
        <v>8394690.5800000001</v>
      </c>
      <c r="D2054" s="120"/>
      <c r="E2054" s="162"/>
      <c r="F2054" s="162"/>
      <c r="G2054" s="91">
        <f t="shared" si="31"/>
        <v>8394690.5800000001</v>
      </c>
      <c r="H2054" s="120">
        <v>44035</v>
      </c>
      <c r="I2054" s="120">
        <v>44103</v>
      </c>
      <c r="J2054" s="70"/>
      <c r="K2054" s="162"/>
      <c r="L2054" s="162"/>
      <c r="M2054" s="84" t="s">
        <v>3586</v>
      </c>
      <c r="N2054" s="162">
        <v>4</v>
      </c>
      <c r="O2054" s="162">
        <v>5316.1</v>
      </c>
      <c r="P2054" s="162">
        <v>2020</v>
      </c>
    </row>
    <row r="2055" spans="1:16" s="129" customFormat="1" ht="15.75" customHeight="1" x14ac:dyDescent="0.25">
      <c r="A2055" s="113" t="s">
        <v>3090</v>
      </c>
      <c r="B2055" s="18" t="s">
        <v>3838</v>
      </c>
      <c r="C2055" s="118">
        <v>2184757.2000000002</v>
      </c>
      <c r="D2055" s="120"/>
      <c r="E2055" s="162"/>
      <c r="F2055" s="162"/>
      <c r="G2055" s="91">
        <f t="shared" si="31"/>
        <v>2184757.2000000002</v>
      </c>
      <c r="H2055" s="120">
        <v>44092</v>
      </c>
      <c r="I2055" s="120">
        <v>44119</v>
      </c>
      <c r="J2055" s="70"/>
      <c r="K2055" s="162"/>
      <c r="L2055" s="162"/>
      <c r="M2055" s="84" t="s">
        <v>3937</v>
      </c>
      <c r="N2055" s="162">
        <v>1</v>
      </c>
      <c r="O2055" s="162">
        <v>2211.9</v>
      </c>
      <c r="P2055" s="162">
        <v>2020</v>
      </c>
    </row>
    <row r="2056" spans="1:16" s="129" customFormat="1" ht="15.75" customHeight="1" x14ac:dyDescent="0.25">
      <c r="A2056" s="113" t="s">
        <v>3677</v>
      </c>
      <c r="B2056" s="18" t="s">
        <v>3940</v>
      </c>
      <c r="C2056" s="118">
        <v>6676220.1100000003</v>
      </c>
      <c r="D2056" s="120"/>
      <c r="E2056" s="162"/>
      <c r="F2056" s="162"/>
      <c r="G2056" s="91">
        <f t="shared" si="31"/>
        <v>6676220.1100000003</v>
      </c>
      <c r="H2056" s="120">
        <v>44102</v>
      </c>
      <c r="I2056" s="120">
        <v>44125</v>
      </c>
      <c r="J2056" s="70"/>
      <c r="K2056" s="162"/>
      <c r="L2056" s="162"/>
      <c r="M2056" s="84" t="s">
        <v>3938</v>
      </c>
      <c r="N2056" s="162">
        <v>1</v>
      </c>
      <c r="O2056" s="162">
        <v>6053.6</v>
      </c>
      <c r="P2056" s="162">
        <v>2020</v>
      </c>
    </row>
    <row r="2057" spans="1:16" s="129" customFormat="1" ht="15.75" customHeight="1" x14ac:dyDescent="0.25">
      <c r="A2057" s="113" t="s">
        <v>3103</v>
      </c>
      <c r="B2057" s="18" t="s">
        <v>3589</v>
      </c>
      <c r="C2057" s="118">
        <v>6990866.4000000004</v>
      </c>
      <c r="D2057" s="120"/>
      <c r="E2057" s="162"/>
      <c r="F2057" s="162"/>
      <c r="G2057" s="91">
        <f t="shared" si="31"/>
        <v>6990866.4000000004</v>
      </c>
      <c r="H2057" s="120">
        <v>44099</v>
      </c>
      <c r="I2057" s="120">
        <v>44113</v>
      </c>
      <c r="J2057" s="70"/>
      <c r="K2057" s="162"/>
      <c r="L2057" s="162"/>
      <c r="M2057" s="84" t="s">
        <v>3976</v>
      </c>
      <c r="N2057" s="162">
        <v>2</v>
      </c>
      <c r="O2057" s="162">
        <v>3882.8</v>
      </c>
      <c r="P2057" s="162">
        <v>2020</v>
      </c>
    </row>
    <row r="2058" spans="1:16" s="129" customFormat="1" ht="15.75" customHeight="1" x14ac:dyDescent="0.25">
      <c r="A2058" s="113" t="s">
        <v>3959</v>
      </c>
      <c r="B2058" s="18" t="s">
        <v>447</v>
      </c>
      <c r="C2058" s="118">
        <v>5013221.84</v>
      </c>
      <c r="D2058" s="120"/>
      <c r="E2058" s="162"/>
      <c r="F2058" s="162"/>
      <c r="G2058" s="91">
        <f t="shared" si="31"/>
        <v>5013221.84</v>
      </c>
      <c r="H2058" s="120">
        <v>44127</v>
      </c>
      <c r="I2058" s="120">
        <v>44130</v>
      </c>
      <c r="J2058" s="70"/>
      <c r="K2058" s="162"/>
      <c r="L2058" s="162"/>
      <c r="M2058" s="84" t="s">
        <v>3938</v>
      </c>
      <c r="N2058" s="162">
        <v>1</v>
      </c>
      <c r="O2058" s="162">
        <v>3644.1</v>
      </c>
      <c r="P2058" s="92">
        <v>2020</v>
      </c>
    </row>
    <row r="2059" spans="1:16" s="129" customFormat="1" ht="15.75" customHeight="1" x14ac:dyDescent="0.25">
      <c r="A2059" s="113" t="s">
        <v>3192</v>
      </c>
      <c r="B2059" s="18" t="s">
        <v>3917</v>
      </c>
      <c r="C2059" s="118">
        <v>2844470.15</v>
      </c>
      <c r="D2059" s="120"/>
      <c r="E2059" s="162"/>
      <c r="F2059" s="162"/>
      <c r="G2059" s="91">
        <f t="shared" si="31"/>
        <v>2844470.15</v>
      </c>
      <c r="H2059" s="120">
        <v>44083</v>
      </c>
      <c r="I2059" s="120">
        <v>44112</v>
      </c>
      <c r="J2059" s="70"/>
      <c r="K2059" s="162"/>
      <c r="L2059" s="162"/>
      <c r="M2059" s="84" t="s">
        <v>3606</v>
      </c>
      <c r="N2059" s="162">
        <v>1</v>
      </c>
      <c r="O2059" s="162">
        <v>689.5</v>
      </c>
      <c r="P2059" s="92">
        <v>2020</v>
      </c>
    </row>
    <row r="2060" spans="1:16" s="129" customFormat="1" ht="15.75" customHeight="1" x14ac:dyDescent="0.25">
      <c r="A2060" s="113" t="s">
        <v>3605</v>
      </c>
      <c r="B2060" s="18" t="s">
        <v>2112</v>
      </c>
      <c r="C2060" s="118">
        <v>4532225.6399999997</v>
      </c>
      <c r="D2060" s="120"/>
      <c r="E2060" s="162"/>
      <c r="F2060" s="162"/>
      <c r="G2060" s="91">
        <f t="shared" si="31"/>
        <v>4532225.6399999997</v>
      </c>
      <c r="H2060" s="120">
        <v>44078</v>
      </c>
      <c r="I2060" s="120">
        <v>44120</v>
      </c>
      <c r="J2060" s="70"/>
      <c r="K2060" s="162"/>
      <c r="L2060" s="162"/>
      <c r="M2060" s="84" t="s">
        <v>3937</v>
      </c>
      <c r="N2060" s="162">
        <v>1</v>
      </c>
      <c r="O2060" s="162">
        <v>3151.8</v>
      </c>
      <c r="P2060" s="162">
        <v>2020</v>
      </c>
    </row>
    <row r="2061" spans="1:16" s="129" customFormat="1" ht="15.75" customHeight="1" x14ac:dyDescent="0.25">
      <c r="A2061" s="113" t="s">
        <v>3360</v>
      </c>
      <c r="B2061" s="18" t="s">
        <v>3840</v>
      </c>
      <c r="C2061" s="118">
        <v>6225067.0499999998</v>
      </c>
      <c r="D2061" s="120"/>
      <c r="E2061" s="162"/>
      <c r="F2061" s="162"/>
      <c r="G2061" s="91">
        <f t="shared" si="31"/>
        <v>6225067.0499999998</v>
      </c>
      <c r="H2061" s="120">
        <v>44070</v>
      </c>
      <c r="I2061" s="120">
        <v>44103</v>
      </c>
      <c r="J2061" s="70"/>
      <c r="K2061" s="162"/>
      <c r="L2061" s="162"/>
      <c r="M2061" s="84" t="s">
        <v>3582</v>
      </c>
      <c r="N2061" s="162">
        <v>5</v>
      </c>
      <c r="O2061" s="162">
        <v>2854.7</v>
      </c>
      <c r="P2061" s="162">
        <v>2020</v>
      </c>
    </row>
    <row r="2062" spans="1:16" s="129" customFormat="1" ht="15.75" customHeight="1" x14ac:dyDescent="0.25">
      <c r="A2062" s="113" t="s">
        <v>2566</v>
      </c>
      <c r="B2062" s="18" t="s">
        <v>2852</v>
      </c>
      <c r="C2062" s="118">
        <v>4925737.26</v>
      </c>
      <c r="D2062" s="120"/>
      <c r="E2062" s="162"/>
      <c r="F2062" s="162"/>
      <c r="G2062" s="91">
        <f t="shared" si="31"/>
        <v>4925737.26</v>
      </c>
      <c r="H2062" s="120">
        <v>43829</v>
      </c>
      <c r="I2062" s="120">
        <v>43830</v>
      </c>
      <c r="J2062" s="70"/>
      <c r="K2062" s="162"/>
      <c r="L2062" s="162"/>
      <c r="M2062" s="84" t="s">
        <v>5</v>
      </c>
      <c r="N2062" s="162">
        <v>1</v>
      </c>
      <c r="O2062" s="162">
        <v>5771.1</v>
      </c>
      <c r="P2062" s="162">
        <v>2019</v>
      </c>
    </row>
    <row r="2063" spans="1:16" s="129" customFormat="1" ht="15.75" customHeight="1" x14ac:dyDescent="0.25">
      <c r="A2063" s="113" t="s">
        <v>3256</v>
      </c>
      <c r="B2063" s="18" t="s">
        <v>3532</v>
      </c>
      <c r="C2063" s="118">
        <v>13009719.51</v>
      </c>
      <c r="D2063" s="120"/>
      <c r="E2063" s="162"/>
      <c r="F2063" s="162"/>
      <c r="G2063" s="91">
        <f t="shared" si="31"/>
        <v>13009719.51</v>
      </c>
      <c r="H2063" s="120">
        <v>44033</v>
      </c>
      <c r="I2063" s="120">
        <v>44125</v>
      </c>
      <c r="J2063" s="70"/>
      <c r="K2063" s="162"/>
      <c r="L2063" s="162"/>
      <c r="M2063" s="84" t="s">
        <v>6</v>
      </c>
      <c r="N2063" s="162">
        <v>1</v>
      </c>
      <c r="O2063" s="162">
        <v>4350.2</v>
      </c>
      <c r="P2063" s="162">
        <v>2020</v>
      </c>
    </row>
    <row r="2064" spans="1:16" s="129" customFormat="1" ht="15.75" customHeight="1" x14ac:dyDescent="0.25">
      <c r="A2064" s="113" t="s">
        <v>3279</v>
      </c>
      <c r="B2064" s="18" t="s">
        <v>3838</v>
      </c>
      <c r="C2064" s="118">
        <v>2097070.8</v>
      </c>
      <c r="D2064" s="120"/>
      <c r="E2064" s="162"/>
      <c r="F2064" s="162"/>
      <c r="G2064" s="91">
        <f t="shared" ref="G2064:G2127" si="32">C2064-D2064+F2064</f>
        <v>2097070.8</v>
      </c>
      <c r="H2064" s="120">
        <v>44102</v>
      </c>
      <c r="I2064" s="120">
        <v>44130</v>
      </c>
      <c r="J2064" s="70"/>
      <c r="K2064" s="162"/>
      <c r="L2064" s="162"/>
      <c r="M2064" s="84" t="s">
        <v>3937</v>
      </c>
      <c r="N2064" s="162">
        <v>1</v>
      </c>
      <c r="O2064" s="162">
        <v>4668.3</v>
      </c>
      <c r="P2064" s="162">
        <v>2020</v>
      </c>
    </row>
    <row r="2065" spans="1:16" s="129" customFormat="1" ht="15.75" customHeight="1" x14ac:dyDescent="0.25">
      <c r="A2065" s="113" t="s">
        <v>2937</v>
      </c>
      <c r="B2065" s="18" t="s">
        <v>3532</v>
      </c>
      <c r="C2065" s="118">
        <v>2696926.8</v>
      </c>
      <c r="D2065" s="120"/>
      <c r="E2065" s="162"/>
      <c r="F2065" s="162"/>
      <c r="G2065" s="91">
        <f t="shared" si="32"/>
        <v>2696926.8</v>
      </c>
      <c r="H2065" s="120">
        <v>44126</v>
      </c>
      <c r="I2065" s="120">
        <v>44134</v>
      </c>
      <c r="J2065" s="70"/>
      <c r="K2065" s="162"/>
      <c r="L2065" s="162"/>
      <c r="M2065" s="84" t="s">
        <v>5</v>
      </c>
      <c r="N2065" s="162">
        <v>1</v>
      </c>
      <c r="O2065" s="162">
        <v>2299.1</v>
      </c>
      <c r="P2065" s="162">
        <v>2020</v>
      </c>
    </row>
    <row r="2066" spans="1:16" s="129" customFormat="1" ht="15.75" customHeight="1" x14ac:dyDescent="0.25">
      <c r="A2066" s="113" t="s">
        <v>2963</v>
      </c>
      <c r="B2066" s="18" t="s">
        <v>2081</v>
      </c>
      <c r="C2066" s="118">
        <v>1213301.55</v>
      </c>
      <c r="D2066" s="120"/>
      <c r="E2066" s="162"/>
      <c r="F2066" s="162"/>
      <c r="G2066" s="91">
        <f t="shared" si="32"/>
        <v>1213301.55</v>
      </c>
      <c r="H2066" s="120">
        <v>44074</v>
      </c>
      <c r="I2066" s="120">
        <v>44104</v>
      </c>
      <c r="J2066" s="70"/>
      <c r="K2066" s="162"/>
      <c r="L2066" s="162"/>
      <c r="M2066" s="84" t="s">
        <v>2078</v>
      </c>
      <c r="N2066" s="162">
        <v>1</v>
      </c>
      <c r="O2066" s="162">
        <v>1710.3</v>
      </c>
      <c r="P2066" s="162">
        <v>2020</v>
      </c>
    </row>
    <row r="2067" spans="1:16" s="129" customFormat="1" ht="15.75" customHeight="1" x14ac:dyDescent="0.25">
      <c r="A2067" s="113" t="s">
        <v>2536</v>
      </c>
      <c r="B2067" s="18" t="s">
        <v>245</v>
      </c>
      <c r="C2067" s="118">
        <v>1082163.25</v>
      </c>
      <c r="D2067" s="120"/>
      <c r="E2067" s="162"/>
      <c r="F2067" s="162"/>
      <c r="G2067" s="91">
        <f t="shared" si="32"/>
        <v>1082163.25</v>
      </c>
      <c r="H2067" s="120">
        <v>44061</v>
      </c>
      <c r="I2067" s="120">
        <v>44132</v>
      </c>
      <c r="J2067" s="70"/>
      <c r="K2067" s="162"/>
      <c r="L2067" s="162"/>
      <c r="M2067" s="139" t="s">
        <v>3584</v>
      </c>
      <c r="N2067" s="92">
        <v>4</v>
      </c>
      <c r="O2067" s="162">
        <v>884.1</v>
      </c>
      <c r="P2067" s="162">
        <v>2020</v>
      </c>
    </row>
    <row r="2068" spans="1:16" s="129" customFormat="1" ht="15.75" customHeight="1" x14ac:dyDescent="0.25">
      <c r="A2068" s="113" t="s">
        <v>3272</v>
      </c>
      <c r="B2068" s="18" t="s">
        <v>12</v>
      </c>
      <c r="C2068" s="118">
        <v>4159164.92</v>
      </c>
      <c r="D2068" s="120"/>
      <c r="E2068" s="162"/>
      <c r="F2068" s="162"/>
      <c r="G2068" s="91">
        <f t="shared" si="32"/>
        <v>4159164.92</v>
      </c>
      <c r="H2068" s="120">
        <v>44090</v>
      </c>
      <c r="I2068" s="120">
        <v>44127</v>
      </c>
      <c r="J2068" s="70"/>
      <c r="K2068" s="162"/>
      <c r="L2068" s="162"/>
      <c r="M2068" s="84" t="s">
        <v>3606</v>
      </c>
      <c r="N2068" s="162">
        <v>1</v>
      </c>
      <c r="O2068" s="162">
        <v>3441.6</v>
      </c>
      <c r="P2068" s="162">
        <v>2020</v>
      </c>
    </row>
    <row r="2069" spans="1:16" s="129" customFormat="1" ht="15.75" customHeight="1" x14ac:dyDescent="0.25">
      <c r="A2069" s="113" t="s">
        <v>3776</v>
      </c>
      <c r="B2069" s="18" t="s">
        <v>3940</v>
      </c>
      <c r="C2069" s="118">
        <v>4610896.8499999996</v>
      </c>
      <c r="D2069" s="120"/>
      <c r="E2069" s="162"/>
      <c r="F2069" s="162"/>
      <c r="G2069" s="91">
        <f t="shared" si="32"/>
        <v>4610896.8499999996</v>
      </c>
      <c r="H2069" s="120">
        <v>44099</v>
      </c>
      <c r="I2069" s="120">
        <v>44134</v>
      </c>
      <c r="J2069" s="70"/>
      <c r="K2069" s="162"/>
      <c r="L2069" s="162"/>
      <c r="M2069" s="84" t="s">
        <v>3938</v>
      </c>
      <c r="N2069" s="162">
        <v>1</v>
      </c>
      <c r="O2069" s="162">
        <v>3602.6</v>
      </c>
      <c r="P2069" s="162">
        <v>2020</v>
      </c>
    </row>
    <row r="2070" spans="1:16" s="129" customFormat="1" ht="15.75" customHeight="1" x14ac:dyDescent="0.25">
      <c r="A2070" s="113" t="s">
        <v>3674</v>
      </c>
      <c r="B2070" s="18" t="s">
        <v>3940</v>
      </c>
      <c r="C2070" s="118">
        <v>4591147.7</v>
      </c>
      <c r="D2070" s="120"/>
      <c r="E2070" s="162"/>
      <c r="F2070" s="162"/>
      <c r="G2070" s="91">
        <f t="shared" si="32"/>
        <v>4591147.7</v>
      </c>
      <c r="H2070" s="120">
        <v>44117</v>
      </c>
      <c r="I2070" s="120">
        <v>44137</v>
      </c>
      <c r="J2070" s="70"/>
      <c r="K2070" s="162"/>
      <c r="L2070" s="162"/>
      <c r="M2070" s="84" t="s">
        <v>3937</v>
      </c>
      <c r="N2070" s="162">
        <v>1</v>
      </c>
      <c r="O2070" s="162">
        <v>3615.6</v>
      </c>
      <c r="P2070" s="162">
        <v>2020</v>
      </c>
    </row>
    <row r="2071" spans="1:16" s="129" customFormat="1" ht="15.75" customHeight="1" x14ac:dyDescent="0.25">
      <c r="A2071" s="113" t="s">
        <v>987</v>
      </c>
      <c r="B2071" s="18" t="s">
        <v>2852</v>
      </c>
      <c r="C2071" s="118">
        <v>865581.6</v>
      </c>
      <c r="D2071" s="120"/>
      <c r="E2071" s="162"/>
      <c r="F2071" s="162"/>
      <c r="G2071" s="91">
        <f t="shared" si="32"/>
        <v>865581.6</v>
      </c>
      <c r="H2071" s="120">
        <v>43812</v>
      </c>
      <c r="I2071" s="120">
        <v>43830</v>
      </c>
      <c r="J2071" s="70"/>
      <c r="K2071" s="162"/>
      <c r="L2071" s="162"/>
      <c r="M2071" s="84" t="s">
        <v>2380</v>
      </c>
      <c r="N2071" s="162">
        <v>2</v>
      </c>
      <c r="O2071" s="162">
        <v>1008.2</v>
      </c>
      <c r="P2071" s="162">
        <v>2019</v>
      </c>
    </row>
    <row r="2072" spans="1:16" s="129" customFormat="1" ht="15.75" customHeight="1" x14ac:dyDescent="0.25">
      <c r="A2072" s="113" t="s">
        <v>3173</v>
      </c>
      <c r="B2072" s="18" t="s">
        <v>3577</v>
      </c>
      <c r="C2072" s="118">
        <v>4099816.25</v>
      </c>
      <c r="D2072" s="120"/>
      <c r="E2072" s="162"/>
      <c r="F2072" s="162"/>
      <c r="G2072" s="91">
        <f t="shared" si="32"/>
        <v>4099816.25</v>
      </c>
      <c r="H2072" s="120">
        <v>44116</v>
      </c>
      <c r="I2072" s="120">
        <v>44147</v>
      </c>
      <c r="J2072" s="70"/>
      <c r="K2072" s="162"/>
      <c r="L2072" s="162"/>
      <c r="M2072" s="84" t="s">
        <v>3976</v>
      </c>
      <c r="N2072" s="162">
        <v>2</v>
      </c>
      <c r="O2072" s="162">
        <v>2140.1999999999998</v>
      </c>
      <c r="P2072" s="162">
        <v>2020</v>
      </c>
    </row>
    <row r="2073" spans="1:16" s="129" customFormat="1" ht="15.75" customHeight="1" x14ac:dyDescent="0.25">
      <c r="A2073" s="113" t="s">
        <v>3581</v>
      </c>
      <c r="B2073" s="18" t="s">
        <v>63</v>
      </c>
      <c r="C2073" s="118">
        <v>1951264.54</v>
      </c>
      <c r="D2073" s="120"/>
      <c r="E2073" s="162"/>
      <c r="F2073" s="162"/>
      <c r="G2073" s="91">
        <f t="shared" si="32"/>
        <v>1951264.54</v>
      </c>
      <c r="H2073" s="120">
        <v>44033</v>
      </c>
      <c r="I2073" s="120">
        <v>44064</v>
      </c>
      <c r="J2073" s="70"/>
      <c r="K2073" s="162"/>
      <c r="L2073" s="162"/>
      <c r="M2073" s="84" t="s">
        <v>5</v>
      </c>
      <c r="N2073" s="162">
        <v>1</v>
      </c>
      <c r="O2073" s="162">
        <v>2266.9</v>
      </c>
      <c r="P2073" s="162">
        <v>2020</v>
      </c>
    </row>
    <row r="2074" spans="1:16" s="129" customFormat="1" ht="15.75" customHeight="1" x14ac:dyDescent="0.25">
      <c r="A2074" s="113" t="s">
        <v>3581</v>
      </c>
      <c r="B2074" s="18" t="s">
        <v>3318</v>
      </c>
      <c r="C2074" s="118">
        <v>2214495.6</v>
      </c>
      <c r="D2074" s="120"/>
      <c r="E2074" s="162"/>
      <c r="F2074" s="162"/>
      <c r="G2074" s="91">
        <f t="shared" si="32"/>
        <v>2214495.6</v>
      </c>
      <c r="H2074" s="120">
        <v>44033</v>
      </c>
      <c r="I2074" s="120">
        <v>44064</v>
      </c>
      <c r="J2074" s="70"/>
      <c r="K2074" s="162"/>
      <c r="L2074" s="162"/>
      <c r="M2074" s="84" t="s">
        <v>5</v>
      </c>
      <c r="N2074" s="162">
        <v>0</v>
      </c>
      <c r="O2074" s="162">
        <v>2266.9</v>
      </c>
      <c r="P2074" s="162">
        <v>2020</v>
      </c>
    </row>
    <row r="2075" spans="1:16" s="129" customFormat="1" ht="15.75" customHeight="1" x14ac:dyDescent="0.25">
      <c r="A2075" s="113" t="s">
        <v>2854</v>
      </c>
      <c r="B2075" s="18" t="s">
        <v>69</v>
      </c>
      <c r="C2075" s="118">
        <v>2285529.1</v>
      </c>
      <c r="D2075" s="120"/>
      <c r="E2075" s="162"/>
      <c r="F2075" s="162"/>
      <c r="G2075" s="91">
        <f t="shared" si="32"/>
        <v>2285529.1</v>
      </c>
      <c r="H2075" s="120">
        <v>44027</v>
      </c>
      <c r="I2075" s="120">
        <v>44124</v>
      </c>
      <c r="J2075" s="70"/>
      <c r="K2075" s="162"/>
      <c r="L2075" s="162"/>
      <c r="M2075" s="84" t="s">
        <v>3582</v>
      </c>
      <c r="N2075" s="162">
        <v>5</v>
      </c>
      <c r="O2075" s="162">
        <v>778.4</v>
      </c>
      <c r="P2075" s="162">
        <v>2020</v>
      </c>
    </row>
    <row r="2076" spans="1:16" s="129" customFormat="1" ht="15.75" customHeight="1" x14ac:dyDescent="0.25">
      <c r="A2076" s="113" t="s">
        <v>3007</v>
      </c>
      <c r="B2076" s="18" t="s">
        <v>12</v>
      </c>
      <c r="C2076" s="118">
        <v>6809059.2000000002</v>
      </c>
      <c r="D2076" s="120"/>
      <c r="E2076" s="162"/>
      <c r="F2076" s="162"/>
      <c r="G2076" s="91">
        <f t="shared" si="32"/>
        <v>6809059.2000000002</v>
      </c>
      <c r="H2076" s="120">
        <v>44106</v>
      </c>
      <c r="I2076" s="120">
        <v>44127</v>
      </c>
      <c r="J2076" s="70"/>
      <c r="K2076" s="162"/>
      <c r="L2076" s="162"/>
      <c r="M2076" s="84" t="s">
        <v>5</v>
      </c>
      <c r="N2076" s="162">
        <v>1</v>
      </c>
      <c r="O2076" s="162">
        <v>5799</v>
      </c>
      <c r="P2076" s="162">
        <v>2020</v>
      </c>
    </row>
    <row r="2077" spans="1:16" s="129" customFormat="1" ht="15.75" customHeight="1" x14ac:dyDescent="0.25">
      <c r="A2077" s="113" t="s">
        <v>1949</v>
      </c>
      <c r="B2077" s="18" t="s">
        <v>2852</v>
      </c>
      <c r="C2077" s="118">
        <v>759657.6</v>
      </c>
      <c r="D2077" s="120"/>
      <c r="E2077" s="162"/>
      <c r="F2077" s="162"/>
      <c r="G2077" s="91">
        <f t="shared" si="32"/>
        <v>759657.6</v>
      </c>
      <c r="H2077" s="120">
        <v>43951</v>
      </c>
      <c r="I2077" s="120">
        <v>44054</v>
      </c>
      <c r="J2077" s="70"/>
      <c r="K2077" s="162"/>
      <c r="L2077" s="162"/>
      <c r="M2077" s="84" t="s">
        <v>1161</v>
      </c>
      <c r="N2077" s="162">
        <v>1</v>
      </c>
      <c r="O2077" s="162">
        <v>1034.2</v>
      </c>
      <c r="P2077" s="162">
        <v>2020</v>
      </c>
    </row>
    <row r="2078" spans="1:16" s="129" customFormat="1" ht="15.75" customHeight="1" x14ac:dyDescent="0.25">
      <c r="A2078" s="113" t="s">
        <v>1949</v>
      </c>
      <c r="B2078" s="18" t="s">
        <v>2098</v>
      </c>
      <c r="C2078" s="118">
        <v>773555.49</v>
      </c>
      <c r="D2078" s="120"/>
      <c r="E2078" s="162"/>
      <c r="F2078" s="162"/>
      <c r="G2078" s="91">
        <f t="shared" si="32"/>
        <v>773555.49</v>
      </c>
      <c r="H2078" s="120">
        <v>44042</v>
      </c>
      <c r="I2078" s="120">
        <v>44148</v>
      </c>
      <c r="J2078" s="70"/>
      <c r="K2078" s="162"/>
      <c r="L2078" s="162"/>
      <c r="M2078" s="84" t="s">
        <v>3836</v>
      </c>
      <c r="N2078" s="162">
        <v>3</v>
      </c>
      <c r="O2078" s="162">
        <v>1034.2</v>
      </c>
      <c r="P2078" s="162">
        <v>2020</v>
      </c>
    </row>
    <row r="2079" spans="1:16" s="129" customFormat="1" ht="15.75" customHeight="1" x14ac:dyDescent="0.25">
      <c r="A2079" s="113" t="s">
        <v>2231</v>
      </c>
      <c r="B2079" s="18" t="s">
        <v>2852</v>
      </c>
      <c r="C2079" s="118">
        <v>1238430</v>
      </c>
      <c r="D2079" s="120"/>
      <c r="E2079" s="162"/>
      <c r="F2079" s="162"/>
      <c r="G2079" s="91">
        <f t="shared" si="32"/>
        <v>1238430</v>
      </c>
      <c r="H2079" s="120">
        <v>44028</v>
      </c>
      <c r="I2079" s="120">
        <v>44141</v>
      </c>
      <c r="J2079" s="70"/>
      <c r="K2079" s="162"/>
      <c r="L2079" s="162"/>
      <c r="M2079" s="84" t="s">
        <v>2485</v>
      </c>
      <c r="N2079" s="162">
        <v>1</v>
      </c>
      <c r="O2079" s="162">
        <v>5406.2</v>
      </c>
      <c r="P2079" s="92">
        <v>2021</v>
      </c>
    </row>
    <row r="2080" spans="1:16" s="129" customFormat="1" ht="15.75" customHeight="1" x14ac:dyDescent="0.25">
      <c r="A2080" s="113" t="s">
        <v>2231</v>
      </c>
      <c r="B2080" s="18" t="s">
        <v>2098</v>
      </c>
      <c r="C2080" s="118">
        <v>3746650.52</v>
      </c>
      <c r="D2080" s="120"/>
      <c r="E2080" s="162"/>
      <c r="F2080" s="162"/>
      <c r="G2080" s="91">
        <f t="shared" si="32"/>
        <v>3746650.52</v>
      </c>
      <c r="H2080" s="120">
        <v>44459</v>
      </c>
      <c r="I2080" s="120">
        <v>44546</v>
      </c>
      <c r="J2080" s="70"/>
      <c r="K2080" s="162"/>
      <c r="L2080" s="162"/>
      <c r="M2080" s="84" t="s">
        <v>3835</v>
      </c>
      <c r="N2080" s="162">
        <v>3</v>
      </c>
      <c r="O2080" s="162">
        <v>5406.2</v>
      </c>
      <c r="P2080" s="92">
        <v>2021</v>
      </c>
    </row>
    <row r="2081" spans="1:16" s="129" customFormat="1" ht="15.75" customHeight="1" x14ac:dyDescent="0.25">
      <c r="A2081" s="113" t="s">
        <v>3172</v>
      </c>
      <c r="B2081" s="18" t="s">
        <v>2100</v>
      </c>
      <c r="C2081" s="118">
        <v>3645730.8</v>
      </c>
      <c r="D2081" s="120"/>
      <c r="E2081" s="162"/>
      <c r="F2081" s="162"/>
      <c r="G2081" s="91">
        <f t="shared" si="32"/>
        <v>3645730.8</v>
      </c>
      <c r="H2081" s="120">
        <v>44096</v>
      </c>
      <c r="I2081" s="120">
        <v>44151</v>
      </c>
      <c r="J2081" s="70"/>
      <c r="K2081" s="162"/>
      <c r="L2081" s="162"/>
      <c r="M2081" s="139" t="s">
        <v>3976</v>
      </c>
      <c r="N2081" s="92">
        <v>2</v>
      </c>
      <c r="O2081" s="162">
        <v>1355.8</v>
      </c>
      <c r="P2081" s="162">
        <v>2020</v>
      </c>
    </row>
    <row r="2082" spans="1:16" s="129" customFormat="1" ht="15.75" customHeight="1" x14ac:dyDescent="0.25">
      <c r="A2082" s="113" t="s">
        <v>2935</v>
      </c>
      <c r="B2082" s="18" t="s">
        <v>3532</v>
      </c>
      <c r="C2082" s="118">
        <v>1712309.69</v>
      </c>
      <c r="D2082" s="120"/>
      <c r="E2082" s="162"/>
      <c r="F2082" s="162"/>
      <c r="G2082" s="91">
        <f t="shared" si="32"/>
        <v>1712309.69</v>
      </c>
      <c r="H2082" s="120">
        <v>44138</v>
      </c>
      <c r="I2082" s="120">
        <v>44140</v>
      </c>
      <c r="J2082" s="70"/>
      <c r="K2082" s="162"/>
      <c r="L2082" s="162"/>
      <c r="M2082" s="139" t="s">
        <v>4063</v>
      </c>
      <c r="N2082" s="92">
        <v>4</v>
      </c>
      <c r="O2082" s="135">
        <v>988.7</v>
      </c>
      <c r="P2082" s="162">
        <v>2020</v>
      </c>
    </row>
    <row r="2083" spans="1:16" s="129" customFormat="1" ht="15.75" customHeight="1" x14ac:dyDescent="0.25">
      <c r="A2083" s="113" t="s">
        <v>3783</v>
      </c>
      <c r="B2083" s="18" t="s">
        <v>2100</v>
      </c>
      <c r="C2083" s="118">
        <v>4310628</v>
      </c>
      <c r="D2083" s="120"/>
      <c r="E2083" s="162"/>
      <c r="F2083" s="162"/>
      <c r="G2083" s="91">
        <f t="shared" si="32"/>
        <v>4310628</v>
      </c>
      <c r="H2083" s="120">
        <v>44105</v>
      </c>
      <c r="I2083" s="120">
        <v>44153</v>
      </c>
      <c r="J2083" s="70"/>
      <c r="K2083" s="162"/>
      <c r="L2083" s="162"/>
      <c r="M2083" s="84" t="s">
        <v>3937</v>
      </c>
      <c r="N2083" s="162">
        <v>1</v>
      </c>
      <c r="O2083" s="162">
        <v>3754.2</v>
      </c>
      <c r="P2083" s="162">
        <v>2020</v>
      </c>
    </row>
    <row r="2084" spans="1:16" s="129" customFormat="1" ht="15.75" customHeight="1" x14ac:dyDescent="0.25">
      <c r="A2084" s="113" t="s">
        <v>3251</v>
      </c>
      <c r="B2084" s="18" t="s">
        <v>2100</v>
      </c>
      <c r="C2084" s="118">
        <v>2289122.02</v>
      </c>
      <c r="D2084" s="120"/>
      <c r="E2084" s="162"/>
      <c r="F2084" s="162"/>
      <c r="G2084" s="91">
        <f t="shared" si="32"/>
        <v>2289122.02</v>
      </c>
      <c r="H2084" s="120">
        <v>44102</v>
      </c>
      <c r="I2084" s="120">
        <v>44155</v>
      </c>
      <c r="J2084" s="70"/>
      <c r="K2084" s="162"/>
      <c r="L2084" s="162"/>
      <c r="M2084" s="84" t="s">
        <v>3938</v>
      </c>
      <c r="N2084" s="162">
        <v>1</v>
      </c>
      <c r="O2084" s="162">
        <v>594.4</v>
      </c>
      <c r="P2084" s="162">
        <v>2020</v>
      </c>
    </row>
    <row r="2085" spans="1:16" s="129" customFormat="1" ht="15.75" customHeight="1" x14ac:dyDescent="0.25">
      <c r="A2085" s="113" t="s">
        <v>3183</v>
      </c>
      <c r="B2085" s="18" t="s">
        <v>2100</v>
      </c>
      <c r="C2085" s="118">
        <v>2109239.04</v>
      </c>
      <c r="D2085" s="120"/>
      <c r="E2085" s="162"/>
      <c r="F2085" s="162"/>
      <c r="G2085" s="91">
        <f t="shared" si="32"/>
        <v>2109239.04</v>
      </c>
      <c r="H2085" s="120">
        <v>44102</v>
      </c>
      <c r="I2085" s="120">
        <v>44155</v>
      </c>
      <c r="J2085" s="70"/>
      <c r="K2085" s="162"/>
      <c r="L2085" s="162"/>
      <c r="M2085" s="84" t="s">
        <v>3938</v>
      </c>
      <c r="N2085" s="162">
        <v>1</v>
      </c>
      <c r="O2085" s="162">
        <v>504.8</v>
      </c>
      <c r="P2085" s="162">
        <v>2020</v>
      </c>
    </row>
    <row r="2086" spans="1:16" s="129" customFormat="1" ht="15.75" customHeight="1" x14ac:dyDescent="0.25">
      <c r="A2086" s="113" t="s">
        <v>3621</v>
      </c>
      <c r="B2086" s="18" t="s">
        <v>42</v>
      </c>
      <c r="C2086" s="118">
        <v>6839763.79</v>
      </c>
      <c r="D2086" s="120"/>
      <c r="E2086" s="162"/>
      <c r="F2086" s="162"/>
      <c r="G2086" s="91">
        <f t="shared" si="32"/>
        <v>6839763.79</v>
      </c>
      <c r="H2086" s="120">
        <v>44125</v>
      </c>
      <c r="I2086" s="120">
        <v>44151</v>
      </c>
      <c r="J2086" s="70"/>
      <c r="K2086" s="162"/>
      <c r="L2086" s="162"/>
      <c r="M2086" s="84" t="s">
        <v>3938</v>
      </c>
      <c r="N2086" s="162">
        <v>1</v>
      </c>
      <c r="O2086" s="162">
        <v>5144.3</v>
      </c>
      <c r="P2086" s="162">
        <v>2020</v>
      </c>
    </row>
    <row r="2087" spans="1:16" s="129" customFormat="1" ht="15.75" customHeight="1" x14ac:dyDescent="0.25">
      <c r="A2087" s="113" t="s">
        <v>3137</v>
      </c>
      <c r="B2087" s="18" t="s">
        <v>42</v>
      </c>
      <c r="C2087" s="118">
        <v>4969191.8</v>
      </c>
      <c r="D2087" s="120"/>
      <c r="E2087" s="162"/>
      <c r="F2087" s="162"/>
      <c r="G2087" s="91">
        <f t="shared" si="32"/>
        <v>4969191.8</v>
      </c>
      <c r="H2087" s="120">
        <v>44119</v>
      </c>
      <c r="I2087" s="120">
        <v>44151</v>
      </c>
      <c r="J2087" s="70"/>
      <c r="K2087" s="162"/>
      <c r="L2087" s="162"/>
      <c r="M2087" s="84" t="s">
        <v>3938</v>
      </c>
      <c r="N2087" s="162">
        <v>1</v>
      </c>
      <c r="O2087" s="162">
        <v>3591</v>
      </c>
      <c r="P2087" s="162">
        <v>2020</v>
      </c>
    </row>
    <row r="2088" spans="1:16" s="129" customFormat="1" ht="15.75" customHeight="1" x14ac:dyDescent="0.25">
      <c r="A2088" s="113" t="s">
        <v>3018</v>
      </c>
      <c r="B2088" s="18" t="s">
        <v>3532</v>
      </c>
      <c r="C2088" s="118">
        <v>1473915.6</v>
      </c>
      <c r="D2088" s="120"/>
      <c r="E2088" s="162"/>
      <c r="F2088" s="162"/>
      <c r="G2088" s="91">
        <f t="shared" si="32"/>
        <v>1473915.6</v>
      </c>
      <c r="H2088" s="120">
        <v>44127</v>
      </c>
      <c r="I2088" s="120">
        <v>44160</v>
      </c>
      <c r="J2088" s="70"/>
      <c r="K2088" s="162"/>
      <c r="L2088" s="162"/>
      <c r="M2088" s="84" t="s">
        <v>3976</v>
      </c>
      <c r="N2088" s="162">
        <v>2</v>
      </c>
      <c r="O2088" s="162">
        <v>424.7</v>
      </c>
      <c r="P2088" s="162">
        <v>2020</v>
      </c>
    </row>
    <row r="2089" spans="1:16" s="129" customFormat="1" ht="15.75" customHeight="1" x14ac:dyDescent="0.25">
      <c r="A2089" s="113" t="s">
        <v>3325</v>
      </c>
      <c r="B2089" s="18" t="s">
        <v>3925</v>
      </c>
      <c r="C2089" s="118">
        <v>4432768.26</v>
      </c>
      <c r="D2089" s="120"/>
      <c r="E2089" s="162"/>
      <c r="F2089" s="162"/>
      <c r="G2089" s="91">
        <f t="shared" si="32"/>
        <v>4432768.26</v>
      </c>
      <c r="H2089" s="120">
        <v>44137</v>
      </c>
      <c r="I2089" s="120">
        <v>44158</v>
      </c>
      <c r="J2089" s="70"/>
      <c r="K2089" s="162"/>
      <c r="L2089" s="162"/>
      <c r="M2089" s="84" t="s">
        <v>3606</v>
      </c>
      <c r="N2089" s="162">
        <v>1</v>
      </c>
      <c r="O2089" s="162">
        <v>3795.3</v>
      </c>
      <c r="P2089" s="162">
        <v>2020</v>
      </c>
    </row>
    <row r="2090" spans="1:16" s="129" customFormat="1" ht="15.75" customHeight="1" x14ac:dyDescent="0.25">
      <c r="A2090" s="113" t="s">
        <v>3736</v>
      </c>
      <c r="B2090" s="18" t="s">
        <v>245</v>
      </c>
      <c r="C2090" s="118">
        <v>7815497.0199999996</v>
      </c>
      <c r="D2090" s="120"/>
      <c r="E2090" s="162"/>
      <c r="F2090" s="162"/>
      <c r="G2090" s="91">
        <f t="shared" si="32"/>
        <v>7815497.0199999996</v>
      </c>
      <c r="H2090" s="120">
        <v>44105</v>
      </c>
      <c r="I2090" s="120">
        <v>44162</v>
      </c>
      <c r="J2090" s="70"/>
      <c r="K2090" s="162"/>
      <c r="L2090" s="162"/>
      <c r="M2090" s="84" t="s">
        <v>3922</v>
      </c>
      <c r="N2090" s="162">
        <v>5</v>
      </c>
      <c r="O2090" s="162">
        <v>3367.7</v>
      </c>
      <c r="P2090" s="162">
        <v>2020</v>
      </c>
    </row>
    <row r="2091" spans="1:16" s="129" customFormat="1" ht="15.75" customHeight="1" x14ac:dyDescent="0.25">
      <c r="A2091" s="113" t="s">
        <v>3846</v>
      </c>
      <c r="B2091" s="18" t="s">
        <v>3940</v>
      </c>
      <c r="C2091" s="118">
        <v>6395240</v>
      </c>
      <c r="D2091" s="120"/>
      <c r="E2091" s="162"/>
      <c r="F2091" s="162"/>
      <c r="G2091" s="91">
        <f t="shared" si="32"/>
        <v>6395240</v>
      </c>
      <c r="H2091" s="120">
        <v>44148</v>
      </c>
      <c r="I2091" s="120">
        <v>44165</v>
      </c>
      <c r="J2091" s="70"/>
      <c r="K2091" s="162"/>
      <c r="L2091" s="162"/>
      <c r="M2091" s="84" t="s">
        <v>3938</v>
      </c>
      <c r="N2091" s="162">
        <v>1</v>
      </c>
      <c r="O2091" s="162">
        <v>4869.6000000000004</v>
      </c>
      <c r="P2091" s="162">
        <v>2020</v>
      </c>
    </row>
    <row r="2092" spans="1:16" s="129" customFormat="1" ht="15.75" customHeight="1" x14ac:dyDescent="0.25">
      <c r="A2092" s="113" t="s">
        <v>3791</v>
      </c>
      <c r="B2092" s="18" t="s">
        <v>3942</v>
      </c>
      <c r="C2092" s="118">
        <v>5519463.5999999996</v>
      </c>
      <c r="D2092" s="120"/>
      <c r="E2092" s="162"/>
      <c r="F2092" s="162"/>
      <c r="G2092" s="91">
        <f t="shared" si="32"/>
        <v>5519463.5999999996</v>
      </c>
      <c r="H2092" s="120">
        <v>44120</v>
      </c>
      <c r="I2092" s="120">
        <v>44148</v>
      </c>
      <c r="J2092" s="70"/>
      <c r="K2092" s="162"/>
      <c r="L2092" s="162"/>
      <c r="M2092" s="84" t="s">
        <v>3938</v>
      </c>
      <c r="N2092" s="162">
        <v>1</v>
      </c>
      <c r="O2092" s="162">
        <v>3857</v>
      </c>
      <c r="P2092" s="162">
        <v>2020</v>
      </c>
    </row>
    <row r="2093" spans="1:16" s="129" customFormat="1" ht="15.75" customHeight="1" x14ac:dyDescent="0.25">
      <c r="A2093" s="113" t="s">
        <v>3261</v>
      </c>
      <c r="B2093" s="18" t="s">
        <v>3942</v>
      </c>
      <c r="C2093" s="118">
        <v>5262088.8</v>
      </c>
      <c r="D2093" s="120"/>
      <c r="E2093" s="162"/>
      <c r="F2093" s="162"/>
      <c r="G2093" s="91">
        <f t="shared" si="32"/>
        <v>5262088.8</v>
      </c>
      <c r="H2093" s="120">
        <v>44155</v>
      </c>
      <c r="I2093" s="120">
        <v>44162</v>
      </c>
      <c r="J2093" s="70"/>
      <c r="K2093" s="162"/>
      <c r="L2093" s="162"/>
      <c r="M2093" s="84" t="s">
        <v>3938</v>
      </c>
      <c r="N2093" s="162">
        <v>1</v>
      </c>
      <c r="O2093" s="162">
        <v>3774.2</v>
      </c>
      <c r="P2093" s="162">
        <v>2020</v>
      </c>
    </row>
    <row r="2094" spans="1:16" s="129" customFormat="1" ht="15.75" customHeight="1" x14ac:dyDescent="0.25">
      <c r="A2094" s="113" t="s">
        <v>3626</v>
      </c>
      <c r="B2094" s="18" t="s">
        <v>3838</v>
      </c>
      <c r="C2094" s="118">
        <v>6368278.79</v>
      </c>
      <c r="D2094" s="120"/>
      <c r="E2094" s="162"/>
      <c r="F2094" s="162"/>
      <c r="G2094" s="91">
        <f t="shared" si="32"/>
        <v>6368278.79</v>
      </c>
      <c r="H2094" s="120">
        <v>44148</v>
      </c>
      <c r="I2094" s="120">
        <v>44167</v>
      </c>
      <c r="J2094" s="70"/>
      <c r="K2094" s="162"/>
      <c r="L2094" s="162"/>
      <c r="M2094" s="84" t="s">
        <v>3938</v>
      </c>
      <c r="N2094" s="162">
        <v>1</v>
      </c>
      <c r="O2094" s="162">
        <v>5220.8999999999996</v>
      </c>
      <c r="P2094" s="162">
        <v>2020</v>
      </c>
    </row>
    <row r="2095" spans="1:16" s="129" customFormat="1" ht="15.75" customHeight="1" x14ac:dyDescent="0.25">
      <c r="A2095" s="113" t="s">
        <v>3387</v>
      </c>
      <c r="B2095" s="18" t="s">
        <v>3838</v>
      </c>
      <c r="C2095" s="118">
        <v>6278349.4400000004</v>
      </c>
      <c r="D2095" s="120"/>
      <c r="E2095" s="162"/>
      <c r="F2095" s="162"/>
      <c r="G2095" s="91">
        <f t="shared" si="32"/>
        <v>6278349.4400000004</v>
      </c>
      <c r="H2095" s="120">
        <v>44148</v>
      </c>
      <c r="I2095" s="120">
        <v>44169</v>
      </c>
      <c r="J2095" s="70"/>
      <c r="K2095" s="162"/>
      <c r="L2095" s="162"/>
      <c r="M2095" s="84" t="s">
        <v>3938</v>
      </c>
      <c r="N2095" s="162">
        <v>1</v>
      </c>
      <c r="O2095" s="162">
        <v>6102.2</v>
      </c>
      <c r="P2095" s="162">
        <v>2020</v>
      </c>
    </row>
    <row r="2096" spans="1:16" s="129" customFormat="1" ht="15.75" customHeight="1" x14ac:dyDescent="0.25">
      <c r="A2096" s="113" t="s">
        <v>3278</v>
      </c>
      <c r="B2096" s="18" t="s">
        <v>3838</v>
      </c>
      <c r="C2096" s="118">
        <v>2211358.7999999998</v>
      </c>
      <c r="D2096" s="120"/>
      <c r="E2096" s="162"/>
      <c r="F2096" s="162"/>
      <c r="G2096" s="91">
        <f t="shared" si="32"/>
        <v>2211358.7999999998</v>
      </c>
      <c r="H2096" s="120">
        <v>44138</v>
      </c>
      <c r="I2096" s="120">
        <v>44166</v>
      </c>
      <c r="J2096" s="70"/>
      <c r="K2096" s="162"/>
      <c r="L2096" s="162"/>
      <c r="M2096" s="84" t="s">
        <v>3937</v>
      </c>
      <c r="N2096" s="162">
        <v>1</v>
      </c>
      <c r="O2096" s="162">
        <v>4863.76</v>
      </c>
      <c r="P2096" s="162">
        <v>2020</v>
      </c>
    </row>
    <row r="2097" spans="1:16" s="129" customFormat="1" ht="15.75" customHeight="1" x14ac:dyDescent="0.25">
      <c r="A2097" s="113" t="s">
        <v>3142</v>
      </c>
      <c r="B2097" s="18" t="s">
        <v>42</v>
      </c>
      <c r="C2097" s="118">
        <v>6391306.2599999998</v>
      </c>
      <c r="D2097" s="120"/>
      <c r="E2097" s="162"/>
      <c r="F2097" s="162"/>
      <c r="G2097" s="91">
        <f t="shared" si="32"/>
        <v>6391306.2599999998</v>
      </c>
      <c r="H2097" s="120">
        <v>44125</v>
      </c>
      <c r="I2097" s="120">
        <v>44151</v>
      </c>
      <c r="J2097" s="70"/>
      <c r="K2097" s="162"/>
      <c r="L2097" s="162"/>
      <c r="M2097" s="84" t="s">
        <v>3938</v>
      </c>
      <c r="N2097" s="162">
        <v>1</v>
      </c>
      <c r="O2097" s="162">
        <v>5372.4</v>
      </c>
      <c r="P2097" s="162">
        <v>2020</v>
      </c>
    </row>
    <row r="2098" spans="1:16" s="129" customFormat="1" ht="15.75" customHeight="1" x14ac:dyDescent="0.25">
      <c r="A2098" s="113" t="s">
        <v>3647</v>
      </c>
      <c r="B2098" s="18" t="s">
        <v>3947</v>
      </c>
      <c r="C2098" s="118">
        <v>4450756.8</v>
      </c>
      <c r="D2098" s="120"/>
      <c r="E2098" s="162"/>
      <c r="F2098" s="162"/>
      <c r="G2098" s="91">
        <f t="shared" si="32"/>
        <v>4450756.8</v>
      </c>
      <c r="H2098" s="120">
        <v>44118</v>
      </c>
      <c r="I2098" s="120">
        <v>44144</v>
      </c>
      <c r="J2098" s="70"/>
      <c r="K2098" s="162"/>
      <c r="L2098" s="162"/>
      <c r="M2098" s="84" t="s">
        <v>3939</v>
      </c>
      <c r="N2098" s="162">
        <v>2</v>
      </c>
      <c r="O2098" s="162">
        <v>1762.7</v>
      </c>
      <c r="P2098" s="162">
        <v>2020</v>
      </c>
    </row>
    <row r="2099" spans="1:16" s="129" customFormat="1" ht="15.75" customHeight="1" x14ac:dyDescent="0.25">
      <c r="A2099" s="113" t="s">
        <v>3858</v>
      </c>
      <c r="B2099" s="18" t="s">
        <v>3574</v>
      </c>
      <c r="C2099" s="118">
        <v>4030684.8</v>
      </c>
      <c r="D2099" s="120"/>
      <c r="E2099" s="162"/>
      <c r="F2099" s="162"/>
      <c r="G2099" s="91">
        <f t="shared" si="32"/>
        <v>4030684.8</v>
      </c>
      <c r="H2099" s="120">
        <v>44120</v>
      </c>
      <c r="I2099" s="120">
        <v>44120</v>
      </c>
      <c r="J2099" s="70"/>
      <c r="K2099" s="162"/>
      <c r="L2099" s="162"/>
      <c r="M2099" s="84" t="s">
        <v>3963</v>
      </c>
      <c r="N2099" s="162">
        <v>1</v>
      </c>
      <c r="O2099" s="162">
        <v>4347.1000000000004</v>
      </c>
      <c r="P2099" s="162">
        <v>2020</v>
      </c>
    </row>
    <row r="2100" spans="1:16" s="129" customFormat="1" ht="15.75" customHeight="1" x14ac:dyDescent="0.25">
      <c r="A2100" s="113" t="s">
        <v>3868</v>
      </c>
      <c r="B2100" s="18" t="s">
        <v>3574</v>
      </c>
      <c r="C2100" s="118">
        <v>4029818.4</v>
      </c>
      <c r="D2100" s="120"/>
      <c r="E2100" s="162"/>
      <c r="F2100" s="162"/>
      <c r="G2100" s="91">
        <f t="shared" si="32"/>
        <v>4029818.4</v>
      </c>
      <c r="H2100" s="120">
        <v>44120</v>
      </c>
      <c r="I2100" s="120">
        <v>44120</v>
      </c>
      <c r="J2100" s="70"/>
      <c r="K2100" s="162"/>
      <c r="L2100" s="162"/>
      <c r="M2100" s="84" t="s">
        <v>3963</v>
      </c>
      <c r="N2100" s="162">
        <v>1</v>
      </c>
      <c r="O2100" s="162">
        <v>7674.6</v>
      </c>
      <c r="P2100" s="162">
        <v>2020</v>
      </c>
    </row>
    <row r="2101" spans="1:16" s="129" customFormat="1" ht="15.75" customHeight="1" x14ac:dyDescent="0.25">
      <c r="A2101" s="113" t="s">
        <v>3881</v>
      </c>
      <c r="B2101" s="18" t="s">
        <v>3574</v>
      </c>
      <c r="C2101" s="118">
        <v>4030756.8</v>
      </c>
      <c r="D2101" s="120"/>
      <c r="E2101" s="162"/>
      <c r="F2101" s="162"/>
      <c r="G2101" s="91">
        <f t="shared" si="32"/>
        <v>4030756.8</v>
      </c>
      <c r="H2101" s="120">
        <v>44120</v>
      </c>
      <c r="I2101" s="120">
        <v>44120</v>
      </c>
      <c r="J2101" s="70"/>
      <c r="K2101" s="162"/>
      <c r="L2101" s="162"/>
      <c r="M2101" s="84" t="s">
        <v>3963</v>
      </c>
      <c r="N2101" s="162">
        <v>1</v>
      </c>
      <c r="O2101" s="162">
        <v>4330.8999999999996</v>
      </c>
      <c r="P2101" s="162">
        <v>2020</v>
      </c>
    </row>
    <row r="2102" spans="1:16" s="129" customFormat="1" ht="15.75" customHeight="1" x14ac:dyDescent="0.25">
      <c r="A2102" s="113" t="s">
        <v>3914</v>
      </c>
      <c r="B2102" s="18" t="s">
        <v>3574</v>
      </c>
      <c r="C2102" s="118">
        <v>12100269.6</v>
      </c>
      <c r="D2102" s="120"/>
      <c r="E2102" s="162"/>
      <c r="F2102" s="162"/>
      <c r="G2102" s="91">
        <f t="shared" si="32"/>
        <v>12100269.6</v>
      </c>
      <c r="H2102" s="120">
        <v>44120</v>
      </c>
      <c r="I2102" s="120">
        <v>44120</v>
      </c>
      <c r="J2102" s="70"/>
      <c r="K2102" s="162"/>
      <c r="L2102" s="162"/>
      <c r="M2102" s="84" t="s">
        <v>3963</v>
      </c>
      <c r="N2102" s="162">
        <v>1</v>
      </c>
      <c r="O2102" s="162">
        <v>13783.7</v>
      </c>
      <c r="P2102" s="162">
        <v>2020</v>
      </c>
    </row>
    <row r="2103" spans="1:16" s="129" customFormat="1" ht="15.75" customHeight="1" x14ac:dyDescent="0.25">
      <c r="A2103" s="113" t="s">
        <v>3847</v>
      </c>
      <c r="B2103" s="18" t="s">
        <v>3969</v>
      </c>
      <c r="C2103" s="118">
        <v>6067782</v>
      </c>
      <c r="D2103" s="120"/>
      <c r="E2103" s="162"/>
      <c r="F2103" s="162"/>
      <c r="G2103" s="91">
        <f t="shared" si="32"/>
        <v>6067782</v>
      </c>
      <c r="H2103" s="120">
        <v>44137</v>
      </c>
      <c r="I2103" s="120">
        <v>44137</v>
      </c>
      <c r="J2103" s="70"/>
      <c r="K2103" s="162"/>
      <c r="L2103" s="162"/>
      <c r="M2103" s="84" t="s">
        <v>3963</v>
      </c>
      <c r="N2103" s="162">
        <v>1</v>
      </c>
      <c r="O2103" s="162">
        <v>5748.1</v>
      </c>
      <c r="P2103" s="162">
        <v>2020</v>
      </c>
    </row>
    <row r="2104" spans="1:16" s="129" customFormat="1" ht="15.75" customHeight="1" x14ac:dyDescent="0.25">
      <c r="A2104" s="113" t="s">
        <v>3873</v>
      </c>
      <c r="B2104" s="18" t="s">
        <v>3969</v>
      </c>
      <c r="C2104" s="118">
        <v>6066212.4000000004</v>
      </c>
      <c r="D2104" s="120"/>
      <c r="E2104" s="162"/>
      <c r="F2104" s="162"/>
      <c r="G2104" s="91">
        <f t="shared" si="32"/>
        <v>6066212.4000000004</v>
      </c>
      <c r="H2104" s="120">
        <v>44147</v>
      </c>
      <c r="I2104" s="120">
        <v>44147</v>
      </c>
      <c r="J2104" s="70"/>
      <c r="K2104" s="162"/>
      <c r="L2104" s="162"/>
      <c r="M2104" s="84" t="s">
        <v>3963</v>
      </c>
      <c r="N2104" s="162">
        <v>1</v>
      </c>
      <c r="O2104" s="162">
        <v>6398.8</v>
      </c>
      <c r="P2104" s="162">
        <v>2020</v>
      </c>
    </row>
    <row r="2105" spans="1:16" s="129" customFormat="1" ht="15.75" customHeight="1" x14ac:dyDescent="0.25">
      <c r="A2105" s="113" t="s">
        <v>3875</v>
      </c>
      <c r="B2105" s="18" t="s">
        <v>3969</v>
      </c>
      <c r="C2105" s="118">
        <v>8100244.7999999998</v>
      </c>
      <c r="D2105" s="120"/>
      <c r="E2105" s="162"/>
      <c r="F2105" s="162"/>
      <c r="G2105" s="91">
        <f t="shared" si="32"/>
        <v>8100244.7999999998</v>
      </c>
      <c r="H2105" s="120">
        <v>44146</v>
      </c>
      <c r="I2105" s="120">
        <v>44146</v>
      </c>
      <c r="J2105" s="70"/>
      <c r="K2105" s="162"/>
      <c r="L2105" s="162"/>
      <c r="M2105" s="84" t="s">
        <v>3963</v>
      </c>
      <c r="N2105" s="162">
        <v>1</v>
      </c>
      <c r="O2105" s="162">
        <v>8560.4</v>
      </c>
      <c r="P2105" s="162">
        <v>2020</v>
      </c>
    </row>
    <row r="2106" spans="1:16" s="129" customFormat="1" ht="15.75" customHeight="1" x14ac:dyDescent="0.25">
      <c r="A2106" s="113" t="s">
        <v>3861</v>
      </c>
      <c r="B2106" s="18" t="s">
        <v>3969</v>
      </c>
      <c r="C2106" s="118">
        <v>3992384.4</v>
      </c>
      <c r="D2106" s="120"/>
      <c r="E2106" s="162"/>
      <c r="F2106" s="162"/>
      <c r="G2106" s="91">
        <f t="shared" si="32"/>
        <v>3992384.4</v>
      </c>
      <c r="H2106" s="120">
        <v>44131</v>
      </c>
      <c r="I2106" s="120">
        <v>44131</v>
      </c>
      <c r="J2106" s="70"/>
      <c r="K2106" s="162"/>
      <c r="L2106" s="162"/>
      <c r="M2106" s="84" t="s">
        <v>3963</v>
      </c>
      <c r="N2106" s="162">
        <v>1</v>
      </c>
      <c r="O2106" s="162">
        <v>6897.38</v>
      </c>
      <c r="P2106" s="162">
        <v>2020</v>
      </c>
    </row>
    <row r="2107" spans="1:16" s="129" customFormat="1" ht="15.75" customHeight="1" x14ac:dyDescent="0.25">
      <c r="A2107" s="113" t="s">
        <v>3862</v>
      </c>
      <c r="B2107" s="18" t="s">
        <v>3969</v>
      </c>
      <c r="C2107" s="118">
        <v>3991400.4</v>
      </c>
      <c r="D2107" s="120"/>
      <c r="E2107" s="162"/>
      <c r="F2107" s="162"/>
      <c r="G2107" s="91">
        <f t="shared" si="32"/>
        <v>3991400.4</v>
      </c>
      <c r="H2107" s="120">
        <v>44131</v>
      </c>
      <c r="I2107" s="120">
        <v>44131</v>
      </c>
      <c r="J2107" s="70"/>
      <c r="K2107" s="162"/>
      <c r="L2107" s="162"/>
      <c r="M2107" s="84" t="s">
        <v>3963</v>
      </c>
      <c r="N2107" s="162">
        <v>1</v>
      </c>
      <c r="O2107" s="162">
        <v>7254.48</v>
      </c>
      <c r="P2107" s="162">
        <v>2020</v>
      </c>
    </row>
    <row r="2108" spans="1:16" s="129" customFormat="1" ht="15.75" customHeight="1" x14ac:dyDescent="0.25">
      <c r="A2108" s="113" t="s">
        <v>3871</v>
      </c>
      <c r="B2108" s="18" t="s">
        <v>3969</v>
      </c>
      <c r="C2108" s="118">
        <v>12121588.800000001</v>
      </c>
      <c r="D2108" s="120"/>
      <c r="E2108" s="162"/>
      <c r="F2108" s="162"/>
      <c r="G2108" s="91">
        <f t="shared" si="32"/>
        <v>12121588.800000001</v>
      </c>
      <c r="H2108" s="120">
        <v>44160</v>
      </c>
      <c r="I2108" s="120">
        <v>44160</v>
      </c>
      <c r="J2108" s="70"/>
      <c r="K2108" s="162"/>
      <c r="L2108" s="162"/>
      <c r="M2108" s="84" t="s">
        <v>3963</v>
      </c>
      <c r="N2108" s="162">
        <v>1</v>
      </c>
      <c r="O2108" s="162">
        <v>11617.9</v>
      </c>
      <c r="P2108" s="162">
        <v>2020</v>
      </c>
    </row>
    <row r="2109" spans="1:16" s="129" customFormat="1" ht="15.75" customHeight="1" x14ac:dyDescent="0.25">
      <c r="A2109" s="113" t="s">
        <v>3653</v>
      </c>
      <c r="B2109" s="18" t="s">
        <v>42</v>
      </c>
      <c r="C2109" s="118">
        <v>2263344</v>
      </c>
      <c r="D2109" s="120"/>
      <c r="E2109" s="162"/>
      <c r="F2109" s="162"/>
      <c r="G2109" s="91">
        <f t="shared" si="32"/>
        <v>2263344</v>
      </c>
      <c r="H2109" s="120">
        <v>44148</v>
      </c>
      <c r="I2109" s="120">
        <v>44160</v>
      </c>
      <c r="J2109" s="70"/>
      <c r="K2109" s="162"/>
      <c r="L2109" s="162"/>
      <c r="M2109" s="84" t="s">
        <v>3937</v>
      </c>
      <c r="N2109" s="162">
        <v>1</v>
      </c>
      <c r="O2109" s="162">
        <v>2357.6999999999998</v>
      </c>
      <c r="P2109" s="162">
        <v>2020</v>
      </c>
    </row>
    <row r="2110" spans="1:16" s="129" customFormat="1" ht="15.75" customHeight="1" x14ac:dyDescent="0.25">
      <c r="A2110" s="113" t="s">
        <v>1940</v>
      </c>
      <c r="B2110" s="18" t="s">
        <v>682</v>
      </c>
      <c r="C2110" s="118">
        <v>1982037.6</v>
      </c>
      <c r="D2110" s="120"/>
      <c r="E2110" s="162"/>
      <c r="F2110" s="162"/>
      <c r="G2110" s="91">
        <f t="shared" si="32"/>
        <v>1982037.6</v>
      </c>
      <c r="H2110" s="120" t="s">
        <v>3970</v>
      </c>
      <c r="I2110" s="120" t="s">
        <v>4001</v>
      </c>
      <c r="J2110" s="70"/>
      <c r="K2110" s="162"/>
      <c r="L2110" s="162"/>
      <c r="M2110" s="162" t="s">
        <v>3493</v>
      </c>
      <c r="N2110" s="162">
        <v>4</v>
      </c>
      <c r="O2110" s="162">
        <v>3824.4</v>
      </c>
      <c r="P2110" s="162">
        <v>2019</v>
      </c>
    </row>
    <row r="2111" spans="1:16" s="129" customFormat="1" ht="15.75" customHeight="1" x14ac:dyDescent="0.25">
      <c r="A2111" s="113" t="s">
        <v>3128</v>
      </c>
      <c r="B2111" s="18" t="s">
        <v>17</v>
      </c>
      <c r="C2111" s="118">
        <v>4010746.21</v>
      </c>
      <c r="D2111" s="120"/>
      <c r="E2111" s="162"/>
      <c r="F2111" s="162"/>
      <c r="G2111" s="91">
        <f t="shared" si="32"/>
        <v>4010746.21</v>
      </c>
      <c r="H2111" s="120">
        <v>44119</v>
      </c>
      <c r="I2111" s="120">
        <v>44167</v>
      </c>
      <c r="J2111" s="70"/>
      <c r="K2111" s="162"/>
      <c r="L2111" s="162"/>
      <c r="M2111" s="84" t="s">
        <v>3606</v>
      </c>
      <c r="N2111" s="162">
        <v>1</v>
      </c>
      <c r="O2111" s="162">
        <v>3888.7</v>
      </c>
      <c r="P2111" s="162">
        <v>2020</v>
      </c>
    </row>
    <row r="2112" spans="1:16" s="129" customFormat="1" ht="15.75" customHeight="1" x14ac:dyDescent="0.25">
      <c r="A2112" s="113" t="s">
        <v>3723</v>
      </c>
      <c r="B2112" s="18" t="s">
        <v>3834</v>
      </c>
      <c r="C2112" s="118">
        <v>6144195.9100000001</v>
      </c>
      <c r="D2112" s="120"/>
      <c r="E2112" s="162"/>
      <c r="F2112" s="162"/>
      <c r="G2112" s="91">
        <f t="shared" si="32"/>
        <v>6144195.9100000001</v>
      </c>
      <c r="H2112" s="120">
        <v>44106</v>
      </c>
      <c r="I2112" s="120">
        <v>44169</v>
      </c>
      <c r="J2112" s="70"/>
      <c r="K2112" s="162"/>
      <c r="L2112" s="162"/>
      <c r="M2112" s="84" t="s">
        <v>3931</v>
      </c>
      <c r="N2112" s="162">
        <v>5</v>
      </c>
      <c r="O2112" s="162">
        <v>3201.8</v>
      </c>
      <c r="P2112" s="162">
        <v>2020</v>
      </c>
    </row>
    <row r="2113" spans="1:16" s="129" customFormat="1" ht="15.75" customHeight="1" x14ac:dyDescent="0.25">
      <c r="A2113" s="113" t="s">
        <v>1561</v>
      </c>
      <c r="B2113" s="18" t="s">
        <v>682</v>
      </c>
      <c r="C2113" s="118">
        <v>4137002.09</v>
      </c>
      <c r="D2113" s="120"/>
      <c r="E2113" s="162"/>
      <c r="F2113" s="162"/>
      <c r="G2113" s="91">
        <f t="shared" si="32"/>
        <v>4137002.09</v>
      </c>
      <c r="H2113" s="120">
        <v>43817</v>
      </c>
      <c r="I2113" s="120">
        <v>43830</v>
      </c>
      <c r="J2113" s="70"/>
      <c r="K2113" s="162"/>
      <c r="L2113" s="162"/>
      <c r="M2113" s="84" t="s">
        <v>3494</v>
      </c>
      <c r="N2113" s="162">
        <v>4</v>
      </c>
      <c r="O2113" s="162">
        <v>6437.8</v>
      </c>
      <c r="P2113" s="162">
        <v>2019</v>
      </c>
    </row>
    <row r="2114" spans="1:16" s="129" customFormat="1" ht="15.75" customHeight="1" x14ac:dyDescent="0.25">
      <c r="A2114" s="113" t="s">
        <v>3320</v>
      </c>
      <c r="B2114" s="18" t="s">
        <v>3840</v>
      </c>
      <c r="C2114" s="118">
        <v>6725924.3399999999</v>
      </c>
      <c r="D2114" s="120"/>
      <c r="E2114" s="162"/>
      <c r="F2114" s="162"/>
      <c r="G2114" s="91">
        <f t="shared" si="32"/>
        <v>6725924.3399999999</v>
      </c>
      <c r="H2114" s="120">
        <v>44103</v>
      </c>
      <c r="I2114" s="120">
        <v>44145</v>
      </c>
      <c r="J2114" s="70"/>
      <c r="K2114" s="162"/>
      <c r="L2114" s="162"/>
      <c r="M2114" s="84" t="s">
        <v>3583</v>
      </c>
      <c r="N2114" s="162">
        <v>4</v>
      </c>
      <c r="O2114" s="162">
        <v>3979.4</v>
      </c>
      <c r="P2114" s="162">
        <v>2020</v>
      </c>
    </row>
    <row r="2115" spans="1:16" s="129" customFormat="1" ht="15.75" customHeight="1" x14ac:dyDescent="0.25">
      <c r="A2115" s="113" t="s">
        <v>1971</v>
      </c>
      <c r="B2115" s="18" t="s">
        <v>63</v>
      </c>
      <c r="C2115" s="118">
        <v>13978156.199999999</v>
      </c>
      <c r="D2115" s="120"/>
      <c r="E2115" s="162"/>
      <c r="F2115" s="162"/>
      <c r="G2115" s="91">
        <f t="shared" si="32"/>
        <v>13978156.199999999</v>
      </c>
      <c r="H2115" s="120">
        <v>44104</v>
      </c>
      <c r="I2115" s="120">
        <v>44154</v>
      </c>
      <c r="J2115" s="70"/>
      <c r="K2115" s="162"/>
      <c r="L2115" s="162"/>
      <c r="M2115" s="84" t="s">
        <v>3582</v>
      </c>
      <c r="N2115" s="162">
        <v>5</v>
      </c>
      <c r="O2115" s="162">
        <v>8029.7</v>
      </c>
      <c r="P2115" s="162">
        <v>2020</v>
      </c>
    </row>
    <row r="2116" spans="1:16" s="129" customFormat="1" ht="15.75" customHeight="1" x14ac:dyDescent="0.25">
      <c r="A2116" s="113" t="s">
        <v>3347</v>
      </c>
      <c r="B2116" s="18" t="s">
        <v>63</v>
      </c>
      <c r="C2116" s="118">
        <v>4055176.91</v>
      </c>
      <c r="D2116" s="120"/>
      <c r="E2116" s="162"/>
      <c r="F2116" s="162"/>
      <c r="G2116" s="91">
        <f t="shared" si="32"/>
        <v>4055176.91</v>
      </c>
      <c r="H2116" s="120">
        <v>44064</v>
      </c>
      <c r="I2116" s="120">
        <v>44154</v>
      </c>
      <c r="J2116" s="70"/>
      <c r="K2116" s="162"/>
      <c r="L2116" s="162"/>
      <c r="M2116" s="84" t="s">
        <v>3582</v>
      </c>
      <c r="N2116" s="162">
        <v>5</v>
      </c>
      <c r="O2116" s="162">
        <v>1605.9</v>
      </c>
      <c r="P2116" s="162">
        <v>2020</v>
      </c>
    </row>
    <row r="2117" spans="1:16" s="129" customFormat="1" ht="15.75" customHeight="1" x14ac:dyDescent="0.25">
      <c r="A2117" s="113" t="s">
        <v>3151</v>
      </c>
      <c r="B2117" s="18" t="s">
        <v>3917</v>
      </c>
      <c r="C2117" s="118">
        <v>8748427.6300000008</v>
      </c>
      <c r="D2117" s="120"/>
      <c r="E2117" s="162"/>
      <c r="F2117" s="162"/>
      <c r="G2117" s="91">
        <f t="shared" si="32"/>
        <v>8748427.6300000008</v>
      </c>
      <c r="H2117" s="120">
        <v>44088</v>
      </c>
      <c r="I2117" s="120">
        <v>44167</v>
      </c>
      <c r="J2117" s="70"/>
      <c r="K2117" s="162"/>
      <c r="L2117" s="162"/>
      <c r="M2117" s="84" t="s">
        <v>3828</v>
      </c>
      <c r="N2117" s="162">
        <v>5</v>
      </c>
      <c r="O2117" s="162">
        <v>4213.1000000000004</v>
      </c>
      <c r="P2117" s="162">
        <v>2020</v>
      </c>
    </row>
    <row r="2118" spans="1:16" s="129" customFormat="1" ht="15.75" customHeight="1" x14ac:dyDescent="0.25">
      <c r="A2118" s="113" t="s">
        <v>3117</v>
      </c>
      <c r="B2118" s="18" t="s">
        <v>17</v>
      </c>
      <c r="C2118" s="118">
        <v>4024599.7</v>
      </c>
      <c r="D2118" s="120"/>
      <c r="E2118" s="162"/>
      <c r="F2118" s="162"/>
      <c r="G2118" s="91">
        <f t="shared" si="32"/>
        <v>4024599.7</v>
      </c>
      <c r="H2118" s="120">
        <v>44119</v>
      </c>
      <c r="I2118" s="120">
        <v>44168</v>
      </c>
      <c r="J2118" s="70"/>
      <c r="K2118" s="162"/>
      <c r="L2118" s="162"/>
      <c r="M2118" s="84" t="s">
        <v>3606</v>
      </c>
      <c r="N2118" s="162">
        <v>1</v>
      </c>
      <c r="O2118" s="162">
        <v>3809.4</v>
      </c>
      <c r="P2118" s="162">
        <v>2020</v>
      </c>
    </row>
    <row r="2119" spans="1:16" s="129" customFormat="1" ht="15.75" customHeight="1" x14ac:dyDescent="0.25">
      <c r="A2119" s="113" t="s">
        <v>3619</v>
      </c>
      <c r="B2119" s="18" t="s">
        <v>2100</v>
      </c>
      <c r="C2119" s="118">
        <v>6555472.9000000004</v>
      </c>
      <c r="D2119" s="120"/>
      <c r="E2119" s="162"/>
      <c r="F2119" s="162"/>
      <c r="G2119" s="91">
        <f t="shared" si="32"/>
        <v>6555472.9000000004</v>
      </c>
      <c r="H2119" s="120">
        <v>44133</v>
      </c>
      <c r="I2119" s="120">
        <v>44172</v>
      </c>
      <c r="J2119" s="70"/>
      <c r="K2119" s="162"/>
      <c r="L2119" s="162"/>
      <c r="M2119" s="84" t="s">
        <v>3938</v>
      </c>
      <c r="N2119" s="162">
        <v>1</v>
      </c>
      <c r="O2119" s="162">
        <v>5450</v>
      </c>
      <c r="P2119" s="162">
        <v>2020</v>
      </c>
    </row>
    <row r="2120" spans="1:16" s="129" customFormat="1" ht="15.75" customHeight="1" x14ac:dyDescent="0.25">
      <c r="A2120" s="113" t="s">
        <v>3324</v>
      </c>
      <c r="B2120" s="18" t="s">
        <v>3945</v>
      </c>
      <c r="C2120" s="118">
        <v>4497700.7</v>
      </c>
      <c r="D2120" s="120"/>
      <c r="E2120" s="162"/>
      <c r="F2120" s="162"/>
      <c r="G2120" s="91">
        <f t="shared" si="32"/>
        <v>4497700.7</v>
      </c>
      <c r="H2120" s="120">
        <v>44138</v>
      </c>
      <c r="I2120" s="120">
        <v>44160</v>
      </c>
      <c r="J2120" s="70"/>
      <c r="K2120" s="162"/>
      <c r="L2120" s="162"/>
      <c r="M2120" s="84" t="s">
        <v>3938</v>
      </c>
      <c r="N2120" s="162">
        <v>1</v>
      </c>
      <c r="O2120" s="162">
        <v>3161.07</v>
      </c>
      <c r="P2120" s="162">
        <v>2020</v>
      </c>
    </row>
    <row r="2121" spans="1:16" s="129" customFormat="1" ht="15.75" customHeight="1" x14ac:dyDescent="0.25">
      <c r="A2121" s="113" t="s">
        <v>3760</v>
      </c>
      <c r="B2121" s="18" t="s">
        <v>3544</v>
      </c>
      <c r="C2121" s="118">
        <v>2110307.67</v>
      </c>
      <c r="D2121" s="120"/>
      <c r="E2121" s="162"/>
      <c r="F2121" s="162"/>
      <c r="G2121" s="91">
        <f t="shared" si="32"/>
        <v>2110307.67</v>
      </c>
      <c r="H2121" s="120">
        <v>44160</v>
      </c>
      <c r="I2121" s="120">
        <v>44179</v>
      </c>
      <c r="J2121" s="70"/>
      <c r="K2121" s="162"/>
      <c r="L2121" s="162"/>
      <c r="M2121" s="84" t="s">
        <v>3937</v>
      </c>
      <c r="N2121" s="162">
        <v>1</v>
      </c>
      <c r="O2121" s="162">
        <v>3044.9</v>
      </c>
      <c r="P2121" s="162">
        <v>2020</v>
      </c>
    </row>
    <row r="2122" spans="1:16" s="129" customFormat="1" ht="15.75" customHeight="1" x14ac:dyDescent="0.25">
      <c r="A2122" s="113" t="s">
        <v>3863</v>
      </c>
      <c r="B2122" s="18" t="s">
        <v>3574</v>
      </c>
      <c r="C2122" s="118">
        <v>8066932.7999999998</v>
      </c>
      <c r="D2122" s="120"/>
      <c r="E2122" s="162"/>
      <c r="F2122" s="162"/>
      <c r="G2122" s="91">
        <f t="shared" si="32"/>
        <v>8066932.7999999998</v>
      </c>
      <c r="H2122" s="120">
        <v>44159</v>
      </c>
      <c r="I2122" s="120">
        <v>44159</v>
      </c>
      <c r="J2122" s="70"/>
      <c r="K2122" s="162"/>
      <c r="L2122" s="162"/>
      <c r="M2122" s="84" t="s">
        <v>3963</v>
      </c>
      <c r="N2122" s="162">
        <v>1</v>
      </c>
      <c r="O2122" s="162">
        <v>8668.5</v>
      </c>
      <c r="P2122" s="162">
        <v>2020</v>
      </c>
    </row>
    <row r="2123" spans="1:16" s="129" customFormat="1" ht="15.75" customHeight="1" x14ac:dyDescent="0.25">
      <c r="A2123" s="113" t="s">
        <v>3867</v>
      </c>
      <c r="B2123" s="18" t="s">
        <v>3574</v>
      </c>
      <c r="C2123" s="118">
        <v>6051324</v>
      </c>
      <c r="D2123" s="120"/>
      <c r="E2123" s="162"/>
      <c r="F2123" s="162"/>
      <c r="G2123" s="91">
        <f t="shared" si="32"/>
        <v>6051324</v>
      </c>
      <c r="H2123" s="120">
        <v>44162</v>
      </c>
      <c r="I2123" s="120">
        <v>44162</v>
      </c>
      <c r="J2123" s="70"/>
      <c r="K2123" s="162"/>
      <c r="L2123" s="162"/>
      <c r="M2123" s="84" t="s">
        <v>3963</v>
      </c>
      <c r="N2123" s="162">
        <v>1</v>
      </c>
      <c r="O2123" s="162">
        <v>6828.4</v>
      </c>
      <c r="P2123" s="162">
        <v>2020</v>
      </c>
    </row>
    <row r="2124" spans="1:16" s="129" customFormat="1" ht="15.75" customHeight="1" x14ac:dyDescent="0.25">
      <c r="A2124" s="113" t="s">
        <v>3885</v>
      </c>
      <c r="B2124" s="18" t="s">
        <v>3574</v>
      </c>
      <c r="C2124" s="118">
        <v>10052184</v>
      </c>
      <c r="D2124" s="120"/>
      <c r="E2124" s="162"/>
      <c r="F2124" s="162"/>
      <c r="G2124" s="91">
        <f t="shared" si="32"/>
        <v>10052184</v>
      </c>
      <c r="H2124" s="120">
        <v>44169</v>
      </c>
      <c r="I2124" s="120">
        <v>44169</v>
      </c>
      <c r="J2124" s="70"/>
      <c r="K2124" s="162"/>
      <c r="L2124" s="162"/>
      <c r="M2124" s="84" t="s">
        <v>3963</v>
      </c>
      <c r="N2124" s="162">
        <v>1</v>
      </c>
      <c r="O2124" s="162">
        <v>10626.3</v>
      </c>
      <c r="P2124" s="162">
        <v>2020</v>
      </c>
    </row>
    <row r="2125" spans="1:16" s="129" customFormat="1" ht="15.75" customHeight="1" x14ac:dyDescent="0.25">
      <c r="A2125" s="113" t="s">
        <v>3911</v>
      </c>
      <c r="B2125" s="18" t="s">
        <v>3574</v>
      </c>
      <c r="C2125" s="118">
        <v>10091052</v>
      </c>
      <c r="D2125" s="120"/>
      <c r="E2125" s="162"/>
      <c r="F2125" s="162"/>
      <c r="G2125" s="91">
        <f t="shared" si="32"/>
        <v>10091052</v>
      </c>
      <c r="H2125" s="120">
        <v>44162</v>
      </c>
      <c r="I2125" s="120">
        <v>44162</v>
      </c>
      <c r="J2125" s="70"/>
      <c r="K2125" s="162"/>
      <c r="L2125" s="162"/>
      <c r="M2125" s="84" t="s">
        <v>3963</v>
      </c>
      <c r="N2125" s="162">
        <v>1</v>
      </c>
      <c r="O2125" s="162">
        <v>11009.2</v>
      </c>
      <c r="P2125" s="162">
        <v>2020</v>
      </c>
    </row>
    <row r="2126" spans="1:16" s="129" customFormat="1" ht="15.75" customHeight="1" x14ac:dyDescent="0.25">
      <c r="A2126" s="113" t="s">
        <v>3912</v>
      </c>
      <c r="B2126" s="18" t="s">
        <v>3574</v>
      </c>
      <c r="C2126" s="118">
        <v>8076849.5999999996</v>
      </c>
      <c r="D2126" s="120"/>
      <c r="E2126" s="162"/>
      <c r="F2126" s="162"/>
      <c r="G2126" s="91">
        <f t="shared" si="32"/>
        <v>8076849.5999999996</v>
      </c>
      <c r="H2126" s="120">
        <v>44172</v>
      </c>
      <c r="I2126" s="120">
        <v>44172</v>
      </c>
      <c r="J2126" s="70"/>
      <c r="K2126" s="162"/>
      <c r="L2126" s="162"/>
      <c r="M2126" s="84" t="s">
        <v>3963</v>
      </c>
      <c r="N2126" s="162">
        <v>1</v>
      </c>
      <c r="O2126" s="162">
        <v>8789.2000000000007</v>
      </c>
      <c r="P2126" s="162">
        <v>2020</v>
      </c>
    </row>
    <row r="2127" spans="1:16" s="129" customFormat="1" ht="15.75" customHeight="1" x14ac:dyDescent="0.25">
      <c r="A2127" s="113" t="s">
        <v>3893</v>
      </c>
      <c r="B2127" s="18" t="s">
        <v>3574</v>
      </c>
      <c r="C2127" s="118">
        <v>12091773.6</v>
      </c>
      <c r="D2127" s="120"/>
      <c r="E2127" s="162"/>
      <c r="F2127" s="162"/>
      <c r="G2127" s="91">
        <f t="shared" si="32"/>
        <v>12091773.6</v>
      </c>
      <c r="H2127" s="120">
        <v>44127</v>
      </c>
      <c r="I2127" s="120">
        <v>44127</v>
      </c>
      <c r="J2127" s="70"/>
      <c r="K2127" s="162"/>
      <c r="L2127" s="162"/>
      <c r="M2127" s="84" t="s">
        <v>3963</v>
      </c>
      <c r="N2127" s="162">
        <v>1</v>
      </c>
      <c r="O2127" s="162">
        <v>12997.6</v>
      </c>
      <c r="P2127" s="162">
        <v>2020</v>
      </c>
    </row>
    <row r="2128" spans="1:16" s="129" customFormat="1" ht="15.75" customHeight="1" x14ac:dyDescent="0.25">
      <c r="A2128" s="113" t="s">
        <v>3910</v>
      </c>
      <c r="B2128" s="18" t="s">
        <v>3574</v>
      </c>
      <c r="C2128" s="118">
        <v>4061047.2</v>
      </c>
      <c r="D2128" s="120"/>
      <c r="E2128" s="162"/>
      <c r="F2128" s="162"/>
      <c r="G2128" s="91">
        <f t="shared" ref="G2128:G2191" si="33">C2128-D2128+F2128</f>
        <v>4061047.2</v>
      </c>
      <c r="H2128" s="120">
        <v>44165</v>
      </c>
      <c r="I2128" s="120">
        <v>44165</v>
      </c>
      <c r="J2128" s="70"/>
      <c r="K2128" s="162"/>
      <c r="L2128" s="162"/>
      <c r="M2128" s="84" t="s">
        <v>3963</v>
      </c>
      <c r="N2128" s="162">
        <v>1</v>
      </c>
      <c r="O2128" s="162">
        <v>7852.6</v>
      </c>
      <c r="P2128" s="162">
        <v>2020</v>
      </c>
    </row>
    <row r="2129" spans="1:16" s="129" customFormat="1" ht="15.75" customHeight="1" x14ac:dyDescent="0.25">
      <c r="A2129" s="113" t="s">
        <v>3877</v>
      </c>
      <c r="B2129" s="18" t="s">
        <v>3574</v>
      </c>
      <c r="C2129" s="118">
        <v>6082552.7999999998</v>
      </c>
      <c r="D2129" s="120"/>
      <c r="E2129" s="162"/>
      <c r="F2129" s="162"/>
      <c r="G2129" s="91">
        <f t="shared" si="33"/>
        <v>6082552.7999999998</v>
      </c>
      <c r="H2129" s="120">
        <v>44180</v>
      </c>
      <c r="I2129" s="120">
        <v>44180</v>
      </c>
      <c r="J2129" s="70"/>
      <c r="K2129" s="162"/>
      <c r="L2129" s="162"/>
      <c r="M2129" s="84" t="s">
        <v>3963</v>
      </c>
      <c r="N2129" s="162">
        <v>1</v>
      </c>
      <c r="O2129" s="162">
        <v>6420.9</v>
      </c>
      <c r="P2129" s="162">
        <v>2020</v>
      </c>
    </row>
    <row r="2130" spans="1:16" s="129" customFormat="1" ht="15.75" customHeight="1" x14ac:dyDescent="0.25">
      <c r="A2130" s="113" t="s">
        <v>3888</v>
      </c>
      <c r="B2130" s="18" t="s">
        <v>3962</v>
      </c>
      <c r="C2130" s="118">
        <v>10111176</v>
      </c>
      <c r="D2130" s="120"/>
      <c r="E2130" s="162"/>
      <c r="F2130" s="162"/>
      <c r="G2130" s="91">
        <f t="shared" si="33"/>
        <v>10111176</v>
      </c>
      <c r="H2130" s="120">
        <v>44153</v>
      </c>
      <c r="I2130" s="120">
        <v>44153</v>
      </c>
      <c r="J2130" s="70"/>
      <c r="K2130" s="162"/>
      <c r="L2130" s="162"/>
      <c r="M2130" s="84" t="s">
        <v>3963</v>
      </c>
      <c r="N2130" s="162">
        <v>1</v>
      </c>
      <c r="O2130" s="162">
        <v>10833.5</v>
      </c>
      <c r="P2130" s="162">
        <v>2020</v>
      </c>
    </row>
    <row r="2131" spans="1:16" s="129" customFormat="1" ht="15.75" customHeight="1" x14ac:dyDescent="0.25">
      <c r="A2131" s="113" t="s">
        <v>3900</v>
      </c>
      <c r="B2131" s="18" t="s">
        <v>3962</v>
      </c>
      <c r="C2131" s="118">
        <v>11869027.199999999</v>
      </c>
      <c r="D2131" s="120"/>
      <c r="E2131" s="162"/>
      <c r="F2131" s="162"/>
      <c r="G2131" s="91">
        <f t="shared" si="33"/>
        <v>11869027.199999999</v>
      </c>
      <c r="H2131" s="120">
        <v>44137</v>
      </c>
      <c r="I2131" s="120">
        <v>44137</v>
      </c>
      <c r="J2131" s="70"/>
      <c r="K2131" s="162"/>
      <c r="L2131" s="162"/>
      <c r="M2131" s="84" t="s">
        <v>3963</v>
      </c>
      <c r="N2131" s="162">
        <v>1</v>
      </c>
      <c r="O2131" s="162">
        <v>12745.5</v>
      </c>
      <c r="P2131" s="162">
        <v>2020</v>
      </c>
    </row>
    <row r="2132" spans="1:16" s="129" customFormat="1" ht="15.75" customHeight="1" x14ac:dyDescent="0.25">
      <c r="A2132" s="113" t="s">
        <v>3856</v>
      </c>
      <c r="B2132" s="18" t="s">
        <v>3574</v>
      </c>
      <c r="C2132" s="118">
        <v>8062252.7999999998</v>
      </c>
      <c r="D2132" s="120"/>
      <c r="E2132" s="162"/>
      <c r="F2132" s="162"/>
      <c r="G2132" s="91">
        <f t="shared" si="33"/>
        <v>8062252.7999999998</v>
      </c>
      <c r="H2132" s="120">
        <v>44176</v>
      </c>
      <c r="I2132" s="120">
        <v>44176</v>
      </c>
      <c r="J2132" s="70"/>
      <c r="K2132" s="162"/>
      <c r="L2132" s="162"/>
      <c r="M2132" s="84" t="s">
        <v>3963</v>
      </c>
      <c r="N2132" s="162">
        <v>1</v>
      </c>
      <c r="O2132" s="162">
        <v>8805.9</v>
      </c>
      <c r="P2132" s="162">
        <v>2020</v>
      </c>
    </row>
    <row r="2133" spans="1:16" s="129" customFormat="1" ht="15.75" customHeight="1" x14ac:dyDescent="0.25">
      <c r="A2133" s="113" t="s">
        <v>3857</v>
      </c>
      <c r="B2133" s="18" t="s">
        <v>3574</v>
      </c>
      <c r="C2133" s="118">
        <v>8067830.4000000004</v>
      </c>
      <c r="D2133" s="120"/>
      <c r="E2133" s="162"/>
      <c r="F2133" s="162"/>
      <c r="G2133" s="91">
        <f t="shared" si="33"/>
        <v>8067830.4000000004</v>
      </c>
      <c r="H2133" s="120">
        <v>44127</v>
      </c>
      <c r="I2133" s="120">
        <v>44127</v>
      </c>
      <c r="J2133" s="70"/>
      <c r="K2133" s="162"/>
      <c r="L2133" s="162"/>
      <c r="M2133" s="84" t="s">
        <v>3963</v>
      </c>
      <c r="N2133" s="162">
        <v>1</v>
      </c>
      <c r="O2133" s="162">
        <v>8896.9</v>
      </c>
      <c r="P2133" s="162">
        <v>2020</v>
      </c>
    </row>
    <row r="2134" spans="1:16" s="129" customFormat="1" ht="15.75" customHeight="1" x14ac:dyDescent="0.25">
      <c r="A2134" s="113" t="s">
        <v>3864</v>
      </c>
      <c r="B2134" s="18" t="s">
        <v>3574</v>
      </c>
      <c r="C2134" s="118">
        <v>12119614.800000001</v>
      </c>
      <c r="D2134" s="120"/>
      <c r="E2134" s="162"/>
      <c r="F2134" s="162"/>
      <c r="G2134" s="91">
        <f t="shared" si="33"/>
        <v>12119614.800000001</v>
      </c>
      <c r="H2134" s="120">
        <v>44155</v>
      </c>
      <c r="I2134" s="120">
        <v>44155</v>
      </c>
      <c r="J2134" s="70"/>
      <c r="K2134" s="162"/>
      <c r="L2134" s="162"/>
      <c r="M2134" s="84" t="s">
        <v>3963</v>
      </c>
      <c r="N2134" s="162">
        <v>1</v>
      </c>
      <c r="O2134" s="162">
        <v>12664.7</v>
      </c>
      <c r="P2134" s="162">
        <v>2020</v>
      </c>
    </row>
    <row r="2135" spans="1:16" s="129" customFormat="1" ht="15.75" customHeight="1" x14ac:dyDescent="0.25">
      <c r="A2135" s="113" t="s">
        <v>3865</v>
      </c>
      <c r="B2135" s="18" t="s">
        <v>3574</v>
      </c>
      <c r="C2135" s="118">
        <v>20202324</v>
      </c>
      <c r="D2135" s="120"/>
      <c r="E2135" s="162"/>
      <c r="F2135" s="162"/>
      <c r="G2135" s="91">
        <f t="shared" si="33"/>
        <v>20202324</v>
      </c>
      <c r="H2135" s="120">
        <v>44162</v>
      </c>
      <c r="I2135" s="120">
        <v>44162</v>
      </c>
      <c r="J2135" s="70"/>
      <c r="K2135" s="162"/>
      <c r="L2135" s="162"/>
      <c r="M2135" s="84" t="s">
        <v>3963</v>
      </c>
      <c r="N2135" s="162">
        <v>1</v>
      </c>
      <c r="O2135" s="162">
        <v>21563.9</v>
      </c>
      <c r="P2135" s="162">
        <v>2020</v>
      </c>
    </row>
    <row r="2136" spans="1:16" s="129" customFormat="1" ht="15.75" customHeight="1" x14ac:dyDescent="0.25">
      <c r="A2136" s="113" t="s">
        <v>3886</v>
      </c>
      <c r="B2136" s="18" t="s">
        <v>3574</v>
      </c>
      <c r="C2136" s="118">
        <v>14134024.800000001</v>
      </c>
      <c r="D2136" s="120"/>
      <c r="E2136" s="162"/>
      <c r="F2136" s="162"/>
      <c r="G2136" s="91">
        <f t="shared" si="33"/>
        <v>14134024.800000001</v>
      </c>
      <c r="H2136" s="120">
        <v>44155</v>
      </c>
      <c r="I2136" s="120">
        <v>44155</v>
      </c>
      <c r="J2136" s="70"/>
      <c r="K2136" s="162"/>
      <c r="L2136" s="162"/>
      <c r="M2136" s="84" t="s">
        <v>3963</v>
      </c>
      <c r="N2136" s="162">
        <v>1</v>
      </c>
      <c r="O2136" s="162">
        <v>14913</v>
      </c>
      <c r="P2136" s="162">
        <v>2020</v>
      </c>
    </row>
    <row r="2137" spans="1:16" s="129" customFormat="1" ht="15.75" customHeight="1" x14ac:dyDescent="0.25">
      <c r="A2137" s="113" t="s">
        <v>3913</v>
      </c>
      <c r="B2137" s="18" t="s">
        <v>3574</v>
      </c>
      <c r="C2137" s="118">
        <v>8056585.2000000002</v>
      </c>
      <c r="D2137" s="120"/>
      <c r="E2137" s="162"/>
      <c r="F2137" s="162"/>
      <c r="G2137" s="91">
        <f t="shared" si="33"/>
        <v>8056585.2000000002</v>
      </c>
      <c r="H2137" s="120">
        <v>44162</v>
      </c>
      <c r="I2137" s="120">
        <v>44162</v>
      </c>
      <c r="J2137" s="70"/>
      <c r="K2137" s="162"/>
      <c r="L2137" s="162"/>
      <c r="M2137" s="84" t="s">
        <v>3963</v>
      </c>
      <c r="N2137" s="162">
        <v>1</v>
      </c>
      <c r="O2137" s="162">
        <v>11902.1</v>
      </c>
      <c r="P2137" s="162">
        <v>2020</v>
      </c>
    </row>
    <row r="2138" spans="1:16" s="129" customFormat="1" ht="15.75" customHeight="1" x14ac:dyDescent="0.25">
      <c r="A2138" s="113" t="s">
        <v>3909</v>
      </c>
      <c r="B2138" s="18" t="s">
        <v>3574</v>
      </c>
      <c r="C2138" s="118">
        <v>5626248</v>
      </c>
      <c r="D2138" s="120"/>
      <c r="E2138" s="162"/>
      <c r="F2138" s="162"/>
      <c r="G2138" s="91">
        <f t="shared" si="33"/>
        <v>5626248</v>
      </c>
      <c r="H2138" s="120" t="s">
        <v>4002</v>
      </c>
      <c r="I2138" s="120" t="s">
        <v>4002</v>
      </c>
      <c r="J2138" s="70"/>
      <c r="K2138" s="162"/>
      <c r="L2138" s="162"/>
      <c r="M2138" s="84" t="s">
        <v>3963</v>
      </c>
      <c r="N2138" s="162">
        <v>1</v>
      </c>
      <c r="O2138" s="162">
        <v>4639.2</v>
      </c>
      <c r="P2138" s="162">
        <v>2020</v>
      </c>
    </row>
    <row r="2139" spans="1:16" s="129" customFormat="1" ht="15.75" customHeight="1" x14ac:dyDescent="0.25">
      <c r="A2139" s="113" t="s">
        <v>3870</v>
      </c>
      <c r="B2139" s="18" t="s">
        <v>3969</v>
      </c>
      <c r="C2139" s="118">
        <v>10131144</v>
      </c>
      <c r="D2139" s="120"/>
      <c r="E2139" s="162"/>
      <c r="F2139" s="162"/>
      <c r="G2139" s="91">
        <f t="shared" si="33"/>
        <v>10131144</v>
      </c>
      <c r="H2139" s="120">
        <v>44153</v>
      </c>
      <c r="I2139" s="120">
        <v>44153</v>
      </c>
      <c r="J2139" s="70"/>
      <c r="K2139" s="162"/>
      <c r="L2139" s="162"/>
      <c r="M2139" s="84" t="s">
        <v>3963</v>
      </c>
      <c r="N2139" s="162">
        <v>1</v>
      </c>
      <c r="O2139" s="162">
        <v>10291.5</v>
      </c>
      <c r="P2139" s="162">
        <v>2020</v>
      </c>
    </row>
    <row r="2140" spans="1:16" s="129" customFormat="1" ht="15.75" customHeight="1" x14ac:dyDescent="0.25">
      <c r="A2140" s="113" t="s">
        <v>3908</v>
      </c>
      <c r="B2140" s="18" t="s">
        <v>3574</v>
      </c>
      <c r="C2140" s="118">
        <v>5626248</v>
      </c>
      <c r="D2140" s="120"/>
      <c r="E2140" s="162"/>
      <c r="F2140" s="162"/>
      <c r="G2140" s="91">
        <f t="shared" si="33"/>
        <v>5626248</v>
      </c>
      <c r="H2140" s="120">
        <v>44179</v>
      </c>
      <c r="I2140" s="120" t="s">
        <v>4003</v>
      </c>
      <c r="J2140" s="70"/>
      <c r="K2140" s="162"/>
      <c r="L2140" s="162"/>
      <c r="M2140" s="84" t="s">
        <v>3963</v>
      </c>
      <c r="N2140" s="162">
        <v>1</v>
      </c>
      <c r="O2140" s="162">
        <v>5288.7</v>
      </c>
      <c r="P2140" s="162">
        <v>2020</v>
      </c>
    </row>
    <row r="2141" spans="1:16" s="129" customFormat="1" ht="15.75" customHeight="1" x14ac:dyDescent="0.25">
      <c r="A2141" s="113" t="s">
        <v>3896</v>
      </c>
      <c r="B2141" s="18" t="s">
        <v>3574</v>
      </c>
      <c r="C2141" s="118">
        <v>8068310.4000000004</v>
      </c>
      <c r="D2141" s="120"/>
      <c r="E2141" s="162"/>
      <c r="F2141" s="162"/>
      <c r="G2141" s="91">
        <f t="shared" si="33"/>
        <v>8068310.4000000004</v>
      </c>
      <c r="H2141" s="120">
        <v>44181</v>
      </c>
      <c r="I2141" s="120">
        <v>44181</v>
      </c>
      <c r="J2141" s="70"/>
      <c r="K2141" s="162"/>
      <c r="L2141" s="162"/>
      <c r="M2141" s="84" t="s">
        <v>3963</v>
      </c>
      <c r="N2141" s="162">
        <v>1</v>
      </c>
      <c r="O2141" s="162">
        <v>10769.8</v>
      </c>
      <c r="P2141" s="162">
        <v>2020</v>
      </c>
    </row>
    <row r="2142" spans="1:16" s="129" customFormat="1" ht="15.75" customHeight="1" x14ac:dyDescent="0.25">
      <c r="A2142" s="113" t="s">
        <v>3904</v>
      </c>
      <c r="B2142" s="18" t="s">
        <v>3574</v>
      </c>
      <c r="C2142" s="118">
        <v>16236403.199999999</v>
      </c>
      <c r="D2142" s="120"/>
      <c r="E2142" s="162"/>
      <c r="F2142" s="162"/>
      <c r="G2142" s="91">
        <f t="shared" si="33"/>
        <v>16236403.199999999</v>
      </c>
      <c r="H2142" s="120">
        <v>44174</v>
      </c>
      <c r="I2142" s="120">
        <v>44174</v>
      </c>
      <c r="J2142" s="70"/>
      <c r="K2142" s="162"/>
      <c r="L2142" s="162"/>
      <c r="M2142" s="84" t="s">
        <v>3963</v>
      </c>
      <c r="N2142" s="162">
        <v>1</v>
      </c>
      <c r="O2142" s="162">
        <v>17338.099999999999</v>
      </c>
      <c r="P2142" s="162">
        <v>2020</v>
      </c>
    </row>
    <row r="2143" spans="1:16" s="129" customFormat="1" ht="15.75" customHeight="1" x14ac:dyDescent="0.25">
      <c r="A2143" s="113" t="s">
        <v>3905</v>
      </c>
      <c r="B2143" s="18" t="s">
        <v>3574</v>
      </c>
      <c r="C2143" s="118">
        <v>8111467.2000000002</v>
      </c>
      <c r="D2143" s="120"/>
      <c r="E2143" s="162"/>
      <c r="F2143" s="162"/>
      <c r="G2143" s="91">
        <f t="shared" si="33"/>
        <v>8111467.2000000002</v>
      </c>
      <c r="H2143" s="120">
        <v>44173</v>
      </c>
      <c r="I2143" s="120">
        <v>44173</v>
      </c>
      <c r="J2143" s="70"/>
      <c r="K2143" s="162"/>
      <c r="L2143" s="162"/>
      <c r="M2143" s="84" t="s">
        <v>3963</v>
      </c>
      <c r="N2143" s="162">
        <v>1</v>
      </c>
      <c r="O2143" s="162">
        <v>8840</v>
      </c>
      <c r="P2143" s="162">
        <v>2020</v>
      </c>
    </row>
    <row r="2144" spans="1:16" s="129" customFormat="1" ht="15.75" customHeight="1" x14ac:dyDescent="0.25">
      <c r="A2144" s="113" t="s">
        <v>3848</v>
      </c>
      <c r="B2144" s="18" t="s">
        <v>3574</v>
      </c>
      <c r="C2144" s="118">
        <v>22325054.399999999</v>
      </c>
      <c r="D2144" s="120"/>
      <c r="E2144" s="162"/>
      <c r="F2144" s="162"/>
      <c r="G2144" s="91">
        <f t="shared" si="33"/>
        <v>22325054.399999999</v>
      </c>
      <c r="H2144" s="120">
        <v>44186</v>
      </c>
      <c r="I2144" s="120">
        <v>44186</v>
      </c>
      <c r="J2144" s="70"/>
      <c r="K2144" s="162"/>
      <c r="L2144" s="162"/>
      <c r="M2144" s="84" t="s">
        <v>3963</v>
      </c>
      <c r="N2144" s="162">
        <v>1</v>
      </c>
      <c r="O2144" s="162">
        <v>22742.400000000001</v>
      </c>
      <c r="P2144" s="162">
        <v>2020</v>
      </c>
    </row>
    <row r="2145" spans="1:16" s="129" customFormat="1" ht="15.75" customHeight="1" x14ac:dyDescent="0.25">
      <c r="A2145" s="113" t="s">
        <v>3869</v>
      </c>
      <c r="B2145" s="18" t="s">
        <v>3574</v>
      </c>
      <c r="C2145" s="118">
        <v>8111740.7999999998</v>
      </c>
      <c r="D2145" s="120"/>
      <c r="E2145" s="162"/>
      <c r="F2145" s="162"/>
      <c r="G2145" s="91">
        <f t="shared" si="33"/>
        <v>8111740.7999999998</v>
      </c>
      <c r="H2145" s="120">
        <v>44183</v>
      </c>
      <c r="I2145" s="120">
        <v>44183</v>
      </c>
      <c r="J2145" s="70"/>
      <c r="K2145" s="162"/>
      <c r="L2145" s="162"/>
      <c r="M2145" s="84" t="s">
        <v>3963</v>
      </c>
      <c r="N2145" s="162">
        <v>1</v>
      </c>
      <c r="O2145" s="162">
        <v>8619.1</v>
      </c>
      <c r="P2145" s="162">
        <v>2020</v>
      </c>
    </row>
    <row r="2146" spans="1:16" s="129" customFormat="1" ht="15.75" customHeight="1" x14ac:dyDescent="0.25">
      <c r="A2146" s="113" t="s">
        <v>3890</v>
      </c>
      <c r="B2146" s="18" t="s">
        <v>3969</v>
      </c>
      <c r="C2146" s="118">
        <v>10081782</v>
      </c>
      <c r="D2146" s="120"/>
      <c r="E2146" s="162"/>
      <c r="F2146" s="162"/>
      <c r="G2146" s="91">
        <f t="shared" si="33"/>
        <v>10081782</v>
      </c>
      <c r="H2146" s="120">
        <v>44180</v>
      </c>
      <c r="I2146" s="120">
        <v>44180</v>
      </c>
      <c r="J2146" s="70"/>
      <c r="K2146" s="162"/>
      <c r="L2146" s="162"/>
      <c r="M2146" s="84" t="s">
        <v>3963</v>
      </c>
      <c r="N2146" s="162">
        <v>1</v>
      </c>
      <c r="O2146" s="162">
        <v>10819.1</v>
      </c>
      <c r="P2146" s="162">
        <v>2020</v>
      </c>
    </row>
    <row r="2147" spans="1:16" s="129" customFormat="1" ht="15.75" customHeight="1" x14ac:dyDescent="0.25">
      <c r="A2147" s="113" t="s">
        <v>3894</v>
      </c>
      <c r="B2147" s="18" t="s">
        <v>3962</v>
      </c>
      <c r="C2147" s="118">
        <v>15718737.6</v>
      </c>
      <c r="D2147" s="120"/>
      <c r="E2147" s="162"/>
      <c r="F2147" s="162"/>
      <c r="G2147" s="91">
        <f t="shared" si="33"/>
        <v>15718737.6</v>
      </c>
      <c r="H2147" s="120">
        <v>44172</v>
      </c>
      <c r="I2147" s="120" t="s">
        <v>4004</v>
      </c>
      <c r="J2147" s="70"/>
      <c r="K2147" s="162"/>
      <c r="L2147" s="162"/>
      <c r="M2147" s="84" t="s">
        <v>3963</v>
      </c>
      <c r="N2147" s="162">
        <v>1</v>
      </c>
      <c r="O2147" s="162">
        <v>10888.4</v>
      </c>
      <c r="P2147" s="162">
        <v>2020</v>
      </c>
    </row>
    <row r="2148" spans="1:16" s="129" customFormat="1" ht="15.75" customHeight="1" x14ac:dyDescent="0.25">
      <c r="A2148" s="113" t="s">
        <v>3889</v>
      </c>
      <c r="B2148" s="18" t="s">
        <v>3962</v>
      </c>
      <c r="C2148" s="118">
        <v>6096578.4000000004</v>
      </c>
      <c r="D2148" s="120"/>
      <c r="E2148" s="162"/>
      <c r="F2148" s="162"/>
      <c r="G2148" s="91">
        <f t="shared" si="33"/>
        <v>6096578.4000000004</v>
      </c>
      <c r="H2148" s="120">
        <v>44153</v>
      </c>
      <c r="I2148" s="120">
        <v>44153</v>
      </c>
      <c r="J2148" s="70"/>
      <c r="K2148" s="162"/>
      <c r="L2148" s="162"/>
      <c r="M2148" s="84" t="s">
        <v>3963</v>
      </c>
      <c r="N2148" s="162">
        <v>1</v>
      </c>
      <c r="O2148" s="162">
        <v>6555.9</v>
      </c>
      <c r="P2148" s="162">
        <v>2020</v>
      </c>
    </row>
    <row r="2149" spans="1:16" s="129" customFormat="1" ht="15.75" customHeight="1" x14ac:dyDescent="0.25">
      <c r="A2149" s="113" t="s">
        <v>3882</v>
      </c>
      <c r="B2149" s="18" t="s">
        <v>3962</v>
      </c>
      <c r="C2149" s="118">
        <v>11862760.800000001</v>
      </c>
      <c r="D2149" s="120"/>
      <c r="E2149" s="162"/>
      <c r="F2149" s="162"/>
      <c r="G2149" s="91">
        <f t="shared" si="33"/>
        <v>11862760.800000001</v>
      </c>
      <c r="H2149" s="120">
        <v>44152</v>
      </c>
      <c r="I2149" s="120">
        <v>44152</v>
      </c>
      <c r="J2149" s="70"/>
      <c r="K2149" s="162"/>
      <c r="L2149" s="162"/>
      <c r="M2149" s="84" t="s">
        <v>3963</v>
      </c>
      <c r="N2149" s="162">
        <v>1</v>
      </c>
      <c r="O2149" s="162">
        <v>14312.9</v>
      </c>
      <c r="P2149" s="162">
        <v>2020</v>
      </c>
    </row>
    <row r="2150" spans="1:16" s="129" customFormat="1" ht="15.75" customHeight="1" x14ac:dyDescent="0.25">
      <c r="A2150" s="113" t="s">
        <v>3883</v>
      </c>
      <c r="B2150" s="18" t="s">
        <v>3962</v>
      </c>
      <c r="C2150" s="118">
        <v>5935255.7999999998</v>
      </c>
      <c r="D2150" s="120"/>
      <c r="E2150" s="162"/>
      <c r="F2150" s="162"/>
      <c r="G2150" s="91">
        <f t="shared" si="33"/>
        <v>5935255.7999999998</v>
      </c>
      <c r="H2150" s="120">
        <v>44131</v>
      </c>
      <c r="I2150" s="120">
        <v>44131</v>
      </c>
      <c r="J2150" s="70"/>
      <c r="K2150" s="162"/>
      <c r="L2150" s="162"/>
      <c r="M2150" s="84" t="s">
        <v>3963</v>
      </c>
      <c r="N2150" s="162">
        <v>1</v>
      </c>
      <c r="O2150" s="162">
        <v>6976.4</v>
      </c>
      <c r="P2150" s="162">
        <v>2020</v>
      </c>
    </row>
    <row r="2151" spans="1:16" s="129" customFormat="1" ht="15.75" customHeight="1" x14ac:dyDescent="0.25">
      <c r="A2151" s="113" t="s">
        <v>3884</v>
      </c>
      <c r="B2151" s="18" t="s">
        <v>3962</v>
      </c>
      <c r="C2151" s="118">
        <v>7915398.96</v>
      </c>
      <c r="D2151" s="120"/>
      <c r="E2151" s="162"/>
      <c r="F2151" s="162"/>
      <c r="G2151" s="91">
        <f t="shared" si="33"/>
        <v>7915398.96</v>
      </c>
      <c r="H2151" s="120">
        <v>44137</v>
      </c>
      <c r="I2151" s="120">
        <v>44137</v>
      </c>
      <c r="J2151" s="70"/>
      <c r="K2151" s="162"/>
      <c r="L2151" s="162"/>
      <c r="M2151" s="84" t="s">
        <v>3963</v>
      </c>
      <c r="N2151" s="162">
        <v>1</v>
      </c>
      <c r="O2151" s="162">
        <v>8861.7000000000007</v>
      </c>
      <c r="P2151" s="162">
        <v>2020</v>
      </c>
    </row>
    <row r="2152" spans="1:16" s="129" customFormat="1" ht="15.75" customHeight="1" x14ac:dyDescent="0.25">
      <c r="A2152" s="113" t="s">
        <v>3915</v>
      </c>
      <c r="B2152" s="18" t="s">
        <v>3962</v>
      </c>
      <c r="C2152" s="118">
        <v>1974043.99</v>
      </c>
      <c r="D2152" s="120"/>
      <c r="E2152" s="162"/>
      <c r="F2152" s="162"/>
      <c r="G2152" s="91">
        <f t="shared" si="33"/>
        <v>1974043.99</v>
      </c>
      <c r="H2152" s="120">
        <v>44131</v>
      </c>
      <c r="I2152" s="120">
        <v>44131</v>
      </c>
      <c r="J2152" s="70"/>
      <c r="K2152" s="162"/>
      <c r="L2152" s="162"/>
      <c r="M2152" s="84" t="s">
        <v>3963</v>
      </c>
      <c r="N2152" s="162">
        <v>1</v>
      </c>
      <c r="O2152" s="162">
        <v>3920.6</v>
      </c>
      <c r="P2152" s="162">
        <v>2020</v>
      </c>
    </row>
    <row r="2153" spans="1:16" s="129" customFormat="1" ht="15.75" customHeight="1" x14ac:dyDescent="0.25">
      <c r="A2153" s="113" t="s">
        <v>3916</v>
      </c>
      <c r="B2153" s="18" t="s">
        <v>3962</v>
      </c>
      <c r="C2153" s="118">
        <v>3956001.5</v>
      </c>
      <c r="D2153" s="120"/>
      <c r="E2153" s="162"/>
      <c r="F2153" s="162"/>
      <c r="G2153" s="91">
        <f t="shared" si="33"/>
        <v>3956001.5</v>
      </c>
      <c r="H2153" s="120">
        <v>44133</v>
      </c>
      <c r="I2153" s="120">
        <v>44133</v>
      </c>
      <c r="J2153" s="70"/>
      <c r="K2153" s="162"/>
      <c r="L2153" s="162"/>
      <c r="M2153" s="84" t="s">
        <v>3963</v>
      </c>
      <c r="N2153" s="162">
        <v>1</v>
      </c>
      <c r="O2153" s="162">
        <v>5815.6</v>
      </c>
      <c r="P2153" s="162">
        <v>2020</v>
      </c>
    </row>
    <row r="2154" spans="1:16" s="129" customFormat="1" ht="15.75" customHeight="1" x14ac:dyDescent="0.25">
      <c r="A2154" s="113" t="s">
        <v>3866</v>
      </c>
      <c r="B2154" s="18" t="s">
        <v>3962</v>
      </c>
      <c r="C2154" s="118">
        <v>9894679.3000000007</v>
      </c>
      <c r="D2154" s="120"/>
      <c r="E2154" s="162"/>
      <c r="F2154" s="162"/>
      <c r="G2154" s="91">
        <f t="shared" si="33"/>
        <v>9894679.3000000007</v>
      </c>
      <c r="H2154" s="120">
        <v>44152</v>
      </c>
      <c r="I2154" s="120">
        <v>44152</v>
      </c>
      <c r="J2154" s="70"/>
      <c r="K2154" s="162"/>
      <c r="L2154" s="162"/>
      <c r="M2154" s="84" t="s">
        <v>3963</v>
      </c>
      <c r="N2154" s="162">
        <v>1</v>
      </c>
      <c r="O2154" s="162">
        <v>10602.5</v>
      </c>
      <c r="P2154" s="162">
        <v>2020</v>
      </c>
    </row>
    <row r="2155" spans="1:16" s="129" customFormat="1" ht="15.75" customHeight="1" x14ac:dyDescent="0.25">
      <c r="A2155" s="113" t="s">
        <v>3897</v>
      </c>
      <c r="B2155" s="18" t="s">
        <v>3574</v>
      </c>
      <c r="C2155" s="118">
        <v>4031462.4</v>
      </c>
      <c r="D2155" s="120"/>
      <c r="E2155" s="162"/>
      <c r="F2155" s="162"/>
      <c r="G2155" s="91">
        <f t="shared" si="33"/>
        <v>4031462.4</v>
      </c>
      <c r="H2155" s="120">
        <v>44176</v>
      </c>
      <c r="I2155" s="120">
        <v>44176</v>
      </c>
      <c r="J2155" s="70"/>
      <c r="K2155" s="162"/>
      <c r="L2155" s="162"/>
      <c r="M2155" s="84" t="s">
        <v>3963</v>
      </c>
      <c r="N2155" s="162">
        <v>1</v>
      </c>
      <c r="O2155" s="162">
        <v>7583.2</v>
      </c>
      <c r="P2155" s="162">
        <v>2020</v>
      </c>
    </row>
    <row r="2156" spans="1:16" s="129" customFormat="1" ht="15.75" customHeight="1" x14ac:dyDescent="0.25">
      <c r="A2156" s="113" t="s">
        <v>3887</v>
      </c>
      <c r="B2156" s="18" t="s">
        <v>3574</v>
      </c>
      <c r="C2156" s="118">
        <v>10089258</v>
      </c>
      <c r="D2156" s="120"/>
      <c r="E2156" s="162"/>
      <c r="F2156" s="162"/>
      <c r="G2156" s="91">
        <f t="shared" si="33"/>
        <v>10089258</v>
      </c>
      <c r="H2156" s="120">
        <v>44155</v>
      </c>
      <c r="I2156" s="120">
        <v>44155</v>
      </c>
      <c r="J2156" s="70"/>
      <c r="K2156" s="162"/>
      <c r="L2156" s="162"/>
      <c r="M2156" s="84" t="s">
        <v>3963</v>
      </c>
      <c r="N2156" s="162">
        <v>1</v>
      </c>
      <c r="O2156" s="162">
        <v>9712.2999999999993</v>
      </c>
      <c r="P2156" s="162">
        <v>2020</v>
      </c>
    </row>
    <row r="2157" spans="1:16" s="129" customFormat="1" ht="15.75" customHeight="1" x14ac:dyDescent="0.25">
      <c r="A2157" s="113" t="s">
        <v>3906</v>
      </c>
      <c r="B2157" s="18" t="s">
        <v>3574</v>
      </c>
      <c r="C2157" s="118">
        <v>10074600</v>
      </c>
      <c r="D2157" s="120"/>
      <c r="E2157" s="162"/>
      <c r="F2157" s="162"/>
      <c r="G2157" s="91">
        <f t="shared" si="33"/>
        <v>10074600</v>
      </c>
      <c r="H2157" s="120">
        <v>44173</v>
      </c>
      <c r="I2157" s="120">
        <v>44173</v>
      </c>
      <c r="J2157" s="70"/>
      <c r="K2157" s="162"/>
      <c r="L2157" s="162"/>
      <c r="M2157" s="84" t="s">
        <v>3963</v>
      </c>
      <c r="N2157" s="162">
        <v>1</v>
      </c>
      <c r="O2157" s="162">
        <v>10464.700000000001</v>
      </c>
      <c r="P2157" s="162">
        <v>2020</v>
      </c>
    </row>
    <row r="2158" spans="1:16" s="129" customFormat="1" ht="15.75" customHeight="1" x14ac:dyDescent="0.25">
      <c r="A2158" s="113" t="s">
        <v>3850</v>
      </c>
      <c r="B2158" s="18" t="s">
        <v>3967</v>
      </c>
      <c r="C2158" s="118">
        <v>6186557.7000000002</v>
      </c>
      <c r="D2158" s="120"/>
      <c r="E2158" s="162"/>
      <c r="F2158" s="162"/>
      <c r="G2158" s="91">
        <f t="shared" si="33"/>
        <v>6186557.7000000002</v>
      </c>
      <c r="H2158" s="120">
        <v>44166</v>
      </c>
      <c r="I2158" s="120">
        <v>44166</v>
      </c>
      <c r="J2158" s="70"/>
      <c r="K2158" s="162"/>
      <c r="L2158" s="162"/>
      <c r="M2158" s="84" t="s">
        <v>3963</v>
      </c>
      <c r="N2158" s="162">
        <v>1</v>
      </c>
      <c r="O2158" s="162">
        <v>6466.9</v>
      </c>
      <c r="P2158" s="162">
        <v>2020</v>
      </c>
    </row>
    <row r="2159" spans="1:16" s="129" customFormat="1" ht="15.75" customHeight="1" x14ac:dyDescent="0.25">
      <c r="A2159" s="113" t="s">
        <v>3859</v>
      </c>
      <c r="B2159" s="18" t="s">
        <v>3969</v>
      </c>
      <c r="C2159" s="118">
        <v>10133826</v>
      </c>
      <c r="D2159" s="120"/>
      <c r="E2159" s="162"/>
      <c r="F2159" s="162"/>
      <c r="G2159" s="91">
        <f t="shared" si="33"/>
        <v>10133826</v>
      </c>
      <c r="H2159" s="120">
        <v>44138</v>
      </c>
      <c r="I2159" s="120">
        <v>44138</v>
      </c>
      <c r="J2159" s="70"/>
      <c r="K2159" s="162"/>
      <c r="L2159" s="162"/>
      <c r="M2159" s="84" t="s">
        <v>3963</v>
      </c>
      <c r="N2159" s="162">
        <v>1</v>
      </c>
      <c r="O2159" s="162">
        <v>10659</v>
      </c>
      <c r="P2159" s="162">
        <v>2020</v>
      </c>
    </row>
    <row r="2160" spans="1:16" s="129" customFormat="1" ht="15.75" customHeight="1" x14ac:dyDescent="0.25">
      <c r="A2160" s="113" t="s">
        <v>3876</v>
      </c>
      <c r="B2160" s="18" t="s">
        <v>3968</v>
      </c>
      <c r="C2160" s="118">
        <v>8068694.4000000004</v>
      </c>
      <c r="D2160" s="120"/>
      <c r="E2160" s="162"/>
      <c r="F2160" s="162"/>
      <c r="G2160" s="91">
        <f t="shared" si="33"/>
        <v>8068694.4000000004</v>
      </c>
      <c r="H2160" s="120">
        <v>44144</v>
      </c>
      <c r="I2160" s="120">
        <v>44144</v>
      </c>
      <c r="J2160" s="70"/>
      <c r="K2160" s="162"/>
      <c r="L2160" s="162"/>
      <c r="M2160" s="84" t="s">
        <v>3963</v>
      </c>
      <c r="N2160" s="162">
        <v>1</v>
      </c>
      <c r="O2160" s="162">
        <v>8746.7000000000007</v>
      </c>
      <c r="P2160" s="162">
        <v>2020</v>
      </c>
    </row>
    <row r="2161" spans="1:16" s="129" customFormat="1" ht="15.75" customHeight="1" x14ac:dyDescent="0.25">
      <c r="A2161" s="113" t="s">
        <v>3898</v>
      </c>
      <c r="B2161" s="18" t="s">
        <v>3968</v>
      </c>
      <c r="C2161" s="118">
        <v>22308220.879999999</v>
      </c>
      <c r="D2161" s="120"/>
      <c r="E2161" s="162"/>
      <c r="F2161" s="162"/>
      <c r="G2161" s="91">
        <f t="shared" si="33"/>
        <v>22308220.879999999</v>
      </c>
      <c r="H2161" s="120">
        <v>44165</v>
      </c>
      <c r="I2161" s="120">
        <v>44165</v>
      </c>
      <c r="J2161" s="70"/>
      <c r="K2161" s="162"/>
      <c r="L2161" s="162"/>
      <c r="M2161" s="84" t="s">
        <v>3963</v>
      </c>
      <c r="N2161" s="162">
        <v>1</v>
      </c>
      <c r="O2161" s="162">
        <v>23601.8</v>
      </c>
      <c r="P2161" s="162">
        <v>2020</v>
      </c>
    </row>
    <row r="2162" spans="1:16" s="129" customFormat="1" ht="15.75" customHeight="1" x14ac:dyDescent="0.25">
      <c r="A2162" s="113" t="s">
        <v>3901</v>
      </c>
      <c r="B2162" s="18" t="s">
        <v>3968</v>
      </c>
      <c r="C2162" s="118">
        <v>6090747.5999999996</v>
      </c>
      <c r="D2162" s="120"/>
      <c r="E2162" s="162"/>
      <c r="F2162" s="162"/>
      <c r="G2162" s="91">
        <f t="shared" si="33"/>
        <v>6090747.5999999996</v>
      </c>
      <c r="H2162" s="120">
        <v>44146</v>
      </c>
      <c r="I2162" s="120">
        <v>44146</v>
      </c>
      <c r="J2162" s="70"/>
      <c r="K2162" s="162"/>
      <c r="L2162" s="162"/>
      <c r="M2162" s="84" t="s">
        <v>3963</v>
      </c>
      <c r="N2162" s="162">
        <v>1</v>
      </c>
      <c r="O2162" s="162">
        <v>6368.3</v>
      </c>
      <c r="P2162" s="162">
        <v>2020</v>
      </c>
    </row>
    <row r="2163" spans="1:16" s="129" customFormat="1" ht="15.75" customHeight="1" x14ac:dyDescent="0.25">
      <c r="A2163" s="113" t="s">
        <v>3851</v>
      </c>
      <c r="B2163" s="18" t="s">
        <v>3574</v>
      </c>
      <c r="C2163" s="118">
        <v>6046772.4000000004</v>
      </c>
      <c r="D2163" s="120"/>
      <c r="E2163" s="162"/>
      <c r="F2163" s="162"/>
      <c r="G2163" s="91">
        <f t="shared" si="33"/>
        <v>6046772.4000000004</v>
      </c>
      <c r="H2163" s="120">
        <v>44176</v>
      </c>
      <c r="I2163" s="120">
        <v>44176</v>
      </c>
      <c r="J2163" s="70"/>
      <c r="K2163" s="162"/>
      <c r="L2163" s="162"/>
      <c r="M2163" s="84" t="s">
        <v>3963</v>
      </c>
      <c r="N2163" s="162">
        <v>1</v>
      </c>
      <c r="O2163" s="162">
        <v>6439.9</v>
      </c>
      <c r="P2163" s="162">
        <v>2020</v>
      </c>
    </row>
    <row r="2164" spans="1:16" s="129" customFormat="1" ht="15.75" customHeight="1" x14ac:dyDescent="0.25">
      <c r="A2164" s="113" t="s">
        <v>3891</v>
      </c>
      <c r="B2164" s="18" t="s">
        <v>3969</v>
      </c>
      <c r="C2164" s="118">
        <v>22184439.600000001</v>
      </c>
      <c r="D2164" s="120"/>
      <c r="E2164" s="162"/>
      <c r="F2164" s="162"/>
      <c r="G2164" s="91">
        <f t="shared" si="33"/>
        <v>22184439.600000001</v>
      </c>
      <c r="H2164" s="120">
        <v>44187</v>
      </c>
      <c r="I2164" s="120">
        <v>44187</v>
      </c>
      <c r="J2164" s="70"/>
      <c r="K2164" s="162"/>
      <c r="L2164" s="162"/>
      <c r="M2164" s="84" t="s">
        <v>3963</v>
      </c>
      <c r="N2164" s="162">
        <v>1</v>
      </c>
      <c r="O2164" s="162">
        <v>22909.7</v>
      </c>
      <c r="P2164" s="162">
        <v>2020</v>
      </c>
    </row>
    <row r="2165" spans="1:16" s="129" customFormat="1" ht="15.75" customHeight="1" x14ac:dyDescent="0.2">
      <c r="A2165" s="132" t="s">
        <v>3860</v>
      </c>
      <c r="B2165" s="18" t="s">
        <v>3962</v>
      </c>
      <c r="C2165" s="118">
        <v>5931608.3700000001</v>
      </c>
      <c r="D2165" s="120"/>
      <c r="E2165" s="162"/>
      <c r="F2165" s="162"/>
      <c r="G2165" s="91">
        <f t="shared" si="33"/>
        <v>5931608.3700000001</v>
      </c>
      <c r="H2165" s="120">
        <v>44152</v>
      </c>
      <c r="I2165" s="120">
        <v>44152</v>
      </c>
      <c r="J2165" s="70"/>
      <c r="K2165" s="162"/>
      <c r="L2165" s="162"/>
      <c r="M2165" s="84" t="s">
        <v>3963</v>
      </c>
      <c r="N2165" s="162">
        <v>1</v>
      </c>
      <c r="O2165" s="162">
        <v>7228.6</v>
      </c>
      <c r="P2165" s="162">
        <v>2020</v>
      </c>
    </row>
    <row r="2166" spans="1:16" s="129" customFormat="1" ht="15.75" customHeight="1" x14ac:dyDescent="0.2">
      <c r="A2166" s="132" t="s">
        <v>3855</v>
      </c>
      <c r="B2166" s="18" t="s">
        <v>3574</v>
      </c>
      <c r="C2166" s="118">
        <v>14091594</v>
      </c>
      <c r="D2166" s="120"/>
      <c r="E2166" s="162"/>
      <c r="F2166" s="162"/>
      <c r="G2166" s="91">
        <f t="shared" si="33"/>
        <v>14091594</v>
      </c>
      <c r="H2166" s="120">
        <v>44180</v>
      </c>
      <c r="I2166" s="120">
        <v>44180</v>
      </c>
      <c r="J2166" s="70"/>
      <c r="K2166" s="162"/>
      <c r="L2166" s="162"/>
      <c r="M2166" s="84" t="s">
        <v>3963</v>
      </c>
      <c r="N2166" s="162">
        <v>1</v>
      </c>
      <c r="O2166" s="162">
        <v>15424.6</v>
      </c>
      <c r="P2166" s="162">
        <v>2020</v>
      </c>
    </row>
    <row r="2167" spans="1:16" s="129" customFormat="1" ht="15.75" customHeight="1" x14ac:dyDescent="0.2">
      <c r="A2167" s="132" t="s">
        <v>3849</v>
      </c>
      <c r="B2167" s="18" t="s">
        <v>3967</v>
      </c>
      <c r="C2167" s="118">
        <v>8248743.5999999996</v>
      </c>
      <c r="D2167" s="120"/>
      <c r="E2167" s="162"/>
      <c r="F2167" s="162"/>
      <c r="G2167" s="91">
        <f t="shared" si="33"/>
        <v>8248743.5999999996</v>
      </c>
      <c r="H2167" s="120">
        <v>44158</v>
      </c>
      <c r="I2167" s="120">
        <v>44158</v>
      </c>
      <c r="J2167" s="70"/>
      <c r="K2167" s="162"/>
      <c r="L2167" s="162"/>
      <c r="M2167" s="84" t="s">
        <v>3963</v>
      </c>
      <c r="N2167" s="162">
        <v>1</v>
      </c>
      <c r="O2167" s="162">
        <v>8576.6</v>
      </c>
      <c r="P2167" s="162">
        <v>2020</v>
      </c>
    </row>
    <row r="2168" spans="1:16" s="129" customFormat="1" ht="15.75" customHeight="1" x14ac:dyDescent="0.2">
      <c r="A2168" s="132" t="s">
        <v>3852</v>
      </c>
      <c r="B2168" s="18" t="s">
        <v>3967</v>
      </c>
      <c r="C2168" s="118">
        <v>16497487.199999999</v>
      </c>
      <c r="D2168" s="120"/>
      <c r="E2168" s="162"/>
      <c r="F2168" s="162"/>
      <c r="G2168" s="91">
        <f t="shared" si="33"/>
        <v>16497487.199999999</v>
      </c>
      <c r="H2168" s="120">
        <v>44166</v>
      </c>
      <c r="I2168" s="120">
        <v>44166</v>
      </c>
      <c r="J2168" s="70"/>
      <c r="K2168" s="162"/>
      <c r="L2168" s="162"/>
      <c r="M2168" s="84" t="s">
        <v>3963</v>
      </c>
      <c r="N2168" s="162">
        <v>1</v>
      </c>
      <c r="O2168" s="162">
        <v>16204.8</v>
      </c>
      <c r="P2168" s="162">
        <v>2020</v>
      </c>
    </row>
    <row r="2169" spans="1:16" s="129" customFormat="1" ht="15.75" customHeight="1" x14ac:dyDescent="0.2">
      <c r="A2169" s="132" t="s">
        <v>3892</v>
      </c>
      <c r="B2169" s="18" t="s">
        <v>3968</v>
      </c>
      <c r="C2169" s="118">
        <v>8034179.5999999996</v>
      </c>
      <c r="D2169" s="120"/>
      <c r="E2169" s="162"/>
      <c r="F2169" s="162"/>
      <c r="G2169" s="91">
        <f t="shared" si="33"/>
        <v>8034179.5999999996</v>
      </c>
      <c r="H2169" s="120">
        <v>44146</v>
      </c>
      <c r="I2169" s="120">
        <v>44146</v>
      </c>
      <c r="J2169" s="70"/>
      <c r="K2169" s="162"/>
      <c r="L2169" s="162"/>
      <c r="M2169" s="84" t="s">
        <v>3963</v>
      </c>
      <c r="N2169" s="162">
        <v>1</v>
      </c>
      <c r="O2169" s="162">
        <v>12247.5</v>
      </c>
      <c r="P2169" s="162">
        <v>2020</v>
      </c>
    </row>
    <row r="2170" spans="1:16" s="129" customFormat="1" ht="15.75" customHeight="1" x14ac:dyDescent="0.2">
      <c r="A2170" s="132" t="s">
        <v>3872</v>
      </c>
      <c r="B2170" s="18" t="s">
        <v>3969</v>
      </c>
      <c r="C2170" s="118">
        <v>8103124.7999999998</v>
      </c>
      <c r="D2170" s="120"/>
      <c r="E2170" s="162"/>
      <c r="F2170" s="162"/>
      <c r="G2170" s="91">
        <f t="shared" si="33"/>
        <v>8103124.7999999998</v>
      </c>
      <c r="H2170" s="120">
        <v>44166</v>
      </c>
      <c r="I2170" s="120">
        <v>44166</v>
      </c>
      <c r="J2170" s="70"/>
      <c r="K2170" s="162"/>
      <c r="L2170" s="162"/>
      <c r="M2170" s="84" t="s">
        <v>3963</v>
      </c>
      <c r="N2170" s="162">
        <v>1</v>
      </c>
      <c r="O2170" s="162">
        <v>8627.6</v>
      </c>
      <c r="P2170" s="162">
        <v>2020</v>
      </c>
    </row>
    <row r="2171" spans="1:16" s="129" customFormat="1" ht="15.75" customHeight="1" x14ac:dyDescent="0.2">
      <c r="A2171" s="132" t="s">
        <v>3874</v>
      </c>
      <c r="B2171" s="18" t="s">
        <v>3969</v>
      </c>
      <c r="C2171" s="118">
        <v>12135585.6</v>
      </c>
      <c r="D2171" s="120"/>
      <c r="E2171" s="162"/>
      <c r="F2171" s="162"/>
      <c r="G2171" s="91">
        <f t="shared" si="33"/>
        <v>12135585.6</v>
      </c>
      <c r="H2171" s="120">
        <v>44147</v>
      </c>
      <c r="I2171" s="120">
        <v>44147</v>
      </c>
      <c r="J2171" s="70"/>
      <c r="K2171" s="162"/>
      <c r="L2171" s="162"/>
      <c r="M2171" s="84" t="s">
        <v>3963</v>
      </c>
      <c r="N2171" s="162">
        <v>1</v>
      </c>
      <c r="O2171" s="162">
        <v>11334.7</v>
      </c>
      <c r="P2171" s="162">
        <v>2020</v>
      </c>
    </row>
    <row r="2172" spans="1:16" s="129" customFormat="1" ht="15.75" customHeight="1" x14ac:dyDescent="0.2">
      <c r="A2172" s="132" t="s">
        <v>3902</v>
      </c>
      <c r="B2172" s="18" t="s">
        <v>3968</v>
      </c>
      <c r="C2172" s="118">
        <v>12181495.199999999</v>
      </c>
      <c r="D2172" s="120"/>
      <c r="E2172" s="162"/>
      <c r="F2172" s="162"/>
      <c r="G2172" s="91">
        <f t="shared" si="33"/>
        <v>12181495.199999999</v>
      </c>
      <c r="H2172" s="120">
        <v>44144</v>
      </c>
      <c r="I2172" s="120">
        <v>44144</v>
      </c>
      <c r="J2172" s="70"/>
      <c r="K2172" s="162"/>
      <c r="L2172" s="162"/>
      <c r="M2172" s="84" t="s">
        <v>3963</v>
      </c>
      <c r="N2172" s="162">
        <v>1</v>
      </c>
      <c r="O2172" s="162">
        <v>12749</v>
      </c>
      <c r="P2172" s="162">
        <v>2020</v>
      </c>
    </row>
    <row r="2173" spans="1:16" s="129" customFormat="1" ht="15.75" customHeight="1" x14ac:dyDescent="0.2">
      <c r="A2173" s="132" t="s">
        <v>3895</v>
      </c>
      <c r="B2173" s="18" t="s">
        <v>3574</v>
      </c>
      <c r="C2173" s="118">
        <v>26238546</v>
      </c>
      <c r="D2173" s="120"/>
      <c r="E2173" s="162"/>
      <c r="F2173" s="162"/>
      <c r="G2173" s="91">
        <f t="shared" si="33"/>
        <v>26238546</v>
      </c>
      <c r="H2173" s="120">
        <v>44188</v>
      </c>
      <c r="I2173" s="120">
        <v>44188</v>
      </c>
      <c r="J2173" s="70"/>
      <c r="K2173" s="162"/>
      <c r="L2173" s="162"/>
      <c r="M2173" s="84" t="s">
        <v>3963</v>
      </c>
      <c r="N2173" s="162">
        <v>1</v>
      </c>
      <c r="O2173" s="162">
        <v>27899.5</v>
      </c>
      <c r="P2173" s="162">
        <v>2020</v>
      </c>
    </row>
    <row r="2174" spans="1:16" s="129" customFormat="1" ht="15.75" customHeight="1" x14ac:dyDescent="0.2">
      <c r="A2174" s="81" t="s">
        <v>2835</v>
      </c>
      <c r="B2174" s="18" t="s">
        <v>3</v>
      </c>
      <c r="C2174" s="153">
        <v>1729059.2</v>
      </c>
      <c r="D2174" s="120"/>
      <c r="E2174" s="162"/>
      <c r="F2174" s="162"/>
      <c r="G2174" s="91">
        <f t="shared" si="33"/>
        <v>1729059.2</v>
      </c>
      <c r="H2174" s="120"/>
      <c r="I2174" s="120">
        <v>44014</v>
      </c>
      <c r="J2174" s="70"/>
      <c r="K2174" s="162"/>
      <c r="L2174" s="162"/>
      <c r="M2174" s="84" t="s">
        <v>6</v>
      </c>
      <c r="N2174" s="162">
        <v>1</v>
      </c>
      <c r="O2174" s="162">
        <v>4085.6</v>
      </c>
      <c r="P2174" s="162">
        <v>2020</v>
      </c>
    </row>
    <row r="2175" spans="1:16" s="129" customFormat="1" ht="15.75" customHeight="1" x14ac:dyDescent="0.2">
      <c r="A2175" s="81" t="s">
        <v>3202</v>
      </c>
      <c r="B2175" s="18" t="s">
        <v>3925</v>
      </c>
      <c r="C2175" s="118">
        <v>4643863.68</v>
      </c>
      <c r="D2175" s="120"/>
      <c r="E2175" s="162"/>
      <c r="F2175" s="162"/>
      <c r="G2175" s="91">
        <f t="shared" si="33"/>
        <v>4643863.68</v>
      </c>
      <c r="H2175" s="120">
        <v>44173</v>
      </c>
      <c r="I2175" s="120">
        <v>44186</v>
      </c>
      <c r="J2175" s="70"/>
      <c r="K2175" s="162"/>
      <c r="L2175" s="162"/>
      <c r="M2175" s="84" t="s">
        <v>3606</v>
      </c>
      <c r="N2175" s="162">
        <v>1</v>
      </c>
      <c r="O2175" s="162">
        <v>3672.4</v>
      </c>
      <c r="P2175" s="162">
        <v>2020</v>
      </c>
    </row>
    <row r="2176" spans="1:16" s="129" customFormat="1" ht="15.75" customHeight="1" x14ac:dyDescent="0.2">
      <c r="A2176" s="81" t="s">
        <v>3845</v>
      </c>
      <c r="B2176" s="18" t="s">
        <v>2100</v>
      </c>
      <c r="C2176" s="118">
        <v>2162011.81</v>
      </c>
      <c r="D2176" s="120"/>
      <c r="E2176" s="162"/>
      <c r="F2176" s="162"/>
      <c r="G2176" s="91">
        <f t="shared" si="33"/>
        <v>2162011.81</v>
      </c>
      <c r="H2176" s="120">
        <v>44116</v>
      </c>
      <c r="I2176" s="120">
        <v>44179</v>
      </c>
      <c r="J2176" s="70"/>
      <c r="K2176" s="162"/>
      <c r="L2176" s="162"/>
      <c r="M2176" s="84" t="s">
        <v>3938</v>
      </c>
      <c r="N2176" s="162">
        <v>1</v>
      </c>
      <c r="O2176" s="162">
        <v>582.20000000000005</v>
      </c>
      <c r="P2176" s="162">
        <v>2020</v>
      </c>
    </row>
    <row r="2177" spans="1:16" s="129" customFormat="1" ht="15.75" customHeight="1" x14ac:dyDescent="0.2">
      <c r="A2177" s="81" t="s">
        <v>3184</v>
      </c>
      <c r="B2177" s="18" t="s">
        <v>2100</v>
      </c>
      <c r="C2177" s="118">
        <v>1721195.48</v>
      </c>
      <c r="D2177" s="120"/>
      <c r="E2177" s="162"/>
      <c r="F2177" s="162"/>
      <c r="G2177" s="91">
        <f t="shared" si="33"/>
        <v>1721195.48</v>
      </c>
      <c r="H2177" s="120">
        <v>44130</v>
      </c>
      <c r="I2177" s="120">
        <v>44179</v>
      </c>
      <c r="J2177" s="70"/>
      <c r="K2177" s="162"/>
      <c r="L2177" s="162"/>
      <c r="M2177" s="84" t="s">
        <v>3938</v>
      </c>
      <c r="N2177" s="162">
        <v>1</v>
      </c>
      <c r="O2177" s="162">
        <v>457</v>
      </c>
      <c r="P2177" s="162">
        <v>2020</v>
      </c>
    </row>
    <row r="2178" spans="1:16" s="129" customFormat="1" ht="15.75" customHeight="1" x14ac:dyDescent="0.2">
      <c r="A2178" s="81" t="s">
        <v>3716</v>
      </c>
      <c r="B2178" s="18" t="s">
        <v>3945</v>
      </c>
      <c r="C2178" s="118">
        <v>6317732.96</v>
      </c>
      <c r="D2178" s="120"/>
      <c r="E2178" s="162"/>
      <c r="F2178" s="162"/>
      <c r="G2178" s="91">
        <f t="shared" si="33"/>
        <v>6317732.96</v>
      </c>
      <c r="H2178" s="120">
        <v>44152</v>
      </c>
      <c r="I2178" s="120">
        <v>44172</v>
      </c>
      <c r="J2178" s="70"/>
      <c r="K2178" s="162"/>
      <c r="L2178" s="162"/>
      <c r="M2178" s="84" t="s">
        <v>3938</v>
      </c>
      <c r="N2178" s="162">
        <v>1</v>
      </c>
      <c r="O2178" s="162">
        <v>5106.3999999999996</v>
      </c>
      <c r="P2178" s="162">
        <v>2020</v>
      </c>
    </row>
    <row r="2179" spans="1:16" s="129" customFormat="1" ht="15.75" customHeight="1" x14ac:dyDescent="0.2">
      <c r="A2179" s="81" t="s">
        <v>3804</v>
      </c>
      <c r="B2179" s="18" t="s">
        <v>3945</v>
      </c>
      <c r="C2179" s="118">
        <v>1850226.36</v>
      </c>
      <c r="D2179" s="120"/>
      <c r="E2179" s="162"/>
      <c r="F2179" s="162"/>
      <c r="G2179" s="91">
        <f t="shared" si="33"/>
        <v>1850226.36</v>
      </c>
      <c r="H2179" s="120">
        <v>44146</v>
      </c>
      <c r="I2179" s="120">
        <v>44172</v>
      </c>
      <c r="J2179" s="70"/>
      <c r="K2179" s="162"/>
      <c r="L2179" s="162"/>
      <c r="M2179" s="84" t="s">
        <v>3938</v>
      </c>
      <c r="N2179" s="162">
        <v>1</v>
      </c>
      <c r="O2179" s="162">
        <v>513.29999999999995</v>
      </c>
      <c r="P2179" s="162">
        <v>2020</v>
      </c>
    </row>
    <row r="2180" spans="1:16" s="129" customFormat="1" ht="15.75" customHeight="1" x14ac:dyDescent="0.2">
      <c r="A2180" s="81" t="s">
        <v>3806</v>
      </c>
      <c r="B2180" s="18" t="s">
        <v>3945</v>
      </c>
      <c r="C2180" s="118">
        <v>1865208.68</v>
      </c>
      <c r="D2180" s="120"/>
      <c r="E2180" s="162"/>
      <c r="F2180" s="162"/>
      <c r="G2180" s="91">
        <f t="shared" si="33"/>
        <v>1865208.68</v>
      </c>
      <c r="H2180" s="120">
        <v>44146</v>
      </c>
      <c r="I2180" s="120">
        <v>44172</v>
      </c>
      <c r="J2180" s="70"/>
      <c r="K2180" s="162"/>
      <c r="L2180" s="162"/>
      <c r="M2180" s="84" t="s">
        <v>3938</v>
      </c>
      <c r="N2180" s="162">
        <v>1</v>
      </c>
      <c r="O2180" s="162">
        <v>533</v>
      </c>
      <c r="P2180" s="162">
        <v>2020</v>
      </c>
    </row>
    <row r="2181" spans="1:16" s="129" customFormat="1" ht="15.75" customHeight="1" x14ac:dyDescent="0.2">
      <c r="A2181" s="81" t="s">
        <v>3002</v>
      </c>
      <c r="B2181" s="18" t="s">
        <v>3945</v>
      </c>
      <c r="C2181" s="118">
        <v>5080514.1900000004</v>
      </c>
      <c r="D2181" s="120"/>
      <c r="E2181" s="162"/>
      <c r="F2181" s="162"/>
      <c r="G2181" s="91">
        <f t="shared" si="33"/>
        <v>5080514.1900000004</v>
      </c>
      <c r="H2181" s="120">
        <v>44133</v>
      </c>
      <c r="I2181" s="120">
        <v>44172</v>
      </c>
      <c r="J2181" s="70"/>
      <c r="K2181" s="162"/>
      <c r="L2181" s="162"/>
      <c r="M2181" s="84" t="s">
        <v>3938</v>
      </c>
      <c r="N2181" s="162">
        <v>1</v>
      </c>
      <c r="O2181" s="162">
        <v>3768.1</v>
      </c>
      <c r="P2181" s="162">
        <v>2020</v>
      </c>
    </row>
    <row r="2182" spans="1:16" s="129" customFormat="1" ht="15.75" customHeight="1" x14ac:dyDescent="0.2">
      <c r="A2182" s="81" t="s">
        <v>3646</v>
      </c>
      <c r="B2182" s="18" t="s">
        <v>3947</v>
      </c>
      <c r="C2182" s="118">
        <v>4951437.5999999996</v>
      </c>
      <c r="D2182" s="120"/>
      <c r="E2182" s="162"/>
      <c r="F2182" s="162"/>
      <c r="G2182" s="91">
        <f t="shared" si="33"/>
        <v>4951437.5999999996</v>
      </c>
      <c r="H2182" s="120">
        <v>44138</v>
      </c>
      <c r="I2182" s="120">
        <v>44175</v>
      </c>
      <c r="J2182" s="70"/>
      <c r="K2182" s="162"/>
      <c r="L2182" s="162"/>
      <c r="M2182" s="84" t="s">
        <v>3938</v>
      </c>
      <c r="N2182" s="162">
        <v>1</v>
      </c>
      <c r="O2182" s="162">
        <v>3648.7</v>
      </c>
      <c r="P2182" s="162">
        <v>2020</v>
      </c>
    </row>
    <row r="2183" spans="1:16" s="129" customFormat="1" ht="15.75" customHeight="1" x14ac:dyDescent="0.2">
      <c r="A2183" s="81" t="s">
        <v>3854</v>
      </c>
      <c r="B2183" s="18" t="s">
        <v>3962</v>
      </c>
      <c r="C2183" s="118">
        <v>5529758.4000000004</v>
      </c>
      <c r="D2183" s="120"/>
      <c r="E2183" s="162"/>
      <c r="F2183" s="162"/>
      <c r="G2183" s="91">
        <f t="shared" si="33"/>
        <v>5529758.4000000004</v>
      </c>
      <c r="H2183" s="120">
        <v>44193</v>
      </c>
      <c r="I2183" s="120">
        <v>44193</v>
      </c>
      <c r="J2183" s="70"/>
      <c r="K2183" s="162"/>
      <c r="L2183" s="162"/>
      <c r="M2183" s="84" t="s">
        <v>3963</v>
      </c>
      <c r="N2183" s="162">
        <v>1</v>
      </c>
      <c r="O2183" s="162">
        <v>5089.3</v>
      </c>
      <c r="P2183" s="162">
        <v>2020</v>
      </c>
    </row>
    <row r="2184" spans="1:16" s="129" customFormat="1" ht="15.75" customHeight="1" x14ac:dyDescent="0.2">
      <c r="A2184" s="81" t="s">
        <v>3964</v>
      </c>
      <c r="B2184" s="18" t="s">
        <v>3962</v>
      </c>
      <c r="C2184" s="118">
        <v>5527699.2000000002</v>
      </c>
      <c r="D2184" s="120"/>
      <c r="E2184" s="162"/>
      <c r="F2184" s="162"/>
      <c r="G2184" s="91">
        <f t="shared" si="33"/>
        <v>5527699.2000000002</v>
      </c>
      <c r="H2184" s="120">
        <v>44186</v>
      </c>
      <c r="I2184" s="120">
        <v>44186</v>
      </c>
      <c r="J2184" s="70"/>
      <c r="K2184" s="162"/>
      <c r="L2184" s="162"/>
      <c r="M2184" s="84" t="s">
        <v>3963</v>
      </c>
      <c r="N2184" s="162">
        <v>1</v>
      </c>
      <c r="O2184" s="162">
        <v>5118.3</v>
      </c>
      <c r="P2184" s="162">
        <v>2020</v>
      </c>
    </row>
    <row r="2185" spans="1:16" s="129" customFormat="1" ht="15.75" customHeight="1" x14ac:dyDescent="0.2">
      <c r="A2185" s="81" t="s">
        <v>3965</v>
      </c>
      <c r="B2185" s="18" t="s">
        <v>3962</v>
      </c>
      <c r="C2185" s="118">
        <v>5526316.7999999998</v>
      </c>
      <c r="D2185" s="120"/>
      <c r="E2185" s="162"/>
      <c r="F2185" s="162"/>
      <c r="G2185" s="91">
        <f t="shared" si="33"/>
        <v>5526316.7999999998</v>
      </c>
      <c r="H2185" s="120">
        <v>44179</v>
      </c>
      <c r="I2185" s="120">
        <v>44179</v>
      </c>
      <c r="J2185" s="70"/>
      <c r="K2185" s="162"/>
      <c r="L2185" s="162"/>
      <c r="M2185" s="84" t="s">
        <v>3963</v>
      </c>
      <c r="N2185" s="162">
        <v>1</v>
      </c>
      <c r="O2185" s="162">
        <v>5132.3</v>
      </c>
      <c r="P2185" s="162">
        <v>2020</v>
      </c>
    </row>
    <row r="2186" spans="1:16" s="129" customFormat="1" ht="15.75" customHeight="1" x14ac:dyDescent="0.2">
      <c r="A2186" s="81" t="s">
        <v>3853</v>
      </c>
      <c r="B2186" s="18" t="s">
        <v>3968</v>
      </c>
      <c r="C2186" s="118">
        <v>8033861.4400000004</v>
      </c>
      <c r="D2186" s="120"/>
      <c r="E2186" s="162"/>
      <c r="F2186" s="162"/>
      <c r="G2186" s="91">
        <f t="shared" si="33"/>
        <v>8033861.4400000004</v>
      </c>
      <c r="H2186" s="120">
        <v>44146</v>
      </c>
      <c r="I2186" s="120">
        <v>44146</v>
      </c>
      <c r="J2186" s="70"/>
      <c r="K2186" s="162"/>
      <c r="L2186" s="162"/>
      <c r="M2186" s="84" t="s">
        <v>3963</v>
      </c>
      <c r="N2186" s="162">
        <v>1</v>
      </c>
      <c r="O2186" s="162">
        <v>10117.700000000001</v>
      </c>
      <c r="P2186" s="162">
        <v>2020</v>
      </c>
    </row>
    <row r="2187" spans="1:16" s="129" customFormat="1" ht="15.75" customHeight="1" x14ac:dyDescent="0.2">
      <c r="A2187" s="81" t="s">
        <v>3879</v>
      </c>
      <c r="B2187" s="18" t="s">
        <v>3968</v>
      </c>
      <c r="C2187" s="118">
        <v>4060103.86</v>
      </c>
      <c r="D2187" s="120"/>
      <c r="E2187" s="162"/>
      <c r="F2187" s="162"/>
      <c r="G2187" s="91">
        <f t="shared" si="33"/>
        <v>4060103.86</v>
      </c>
      <c r="H2187" s="120">
        <v>44144</v>
      </c>
      <c r="I2187" s="120">
        <v>44144</v>
      </c>
      <c r="J2187" s="70"/>
      <c r="K2187" s="162"/>
      <c r="L2187" s="162"/>
      <c r="M2187" s="84" t="s">
        <v>3963</v>
      </c>
      <c r="N2187" s="162">
        <v>1</v>
      </c>
      <c r="O2187" s="162">
        <v>4275.2</v>
      </c>
      <c r="P2187" s="162">
        <v>2020</v>
      </c>
    </row>
    <row r="2188" spans="1:16" s="129" customFormat="1" ht="15.75" customHeight="1" x14ac:dyDescent="0.2">
      <c r="A2188" s="81" t="s">
        <v>3880</v>
      </c>
      <c r="B2188" s="18" t="s">
        <v>3968</v>
      </c>
      <c r="C2188" s="118">
        <v>10146131.300000001</v>
      </c>
      <c r="D2188" s="120"/>
      <c r="E2188" s="162"/>
      <c r="F2188" s="162"/>
      <c r="G2188" s="91">
        <f t="shared" si="33"/>
        <v>10146131.300000001</v>
      </c>
      <c r="H2188" s="120">
        <v>44166</v>
      </c>
      <c r="I2188" s="120">
        <v>44166</v>
      </c>
      <c r="J2188" s="70"/>
      <c r="K2188" s="162"/>
      <c r="L2188" s="162"/>
      <c r="M2188" s="84" t="s">
        <v>3963</v>
      </c>
      <c r="N2188" s="162">
        <v>1</v>
      </c>
      <c r="O2188" s="162">
        <v>10897.4</v>
      </c>
      <c r="P2188" s="162">
        <v>2020</v>
      </c>
    </row>
    <row r="2189" spans="1:16" s="129" customFormat="1" ht="15.75" customHeight="1" x14ac:dyDescent="0.2">
      <c r="A2189" s="81" t="s">
        <v>3878</v>
      </c>
      <c r="B2189" s="18" t="s">
        <v>3968</v>
      </c>
      <c r="C2189" s="118">
        <v>8120710.2400000002</v>
      </c>
      <c r="D2189" s="120"/>
      <c r="E2189" s="162"/>
      <c r="F2189" s="162"/>
      <c r="G2189" s="91">
        <f t="shared" si="33"/>
        <v>8120710.2400000002</v>
      </c>
      <c r="H2189" s="120">
        <v>44165</v>
      </c>
      <c r="I2189" s="120">
        <v>44165</v>
      </c>
      <c r="J2189" s="70"/>
      <c r="K2189" s="162"/>
      <c r="L2189" s="162"/>
      <c r="M2189" s="84" t="s">
        <v>3963</v>
      </c>
      <c r="N2189" s="162">
        <v>1</v>
      </c>
      <c r="O2189" s="162">
        <v>8737.6</v>
      </c>
      <c r="P2189" s="162">
        <v>2020</v>
      </c>
    </row>
    <row r="2190" spans="1:16" s="129" customFormat="1" ht="15.75" customHeight="1" x14ac:dyDescent="0.2">
      <c r="A2190" s="81" t="s">
        <v>3899</v>
      </c>
      <c r="B2190" s="18" t="s">
        <v>3968</v>
      </c>
      <c r="C2190" s="118">
        <v>8095128</v>
      </c>
      <c r="D2190" s="120"/>
      <c r="E2190" s="162"/>
      <c r="F2190" s="162"/>
      <c r="G2190" s="91">
        <f t="shared" si="33"/>
        <v>8095128</v>
      </c>
      <c r="H2190" s="120">
        <v>44144</v>
      </c>
      <c r="I2190" s="120">
        <v>44144</v>
      </c>
      <c r="J2190" s="70"/>
      <c r="K2190" s="162"/>
      <c r="L2190" s="162"/>
      <c r="M2190" s="84" t="s">
        <v>3963</v>
      </c>
      <c r="N2190" s="162">
        <v>1</v>
      </c>
      <c r="O2190" s="162">
        <v>8749.4</v>
      </c>
      <c r="P2190" s="162">
        <v>2020</v>
      </c>
    </row>
    <row r="2191" spans="1:16" s="129" customFormat="1" ht="15.75" customHeight="1" x14ac:dyDescent="0.2">
      <c r="A2191" s="81" t="s">
        <v>3903</v>
      </c>
      <c r="B2191" s="18" t="s">
        <v>3968</v>
      </c>
      <c r="C2191" s="118">
        <v>14215656.49</v>
      </c>
      <c r="D2191" s="120"/>
      <c r="E2191" s="162"/>
      <c r="F2191" s="162"/>
      <c r="G2191" s="91">
        <f t="shared" si="33"/>
        <v>14215656.49</v>
      </c>
      <c r="H2191" s="120">
        <v>44166</v>
      </c>
      <c r="I2191" s="120">
        <v>44166</v>
      </c>
      <c r="J2191" s="70"/>
      <c r="K2191" s="162"/>
      <c r="L2191" s="162"/>
      <c r="M2191" s="84" t="s">
        <v>3963</v>
      </c>
      <c r="N2191" s="162">
        <v>1</v>
      </c>
      <c r="O2191" s="162">
        <v>15205.6</v>
      </c>
      <c r="P2191" s="162">
        <v>2020</v>
      </c>
    </row>
    <row r="2192" spans="1:16" s="129" customFormat="1" ht="15.75" customHeight="1" x14ac:dyDescent="0.2">
      <c r="A2192" s="81" t="s">
        <v>2670</v>
      </c>
      <c r="B2192" s="18" t="s">
        <v>2852</v>
      </c>
      <c r="C2192" s="118">
        <v>3633512.4</v>
      </c>
      <c r="D2192" s="120"/>
      <c r="E2192" s="162"/>
      <c r="F2192" s="162"/>
      <c r="G2192" s="91">
        <f t="shared" ref="G2192:G2255" si="34">C2192-D2192+F2192</f>
        <v>3633512.4</v>
      </c>
      <c r="H2192" s="120">
        <v>43829</v>
      </c>
      <c r="I2192" s="120">
        <v>43829</v>
      </c>
      <c r="J2192" s="70"/>
      <c r="K2192" s="162"/>
      <c r="L2192" s="162"/>
      <c r="M2192" s="84" t="s">
        <v>3919</v>
      </c>
      <c r="N2192" s="162">
        <v>2</v>
      </c>
      <c r="O2192" s="110">
        <v>4000.3</v>
      </c>
      <c r="P2192" s="162">
        <v>2021</v>
      </c>
    </row>
    <row r="2193" spans="1:16" s="129" customFormat="1" ht="15.75" customHeight="1" x14ac:dyDescent="0.2">
      <c r="A2193" s="81" t="s">
        <v>2670</v>
      </c>
      <c r="B2193" s="18" t="s">
        <v>2098</v>
      </c>
      <c r="C2193" s="118">
        <v>2698167.38</v>
      </c>
      <c r="D2193" s="120"/>
      <c r="E2193" s="162" t="s">
        <v>4091</v>
      </c>
      <c r="F2193" s="162">
        <v>99802.8</v>
      </c>
      <c r="G2193" s="91">
        <f t="shared" si="34"/>
        <v>2797970.1799999997</v>
      </c>
      <c r="H2193" s="120">
        <v>44333</v>
      </c>
      <c r="I2193" s="120">
        <v>44341</v>
      </c>
      <c r="J2193" s="120">
        <v>44614</v>
      </c>
      <c r="K2193" s="120">
        <v>44637</v>
      </c>
      <c r="L2193" s="162">
        <v>2021</v>
      </c>
      <c r="M2193" s="84" t="s">
        <v>4094</v>
      </c>
      <c r="N2193" s="162">
        <v>3</v>
      </c>
      <c r="O2193" s="110">
        <v>4000.3</v>
      </c>
      <c r="P2193" s="162">
        <v>2021</v>
      </c>
    </row>
    <row r="2194" spans="1:16" s="129" customFormat="1" ht="15.75" customHeight="1" x14ac:dyDescent="0.2">
      <c r="A2194" s="81" t="s">
        <v>3757</v>
      </c>
      <c r="B2194" s="18" t="s">
        <v>3834</v>
      </c>
      <c r="C2194" s="118">
        <v>7232024.0899999999</v>
      </c>
      <c r="D2194" s="120"/>
      <c r="E2194" s="162"/>
      <c r="F2194" s="162"/>
      <c r="G2194" s="91">
        <f t="shared" si="34"/>
        <v>7232024.0899999999</v>
      </c>
      <c r="H2194" s="120">
        <v>44127</v>
      </c>
      <c r="I2194" s="120">
        <v>44174</v>
      </c>
      <c r="J2194" s="70"/>
      <c r="K2194" s="162"/>
      <c r="L2194" s="162"/>
      <c r="M2194" s="84" t="s">
        <v>3922</v>
      </c>
      <c r="N2194" s="162">
        <v>5</v>
      </c>
      <c r="O2194" s="162">
        <v>3465.1</v>
      </c>
      <c r="P2194" s="162">
        <v>2020</v>
      </c>
    </row>
    <row r="2195" spans="1:16" s="129" customFormat="1" ht="15.75" customHeight="1" x14ac:dyDescent="0.2">
      <c r="A2195" s="81" t="s">
        <v>3790</v>
      </c>
      <c r="B2195" s="18" t="s">
        <v>2100</v>
      </c>
      <c r="C2195" s="118">
        <v>7724404.0999999996</v>
      </c>
      <c r="D2195" s="120"/>
      <c r="E2195" s="162"/>
      <c r="F2195" s="162"/>
      <c r="G2195" s="91">
        <f t="shared" si="34"/>
        <v>7724404.0999999996</v>
      </c>
      <c r="H2195" s="120">
        <v>44161</v>
      </c>
      <c r="I2195" s="120">
        <v>44187</v>
      </c>
      <c r="J2195" s="70"/>
      <c r="K2195" s="162"/>
      <c r="L2195" s="162"/>
      <c r="M2195" s="84" t="s">
        <v>3938</v>
      </c>
      <c r="N2195" s="162">
        <v>1</v>
      </c>
      <c r="O2195" s="162">
        <v>5310.6</v>
      </c>
      <c r="P2195" s="162">
        <v>2020</v>
      </c>
    </row>
    <row r="2196" spans="1:16" s="129" customFormat="1" ht="15.75" customHeight="1" x14ac:dyDescent="0.2">
      <c r="A2196" s="81" t="s">
        <v>3650</v>
      </c>
      <c r="B2196" s="18" t="s">
        <v>3942</v>
      </c>
      <c r="C2196" s="118">
        <v>5008468.8</v>
      </c>
      <c r="D2196" s="120"/>
      <c r="E2196" s="162"/>
      <c r="F2196" s="162"/>
      <c r="G2196" s="91">
        <f t="shared" si="34"/>
        <v>5008468.8</v>
      </c>
      <c r="H2196" s="120">
        <v>44147</v>
      </c>
      <c r="I2196" s="120">
        <v>44182</v>
      </c>
      <c r="J2196" s="70"/>
      <c r="K2196" s="162"/>
      <c r="L2196" s="162"/>
      <c r="M2196" s="84" t="s">
        <v>3937</v>
      </c>
      <c r="N2196" s="162">
        <v>1</v>
      </c>
      <c r="O2196" s="162">
        <v>7703.8</v>
      </c>
      <c r="P2196" s="162">
        <v>2020</v>
      </c>
    </row>
    <row r="2197" spans="1:16" s="129" customFormat="1" ht="15.75" customHeight="1" x14ac:dyDescent="0.2">
      <c r="A2197" s="81" t="s">
        <v>1636</v>
      </c>
      <c r="B2197" s="18" t="s">
        <v>63</v>
      </c>
      <c r="C2197" s="118">
        <v>1223468.53</v>
      </c>
      <c r="D2197" s="120"/>
      <c r="E2197" s="162"/>
      <c r="F2197" s="162"/>
      <c r="G2197" s="91">
        <f t="shared" si="34"/>
        <v>1223468.53</v>
      </c>
      <c r="H2197" s="120">
        <v>44147</v>
      </c>
      <c r="I2197" s="120">
        <v>44167</v>
      </c>
      <c r="J2197" s="70"/>
      <c r="K2197" s="162"/>
      <c r="L2197" s="162"/>
      <c r="M2197" s="84" t="s">
        <v>3938</v>
      </c>
      <c r="N2197" s="162">
        <v>1</v>
      </c>
      <c r="O2197" s="162">
        <v>294</v>
      </c>
      <c r="P2197" s="162">
        <v>2020</v>
      </c>
    </row>
    <row r="2198" spans="1:16" s="129" customFormat="1" ht="15.75" customHeight="1" x14ac:dyDescent="0.2">
      <c r="A2198" s="81" t="s">
        <v>3907</v>
      </c>
      <c r="B2198" s="18" t="s">
        <v>3962</v>
      </c>
      <c r="C2198" s="118">
        <v>8055871.2000000002</v>
      </c>
      <c r="D2198" s="120"/>
      <c r="E2198" s="162"/>
      <c r="F2198" s="162"/>
      <c r="G2198" s="91">
        <f t="shared" si="34"/>
        <v>8055871.2000000002</v>
      </c>
      <c r="H2198" s="120">
        <v>44193</v>
      </c>
      <c r="I2198" s="120">
        <v>44193</v>
      </c>
      <c r="J2198" s="70"/>
      <c r="K2198" s="162"/>
      <c r="L2198" s="162"/>
      <c r="M2198" s="84" t="s">
        <v>3963</v>
      </c>
      <c r="N2198" s="162">
        <v>1</v>
      </c>
      <c r="O2198" s="162">
        <v>8585.4</v>
      </c>
      <c r="P2198" s="162">
        <v>2020</v>
      </c>
    </row>
    <row r="2199" spans="1:16" s="129" customFormat="1" ht="15.75" customHeight="1" x14ac:dyDescent="0.2">
      <c r="A2199" s="81" t="s">
        <v>3782</v>
      </c>
      <c r="B2199" s="18" t="s">
        <v>3844</v>
      </c>
      <c r="C2199" s="118">
        <v>2882081.89</v>
      </c>
      <c r="D2199" s="120"/>
      <c r="E2199" s="162"/>
      <c r="F2199" s="162"/>
      <c r="G2199" s="91">
        <f t="shared" si="34"/>
        <v>2882081.89</v>
      </c>
      <c r="H2199" s="120">
        <v>44159</v>
      </c>
      <c r="I2199" s="136">
        <v>44287</v>
      </c>
      <c r="J2199" s="70"/>
      <c r="K2199" s="162"/>
      <c r="L2199" s="162"/>
      <c r="M2199" s="84" t="s">
        <v>3938</v>
      </c>
      <c r="N2199" s="162">
        <v>1</v>
      </c>
      <c r="O2199" s="162">
        <v>674.7</v>
      </c>
      <c r="P2199" s="162">
        <v>2020</v>
      </c>
    </row>
    <row r="2200" spans="1:16" s="129" customFormat="1" ht="15.75" customHeight="1" x14ac:dyDescent="0.2">
      <c r="A2200" s="81" t="s">
        <v>3961</v>
      </c>
      <c r="B2200" s="18" t="s">
        <v>3940</v>
      </c>
      <c r="C2200" s="118">
        <v>3544660.28</v>
      </c>
      <c r="D2200" s="120"/>
      <c r="E2200" s="162"/>
      <c r="F2200" s="162"/>
      <c r="G2200" s="91">
        <f t="shared" si="34"/>
        <v>3544660.28</v>
      </c>
      <c r="H2200" s="120">
        <v>44154</v>
      </c>
      <c r="I2200" s="120">
        <v>44183</v>
      </c>
      <c r="J2200" s="70"/>
      <c r="K2200" s="162"/>
      <c r="L2200" s="162"/>
      <c r="M2200" s="84" t="s">
        <v>3938</v>
      </c>
      <c r="N2200" s="162">
        <v>1</v>
      </c>
      <c r="O2200" s="162">
        <v>2592.4</v>
      </c>
      <c r="P2200" s="162">
        <v>2020</v>
      </c>
    </row>
    <row r="2201" spans="1:16" s="129" customFormat="1" ht="15.75" customHeight="1" x14ac:dyDescent="0.2">
      <c r="A2201" s="81" t="s">
        <v>3948</v>
      </c>
      <c r="B2201" s="18" t="s">
        <v>3947</v>
      </c>
      <c r="C2201" s="118">
        <v>5463036</v>
      </c>
      <c r="D2201" s="120"/>
      <c r="E2201" s="162"/>
      <c r="F2201" s="162"/>
      <c r="G2201" s="91">
        <f t="shared" si="34"/>
        <v>5463036</v>
      </c>
      <c r="H2201" s="120">
        <v>44158</v>
      </c>
      <c r="I2201" s="120">
        <v>44175</v>
      </c>
      <c r="J2201" s="70"/>
      <c r="K2201" s="162"/>
      <c r="L2201" s="162"/>
      <c r="M2201" s="84" t="s">
        <v>3938</v>
      </c>
      <c r="N2201" s="162">
        <v>1</v>
      </c>
      <c r="O2201" s="162">
        <v>3655.2</v>
      </c>
      <c r="P2201" s="162">
        <v>2020</v>
      </c>
    </row>
    <row r="2202" spans="1:16" s="129" customFormat="1" ht="15.75" customHeight="1" x14ac:dyDescent="0.2">
      <c r="A2202" s="81" t="s">
        <v>3775</v>
      </c>
      <c r="B2202" s="18" t="s">
        <v>245</v>
      </c>
      <c r="C2202" s="118">
        <v>13635944.039999999</v>
      </c>
      <c r="D2202" s="120"/>
      <c r="E2202" s="162"/>
      <c r="F2202" s="162"/>
      <c r="G2202" s="91">
        <f t="shared" si="34"/>
        <v>13635944.039999999</v>
      </c>
      <c r="H2202" s="120" t="s">
        <v>4005</v>
      </c>
      <c r="I2202" s="120" t="s">
        <v>4062</v>
      </c>
      <c r="J2202" s="70"/>
      <c r="K2202" s="162"/>
      <c r="L2202" s="162"/>
      <c r="M2202" s="84" t="s">
        <v>4011</v>
      </c>
      <c r="N2202" s="162">
        <v>5</v>
      </c>
      <c r="O2202" s="162">
        <v>6178</v>
      </c>
      <c r="P2202" s="162">
        <v>2020</v>
      </c>
    </row>
    <row r="2203" spans="1:16" s="129" customFormat="1" ht="15.75" customHeight="1" x14ac:dyDescent="0.2">
      <c r="A2203" s="81" t="s">
        <v>3784</v>
      </c>
      <c r="B2203" s="18" t="s">
        <v>42</v>
      </c>
      <c r="C2203" s="118">
        <v>1312642.81</v>
      </c>
      <c r="D2203" s="120"/>
      <c r="E2203" s="162"/>
      <c r="F2203" s="162"/>
      <c r="G2203" s="91">
        <f t="shared" si="34"/>
        <v>1312642.81</v>
      </c>
      <c r="H2203" s="120">
        <v>44165</v>
      </c>
      <c r="I2203" s="120">
        <v>44187</v>
      </c>
      <c r="J2203" s="70"/>
      <c r="K2203" s="162"/>
      <c r="L2203" s="162"/>
      <c r="M2203" s="84" t="s">
        <v>3938</v>
      </c>
      <c r="N2203" s="162">
        <v>1</v>
      </c>
      <c r="O2203" s="162">
        <v>295.7</v>
      </c>
      <c r="P2203" s="162">
        <v>2020</v>
      </c>
    </row>
    <row r="2204" spans="1:16" s="129" customFormat="1" ht="15.75" customHeight="1" x14ac:dyDescent="0.2">
      <c r="A2204" s="81" t="s">
        <v>2986</v>
      </c>
      <c r="B2204" s="18" t="s">
        <v>3844</v>
      </c>
      <c r="C2204" s="118">
        <v>8779596.75</v>
      </c>
      <c r="D2204" s="120"/>
      <c r="E2204" s="162"/>
      <c r="F2204" s="162"/>
      <c r="G2204" s="91">
        <f t="shared" si="34"/>
        <v>8779596.75</v>
      </c>
      <c r="H2204" s="120">
        <v>44049</v>
      </c>
      <c r="I2204" s="120">
        <v>44183</v>
      </c>
      <c r="J2204" s="70"/>
      <c r="K2204" s="162"/>
      <c r="L2204" s="162"/>
      <c r="M2204" s="84" t="s">
        <v>3828</v>
      </c>
      <c r="N2204" s="162">
        <v>5</v>
      </c>
      <c r="O2204" s="162">
        <v>4072.7</v>
      </c>
      <c r="P2204" s="162">
        <v>2020</v>
      </c>
    </row>
    <row r="2205" spans="1:16" s="129" customFormat="1" ht="15.75" customHeight="1" x14ac:dyDescent="0.2">
      <c r="A2205" s="81" t="s">
        <v>3329</v>
      </c>
      <c r="B2205" s="18" t="s">
        <v>3840</v>
      </c>
      <c r="C2205" s="118">
        <v>7414965.9100000001</v>
      </c>
      <c r="D2205" s="120"/>
      <c r="E2205" s="162"/>
      <c r="F2205" s="162"/>
      <c r="G2205" s="91">
        <f t="shared" si="34"/>
        <v>7414965.9100000001</v>
      </c>
      <c r="H2205" s="120">
        <v>43987</v>
      </c>
      <c r="I2205" s="120">
        <v>44183</v>
      </c>
      <c r="J2205" s="70"/>
      <c r="K2205" s="162"/>
      <c r="L2205" s="162"/>
      <c r="M2205" s="84" t="s">
        <v>5</v>
      </c>
      <c r="N2205" s="162">
        <v>1</v>
      </c>
      <c r="O2205" s="162">
        <v>6004.1</v>
      </c>
      <c r="P2205" s="162">
        <v>2020</v>
      </c>
    </row>
    <row r="2206" spans="1:16" s="129" customFormat="1" ht="15.75" customHeight="1" x14ac:dyDescent="0.2">
      <c r="A2206" s="81" t="s">
        <v>3738</v>
      </c>
      <c r="B2206" s="18" t="s">
        <v>245</v>
      </c>
      <c r="C2206" s="118">
        <v>9891361.1600000001</v>
      </c>
      <c r="D2206" s="120"/>
      <c r="E2206" s="162"/>
      <c r="F2206" s="162"/>
      <c r="G2206" s="91">
        <f t="shared" si="34"/>
        <v>9891361.1600000001</v>
      </c>
      <c r="H2206" s="120">
        <v>44110</v>
      </c>
      <c r="I2206" s="120">
        <v>44207</v>
      </c>
      <c r="J2206" s="70"/>
      <c r="K2206" s="162"/>
      <c r="L2206" s="162"/>
      <c r="M2206" s="84" t="s">
        <v>3922</v>
      </c>
      <c r="N2206" s="162">
        <v>5</v>
      </c>
      <c r="O2206" s="162">
        <v>3353.8</v>
      </c>
      <c r="P2206" s="162">
        <v>2020</v>
      </c>
    </row>
    <row r="2207" spans="1:16" s="129" customFormat="1" ht="15.75" customHeight="1" x14ac:dyDescent="0.2">
      <c r="A2207" s="81" t="s">
        <v>2681</v>
      </c>
      <c r="B2207" s="18" t="s">
        <v>3838</v>
      </c>
      <c r="C2207" s="118">
        <v>4081676.4</v>
      </c>
      <c r="D2207" s="120"/>
      <c r="E2207" s="162"/>
      <c r="F2207" s="162"/>
      <c r="G2207" s="91">
        <f t="shared" si="34"/>
        <v>4081676.4</v>
      </c>
      <c r="H2207" s="120">
        <v>44166</v>
      </c>
      <c r="I2207" s="120">
        <v>44195</v>
      </c>
      <c r="J2207" s="70"/>
      <c r="K2207" s="162"/>
      <c r="L2207" s="162"/>
      <c r="M2207" s="84" t="s">
        <v>3938</v>
      </c>
      <c r="N2207" s="162">
        <v>1</v>
      </c>
      <c r="O2207" s="162">
        <v>2697.6</v>
      </c>
      <c r="P2207" s="162">
        <v>2020</v>
      </c>
    </row>
    <row r="2208" spans="1:16" s="129" customFormat="1" ht="15.75" customHeight="1" x14ac:dyDescent="0.2">
      <c r="A2208" s="81" t="s">
        <v>3956</v>
      </c>
      <c r="B2208" s="18" t="s">
        <v>2100</v>
      </c>
      <c r="C2208" s="118">
        <v>5517482.8399999999</v>
      </c>
      <c r="D2208" s="120"/>
      <c r="E2208" s="162"/>
      <c r="F2208" s="162"/>
      <c r="G2208" s="91">
        <f t="shared" si="34"/>
        <v>5517482.8399999999</v>
      </c>
      <c r="H2208" s="120">
        <v>44183</v>
      </c>
      <c r="I2208" s="120">
        <v>44195</v>
      </c>
      <c r="J2208" s="70"/>
      <c r="K2208" s="162"/>
      <c r="L2208" s="162"/>
      <c r="M2208" s="84" t="s">
        <v>3938</v>
      </c>
      <c r="N2208" s="162">
        <v>1</v>
      </c>
      <c r="O2208" s="162">
        <v>3624.4</v>
      </c>
      <c r="P2208" s="162">
        <v>2020</v>
      </c>
    </row>
    <row r="2209" spans="1:16" s="129" customFormat="1" ht="15.75" customHeight="1" x14ac:dyDescent="0.2">
      <c r="A2209" s="81" t="s">
        <v>3140</v>
      </c>
      <c r="B2209" s="18" t="s">
        <v>42</v>
      </c>
      <c r="C2209" s="118">
        <v>2681251.85</v>
      </c>
      <c r="D2209" s="120"/>
      <c r="E2209" s="162"/>
      <c r="F2209" s="162"/>
      <c r="G2209" s="91">
        <f t="shared" si="34"/>
        <v>2681251.85</v>
      </c>
      <c r="H2209" s="120">
        <v>44165</v>
      </c>
      <c r="I2209" s="120">
        <v>44187</v>
      </c>
      <c r="J2209" s="70"/>
      <c r="K2209" s="162"/>
      <c r="L2209" s="162"/>
      <c r="M2209" s="84" t="s">
        <v>3938</v>
      </c>
      <c r="N2209" s="162">
        <v>1</v>
      </c>
      <c r="O2209" s="162">
        <v>617.5</v>
      </c>
      <c r="P2209" s="162">
        <v>2020</v>
      </c>
    </row>
    <row r="2210" spans="1:16" s="129" customFormat="1" ht="15.75" customHeight="1" x14ac:dyDescent="0.2">
      <c r="A2210" s="81" t="s">
        <v>3787</v>
      </c>
      <c r="B2210" s="18" t="s">
        <v>42</v>
      </c>
      <c r="C2210" s="118">
        <v>2667845.08</v>
      </c>
      <c r="D2210" s="120"/>
      <c r="E2210" s="162"/>
      <c r="F2210" s="162"/>
      <c r="G2210" s="91">
        <f t="shared" si="34"/>
        <v>2667845.08</v>
      </c>
      <c r="H2210" s="120">
        <v>44165</v>
      </c>
      <c r="I2210" s="120">
        <v>44187</v>
      </c>
      <c r="J2210" s="70"/>
      <c r="K2210" s="162"/>
      <c r="L2210" s="162"/>
      <c r="M2210" s="84" t="s">
        <v>3938</v>
      </c>
      <c r="N2210" s="162">
        <v>1</v>
      </c>
      <c r="O2210" s="162">
        <v>691.2</v>
      </c>
      <c r="P2210" s="162">
        <v>2020</v>
      </c>
    </row>
    <row r="2211" spans="1:16" s="129" customFormat="1" ht="15.75" customHeight="1" x14ac:dyDescent="0.2">
      <c r="A2211" s="81" t="s">
        <v>3798</v>
      </c>
      <c r="B2211" s="18" t="s">
        <v>3838</v>
      </c>
      <c r="C2211" s="118">
        <v>3670040.4</v>
      </c>
      <c r="D2211" s="120"/>
      <c r="E2211" s="162"/>
      <c r="F2211" s="162"/>
      <c r="G2211" s="91">
        <f t="shared" si="34"/>
        <v>3670040.4</v>
      </c>
      <c r="H2211" s="120">
        <v>44152</v>
      </c>
      <c r="I2211" s="120">
        <v>44190</v>
      </c>
      <c r="J2211" s="70"/>
      <c r="K2211" s="162"/>
      <c r="L2211" s="162"/>
      <c r="M2211" s="84" t="s">
        <v>3938</v>
      </c>
      <c r="N2211" s="162">
        <v>1</v>
      </c>
      <c r="O2211" s="162">
        <v>899.5</v>
      </c>
      <c r="P2211" s="162">
        <v>2020</v>
      </c>
    </row>
    <row r="2212" spans="1:16" s="129" customFormat="1" ht="15.75" customHeight="1" x14ac:dyDescent="0.2">
      <c r="A2212" s="81" t="s">
        <v>3725</v>
      </c>
      <c r="B2212" s="18" t="s">
        <v>3945</v>
      </c>
      <c r="C2212" s="118">
        <v>5352991.0199999996</v>
      </c>
      <c r="D2212" s="120"/>
      <c r="E2212" s="162"/>
      <c r="F2212" s="162"/>
      <c r="G2212" s="91">
        <f t="shared" si="34"/>
        <v>5352991.0199999996</v>
      </c>
      <c r="H2212" s="120">
        <v>44195</v>
      </c>
      <c r="I2212" s="120">
        <v>44195</v>
      </c>
      <c r="J2212" s="70"/>
      <c r="K2212" s="162"/>
      <c r="L2212" s="162"/>
      <c r="M2212" s="84" t="s">
        <v>3938</v>
      </c>
      <c r="N2212" s="162">
        <v>1</v>
      </c>
      <c r="O2212" s="162">
        <v>3513.9</v>
      </c>
      <c r="P2212" s="162">
        <v>2020</v>
      </c>
    </row>
    <row r="2213" spans="1:16" s="129" customFormat="1" ht="15.75" customHeight="1" x14ac:dyDescent="0.2">
      <c r="A2213" s="81" t="s">
        <v>3614</v>
      </c>
      <c r="B2213" s="18" t="s">
        <v>3955</v>
      </c>
      <c r="C2213" s="118">
        <v>8306154</v>
      </c>
      <c r="D2213" s="120"/>
      <c r="E2213" s="162"/>
      <c r="F2213" s="162"/>
      <c r="G2213" s="91">
        <f t="shared" si="34"/>
        <v>8306154</v>
      </c>
      <c r="H2213" s="120">
        <v>44147</v>
      </c>
      <c r="I2213" s="120">
        <v>44187</v>
      </c>
      <c r="J2213" s="70"/>
      <c r="K2213" s="162"/>
      <c r="L2213" s="162"/>
      <c r="M2213" s="84" t="s">
        <v>3938</v>
      </c>
      <c r="N2213" s="162">
        <v>1</v>
      </c>
      <c r="O2213" s="162">
        <v>6117.2</v>
      </c>
      <c r="P2213" s="162">
        <v>2020</v>
      </c>
    </row>
    <row r="2214" spans="1:16" s="129" customFormat="1" ht="15.75" customHeight="1" x14ac:dyDescent="0.2">
      <c r="A2214" s="81" t="s">
        <v>1947</v>
      </c>
      <c r="B2214" s="18" t="s">
        <v>63</v>
      </c>
      <c r="C2214" s="118">
        <v>4165750.7</v>
      </c>
      <c r="D2214" s="120"/>
      <c r="E2214" s="162"/>
      <c r="F2214" s="162"/>
      <c r="G2214" s="91">
        <f t="shared" si="34"/>
        <v>4165750.7</v>
      </c>
      <c r="H2214" s="120">
        <v>43829</v>
      </c>
      <c r="I2214" s="120">
        <v>44118</v>
      </c>
      <c r="J2214" s="70"/>
      <c r="K2214" s="162"/>
      <c r="L2214" s="162"/>
      <c r="M2214" s="84" t="s">
        <v>3498</v>
      </c>
      <c r="N2214" s="162">
        <v>4</v>
      </c>
      <c r="O2214" s="135">
        <v>5151.1000000000004</v>
      </c>
      <c r="P2214" s="92">
        <v>2019</v>
      </c>
    </row>
    <row r="2215" spans="1:16" s="129" customFormat="1" ht="15.75" customHeight="1" x14ac:dyDescent="0.2">
      <c r="A2215" s="81" t="s">
        <v>3271</v>
      </c>
      <c r="B2215" s="18" t="s">
        <v>12</v>
      </c>
      <c r="C2215" s="118">
        <v>6639883.2000000002</v>
      </c>
      <c r="D2215" s="120"/>
      <c r="E2215" s="162"/>
      <c r="F2215" s="162"/>
      <c r="G2215" s="91">
        <f t="shared" si="34"/>
        <v>6639883.2000000002</v>
      </c>
      <c r="H2215" s="120">
        <v>44131</v>
      </c>
      <c r="I2215" s="120">
        <v>44207</v>
      </c>
      <c r="J2215" s="70"/>
      <c r="K2215" s="162"/>
      <c r="L2215" s="162"/>
      <c r="M2215" s="84" t="s">
        <v>3606</v>
      </c>
      <c r="N2215" s="162">
        <v>1</v>
      </c>
      <c r="O2215" s="162">
        <v>4800.6000000000004</v>
      </c>
      <c r="P2215" s="162">
        <v>2020</v>
      </c>
    </row>
    <row r="2216" spans="1:16" s="129" customFormat="1" ht="15.75" customHeight="1" x14ac:dyDescent="0.2">
      <c r="A2216" s="81" t="s">
        <v>3359</v>
      </c>
      <c r="B2216" s="18" t="s">
        <v>3844</v>
      </c>
      <c r="C2216" s="118">
        <v>8832862.6400000006</v>
      </c>
      <c r="D2216" s="120"/>
      <c r="E2216" s="162"/>
      <c r="F2216" s="162"/>
      <c r="G2216" s="91">
        <f t="shared" si="34"/>
        <v>8832862.6400000006</v>
      </c>
      <c r="H2216" s="120">
        <v>44035</v>
      </c>
      <c r="I2216" s="120">
        <v>44175</v>
      </c>
      <c r="J2216" s="70"/>
      <c r="K2216" s="162"/>
      <c r="L2216" s="162"/>
      <c r="M2216" s="84" t="s">
        <v>3821</v>
      </c>
      <c r="N2216" s="162">
        <v>5</v>
      </c>
      <c r="O2216" s="162">
        <v>3859.1</v>
      </c>
      <c r="P2216" s="162">
        <v>2020</v>
      </c>
    </row>
    <row r="2217" spans="1:16" s="129" customFormat="1" ht="15.75" customHeight="1" x14ac:dyDescent="0.2">
      <c r="A2217" s="81" t="s">
        <v>3217</v>
      </c>
      <c r="B2217" s="18" t="s">
        <v>3917</v>
      </c>
      <c r="C2217" s="118">
        <v>7120198.6799999997</v>
      </c>
      <c r="D2217" s="120"/>
      <c r="E2217" s="162"/>
      <c r="F2217" s="162"/>
      <c r="G2217" s="91">
        <f t="shared" si="34"/>
        <v>7120198.6799999997</v>
      </c>
      <c r="H2217" s="120">
        <v>44104</v>
      </c>
      <c r="I2217" s="120">
        <v>44194</v>
      </c>
      <c r="J2217" s="70"/>
      <c r="K2217" s="162"/>
      <c r="L2217" s="162"/>
      <c r="M2217" s="84" t="s">
        <v>3828</v>
      </c>
      <c r="N2217" s="162">
        <v>5</v>
      </c>
      <c r="O2217" s="162">
        <v>3382.9</v>
      </c>
      <c r="P2217" s="162">
        <v>2020</v>
      </c>
    </row>
    <row r="2218" spans="1:16" s="129" customFormat="1" ht="15.75" customHeight="1" x14ac:dyDescent="0.2">
      <c r="A2218" s="81" t="s">
        <v>3266</v>
      </c>
      <c r="B2218" s="18" t="s">
        <v>3838</v>
      </c>
      <c r="C2218" s="118">
        <v>5440065.5999999996</v>
      </c>
      <c r="D2218" s="120"/>
      <c r="E2218" s="162"/>
      <c r="F2218" s="162"/>
      <c r="G2218" s="91">
        <f t="shared" si="34"/>
        <v>5440065.5999999996</v>
      </c>
      <c r="H2218" s="120">
        <v>44146</v>
      </c>
      <c r="I2218" s="120">
        <v>44207</v>
      </c>
      <c r="J2218" s="70"/>
      <c r="K2218" s="162"/>
      <c r="L2218" s="162"/>
      <c r="M2218" s="84" t="s">
        <v>3939</v>
      </c>
      <c r="N2218" s="162">
        <v>2</v>
      </c>
      <c r="O2218" s="162">
        <v>4436.6000000000004</v>
      </c>
      <c r="P2218" s="162">
        <v>2020</v>
      </c>
    </row>
    <row r="2219" spans="1:16" s="129" customFormat="1" ht="15.75" customHeight="1" x14ac:dyDescent="0.2">
      <c r="A2219" s="81" t="s">
        <v>3773</v>
      </c>
      <c r="B2219" s="18" t="s">
        <v>3940</v>
      </c>
      <c r="C2219" s="118">
        <v>7193208.2199999997</v>
      </c>
      <c r="D2219" s="120"/>
      <c r="E2219" s="162"/>
      <c r="F2219" s="162"/>
      <c r="G2219" s="91">
        <f t="shared" si="34"/>
        <v>7193208.2199999997</v>
      </c>
      <c r="H2219" s="120">
        <v>44168</v>
      </c>
      <c r="I2219" s="120">
        <v>44224</v>
      </c>
      <c r="J2219" s="70"/>
      <c r="K2219" s="162"/>
      <c r="L2219" s="162"/>
      <c r="M2219" s="84" t="s">
        <v>3938</v>
      </c>
      <c r="N2219" s="162">
        <v>1</v>
      </c>
      <c r="O2219" s="162">
        <v>5074</v>
      </c>
      <c r="P2219" s="162">
        <v>2020</v>
      </c>
    </row>
    <row r="2220" spans="1:16" s="129" customFormat="1" ht="15.75" customHeight="1" x14ac:dyDescent="0.2">
      <c r="A2220" s="81" t="s">
        <v>3338</v>
      </c>
      <c r="B2220" s="18" t="s">
        <v>3838</v>
      </c>
      <c r="C2220" s="118">
        <v>5466274.7999999998</v>
      </c>
      <c r="D2220" s="120"/>
      <c r="E2220" s="162"/>
      <c r="F2220" s="162"/>
      <c r="G2220" s="91">
        <f t="shared" si="34"/>
        <v>5466274.7999999998</v>
      </c>
      <c r="H2220" s="120">
        <v>44167</v>
      </c>
      <c r="I2220" s="120">
        <v>44222</v>
      </c>
      <c r="J2220" s="70"/>
      <c r="K2220" s="162"/>
      <c r="L2220" s="162"/>
      <c r="M2220" s="84" t="s">
        <v>3939</v>
      </c>
      <c r="N2220" s="162">
        <v>2</v>
      </c>
      <c r="O2220" s="162">
        <v>3645.4</v>
      </c>
      <c r="P2220" s="162">
        <v>2020</v>
      </c>
    </row>
    <row r="2221" spans="1:16" s="129" customFormat="1" ht="15.75" customHeight="1" x14ac:dyDescent="0.2">
      <c r="A2221" s="81" t="s">
        <v>3799</v>
      </c>
      <c r="B2221" s="18" t="s">
        <v>63</v>
      </c>
      <c r="C2221" s="118">
        <v>2920705.2</v>
      </c>
      <c r="D2221" s="120"/>
      <c r="E2221" s="162"/>
      <c r="F2221" s="162"/>
      <c r="G2221" s="91">
        <f t="shared" si="34"/>
        <v>2920705.2</v>
      </c>
      <c r="H2221" s="120">
        <v>44153</v>
      </c>
      <c r="I2221" s="120">
        <v>44183</v>
      </c>
      <c r="J2221" s="70"/>
      <c r="K2221" s="162"/>
      <c r="L2221" s="162"/>
      <c r="M2221" s="84" t="s">
        <v>3575</v>
      </c>
      <c r="N2221" s="162">
        <v>1</v>
      </c>
      <c r="O2221" s="162">
        <v>1678.9</v>
      </c>
      <c r="P2221" s="162">
        <v>2020</v>
      </c>
    </row>
    <row r="2222" spans="1:16" s="129" customFormat="1" ht="15.75" customHeight="1" x14ac:dyDescent="0.2">
      <c r="A2222" s="81" t="s">
        <v>3121</v>
      </c>
      <c r="B2222" s="18" t="s">
        <v>3945</v>
      </c>
      <c r="C2222" s="118">
        <v>1504393.65</v>
      </c>
      <c r="D2222" s="120"/>
      <c r="E2222" s="162"/>
      <c r="F2222" s="162"/>
      <c r="G2222" s="91">
        <f t="shared" si="34"/>
        <v>1504393.65</v>
      </c>
      <c r="H2222" s="120">
        <v>44138</v>
      </c>
      <c r="I2222" s="120">
        <v>44189</v>
      </c>
      <c r="J2222" s="70"/>
      <c r="K2222" s="162"/>
      <c r="L2222" s="162"/>
      <c r="M2222" s="84" t="s">
        <v>3938</v>
      </c>
      <c r="N2222" s="162">
        <v>1</v>
      </c>
      <c r="O2222" s="162">
        <v>369.8</v>
      </c>
      <c r="P2222" s="162">
        <v>2020</v>
      </c>
    </row>
    <row r="2223" spans="1:16" s="129" customFormat="1" ht="15.75" customHeight="1" x14ac:dyDescent="0.2">
      <c r="A2223" s="81" t="s">
        <v>3136</v>
      </c>
      <c r="B2223" s="18" t="s">
        <v>3947</v>
      </c>
      <c r="C2223" s="118">
        <v>6897197.2000000002</v>
      </c>
      <c r="D2223" s="120"/>
      <c r="E2223" s="162"/>
      <c r="F2223" s="162"/>
      <c r="G2223" s="91">
        <f t="shared" si="34"/>
        <v>6897197.2000000002</v>
      </c>
      <c r="H2223" s="120">
        <v>44130</v>
      </c>
      <c r="I2223" s="120">
        <v>44217</v>
      </c>
      <c r="J2223" s="70"/>
      <c r="K2223" s="162"/>
      <c r="L2223" s="162"/>
      <c r="M2223" s="84" t="s">
        <v>3938</v>
      </c>
      <c r="N2223" s="162">
        <v>1</v>
      </c>
      <c r="O2223" s="162">
        <v>5172.8</v>
      </c>
      <c r="P2223" s="162">
        <v>2020</v>
      </c>
    </row>
    <row r="2224" spans="1:16" s="129" customFormat="1" ht="15.75" customHeight="1" x14ac:dyDescent="0.2">
      <c r="A2224" s="81" t="s">
        <v>3618</v>
      </c>
      <c r="B2224" s="18" t="s">
        <v>3996</v>
      </c>
      <c r="C2224" s="118">
        <v>1621531.39</v>
      </c>
      <c r="D2224" s="120"/>
      <c r="E2224" s="162"/>
      <c r="F2224" s="162"/>
      <c r="G2224" s="91">
        <f t="shared" si="34"/>
        <v>1621531.39</v>
      </c>
      <c r="H2224" s="120">
        <v>44193</v>
      </c>
      <c r="I2224" s="120">
        <v>44221</v>
      </c>
      <c r="J2224" s="70"/>
      <c r="K2224" s="162"/>
      <c r="L2224" s="162"/>
      <c r="M2224" s="84" t="s">
        <v>3938</v>
      </c>
      <c r="N2224" s="162">
        <v>1</v>
      </c>
      <c r="O2224" s="162">
        <v>574.6</v>
      </c>
      <c r="P2224" s="162">
        <v>2020</v>
      </c>
    </row>
    <row r="2225" spans="1:16" s="129" customFormat="1" ht="15.75" customHeight="1" x14ac:dyDescent="0.2">
      <c r="A2225" s="4" t="s">
        <v>2672</v>
      </c>
      <c r="B2225" s="18" t="s">
        <v>2852</v>
      </c>
      <c r="C2225" s="118">
        <v>6287892.4699999997</v>
      </c>
      <c r="D2225" s="120"/>
      <c r="E2225" s="162"/>
      <c r="F2225" s="162"/>
      <c r="G2225" s="91">
        <f t="shared" si="34"/>
        <v>6287892.4699999997</v>
      </c>
      <c r="H2225" s="120">
        <v>44046</v>
      </c>
      <c r="I2225" s="120">
        <v>44243</v>
      </c>
      <c r="J2225" s="70"/>
      <c r="K2225" s="162"/>
      <c r="L2225" s="162"/>
      <c r="M2225" s="84" t="s">
        <v>3511</v>
      </c>
      <c r="N2225" s="162">
        <v>5</v>
      </c>
      <c r="O2225" s="110">
        <v>3536.9</v>
      </c>
      <c r="P2225" s="92" t="s">
        <v>3598</v>
      </c>
    </row>
    <row r="2226" spans="1:16" s="129" customFormat="1" ht="15.75" customHeight="1" x14ac:dyDescent="0.25">
      <c r="A2226" s="113" t="s">
        <v>3238</v>
      </c>
      <c r="B2226" s="18" t="s">
        <v>17</v>
      </c>
      <c r="C2226" s="118">
        <v>5009804.96</v>
      </c>
      <c r="D2226" s="120"/>
      <c r="E2226" s="162"/>
      <c r="F2226" s="162"/>
      <c r="G2226" s="91">
        <f t="shared" si="34"/>
        <v>5009804.96</v>
      </c>
      <c r="H2226" s="120">
        <v>44188</v>
      </c>
      <c r="I2226" s="120">
        <v>44217</v>
      </c>
      <c r="J2226" s="70"/>
      <c r="K2226" s="162"/>
      <c r="L2226" s="162"/>
      <c r="M2226" s="84" t="s">
        <v>3606</v>
      </c>
      <c r="N2226" s="162">
        <v>1</v>
      </c>
      <c r="O2226" s="162">
        <v>5747.6</v>
      </c>
      <c r="P2226" s="162">
        <v>2020</v>
      </c>
    </row>
    <row r="2227" spans="1:16" s="129" customFormat="1" ht="15.75" customHeight="1" x14ac:dyDescent="0.25">
      <c r="A2227" s="113" t="s">
        <v>3118</v>
      </c>
      <c r="B2227" s="18" t="s">
        <v>17</v>
      </c>
      <c r="C2227" s="118">
        <v>4209964.13</v>
      </c>
      <c r="D2227" s="120"/>
      <c r="E2227" s="162"/>
      <c r="F2227" s="162"/>
      <c r="G2227" s="91">
        <f t="shared" si="34"/>
        <v>4209964.13</v>
      </c>
      <c r="H2227" s="120">
        <v>44173</v>
      </c>
      <c r="I2227" s="120">
        <v>44217</v>
      </c>
      <c r="J2227" s="70"/>
      <c r="K2227" s="162"/>
      <c r="L2227" s="162"/>
      <c r="M2227" s="84" t="s">
        <v>3606</v>
      </c>
      <c r="N2227" s="162">
        <v>1</v>
      </c>
      <c r="O2227" s="162">
        <v>3845.7</v>
      </c>
      <c r="P2227" s="162">
        <v>2020</v>
      </c>
    </row>
    <row r="2228" spans="1:16" s="129" customFormat="1" ht="15.75" customHeight="1" x14ac:dyDescent="0.25">
      <c r="A2228" s="113" t="s">
        <v>3011</v>
      </c>
      <c r="B2228" s="18" t="s">
        <v>12</v>
      </c>
      <c r="C2228" s="118">
        <v>1181308.8</v>
      </c>
      <c r="D2228" s="120"/>
      <c r="E2228" s="162"/>
      <c r="F2228" s="162"/>
      <c r="G2228" s="91">
        <f t="shared" si="34"/>
        <v>1181308.8</v>
      </c>
      <c r="H2228" s="120">
        <v>44183</v>
      </c>
      <c r="I2228" s="120">
        <v>44224</v>
      </c>
      <c r="J2228" s="70"/>
      <c r="K2228" s="162"/>
      <c r="L2228" s="162"/>
      <c r="M2228" s="84" t="s">
        <v>3606</v>
      </c>
      <c r="N2228" s="162">
        <v>1</v>
      </c>
      <c r="O2228" s="162">
        <v>283.2</v>
      </c>
      <c r="P2228" s="162">
        <v>2020</v>
      </c>
    </row>
    <row r="2229" spans="1:16" s="129" customFormat="1" ht="15.75" customHeight="1" x14ac:dyDescent="0.25">
      <c r="A2229" s="113" t="s">
        <v>3779</v>
      </c>
      <c r="B2229" s="18" t="s">
        <v>245</v>
      </c>
      <c r="C2229" s="118">
        <v>7822757.0899999999</v>
      </c>
      <c r="D2229" s="120"/>
      <c r="E2229" s="162"/>
      <c r="F2229" s="162"/>
      <c r="G2229" s="91">
        <f t="shared" si="34"/>
        <v>7822757.0899999999</v>
      </c>
      <c r="H2229" s="120">
        <v>44133</v>
      </c>
      <c r="I2229" s="120">
        <v>44246</v>
      </c>
      <c r="J2229" s="70"/>
      <c r="K2229" s="162"/>
      <c r="L2229" s="162"/>
      <c r="M2229" s="84" t="s">
        <v>3922</v>
      </c>
      <c r="N2229" s="162">
        <v>5</v>
      </c>
      <c r="O2229" s="162">
        <v>3586.3</v>
      </c>
      <c r="P2229" s="162">
        <v>2020</v>
      </c>
    </row>
    <row r="2230" spans="1:16" s="129" customFormat="1" ht="15.75" customHeight="1" x14ac:dyDescent="0.25">
      <c r="A2230" s="113" t="s">
        <v>3759</v>
      </c>
      <c r="B2230" s="18" t="s">
        <v>245</v>
      </c>
      <c r="C2230" s="118">
        <v>5518961.6600000001</v>
      </c>
      <c r="D2230" s="120"/>
      <c r="E2230" s="162"/>
      <c r="F2230" s="162"/>
      <c r="G2230" s="91">
        <f t="shared" si="34"/>
        <v>5518961.6600000001</v>
      </c>
      <c r="H2230" s="120">
        <v>44153</v>
      </c>
      <c r="I2230" s="120">
        <v>44239</v>
      </c>
      <c r="J2230" s="70"/>
      <c r="K2230" s="162"/>
      <c r="L2230" s="162"/>
      <c r="M2230" s="84" t="s">
        <v>3928</v>
      </c>
      <c r="N2230" s="162">
        <v>4</v>
      </c>
      <c r="O2230" s="162">
        <v>4250.7</v>
      </c>
      <c r="P2230" s="162">
        <v>2020</v>
      </c>
    </row>
    <row r="2231" spans="1:16" s="129" customFormat="1" ht="15.75" customHeight="1" x14ac:dyDescent="0.25">
      <c r="A2231" s="119" t="s">
        <v>3800</v>
      </c>
      <c r="B2231" s="18" t="s">
        <v>2100</v>
      </c>
      <c r="C2231" s="118">
        <v>1883938.25</v>
      </c>
      <c r="D2231" s="120"/>
      <c r="E2231" s="162"/>
      <c r="F2231" s="162"/>
      <c r="G2231" s="91">
        <f t="shared" si="34"/>
        <v>1883938.25</v>
      </c>
      <c r="H2231" s="120">
        <v>44169</v>
      </c>
      <c r="I2231" s="120">
        <v>44243</v>
      </c>
      <c r="J2231" s="70"/>
      <c r="K2231" s="162"/>
      <c r="L2231" s="162"/>
      <c r="M2231" s="84" t="s">
        <v>3938</v>
      </c>
      <c r="N2231" s="162">
        <v>1</v>
      </c>
      <c r="O2231" s="162">
        <v>593.6</v>
      </c>
      <c r="P2231" s="162">
        <v>2020</v>
      </c>
    </row>
    <row r="2232" spans="1:16" s="129" customFormat="1" ht="15.75" customHeight="1" x14ac:dyDescent="0.2">
      <c r="A2232" s="146" t="s">
        <v>3277</v>
      </c>
      <c r="B2232" s="18" t="s">
        <v>3838</v>
      </c>
      <c r="C2232" s="118">
        <v>2232490.7999999998</v>
      </c>
      <c r="D2232" s="120"/>
      <c r="E2232" s="162"/>
      <c r="F2232" s="162"/>
      <c r="G2232" s="91">
        <f t="shared" si="34"/>
        <v>2232490.7999999998</v>
      </c>
      <c r="H2232" s="120">
        <v>44182</v>
      </c>
      <c r="I2232" s="120">
        <v>44230</v>
      </c>
      <c r="J2232" s="70"/>
      <c r="K2232" s="162"/>
      <c r="L2232" s="162"/>
      <c r="M2232" s="84" t="s">
        <v>3937</v>
      </c>
      <c r="N2232" s="162">
        <v>1</v>
      </c>
      <c r="O2232" s="162">
        <v>4744.87</v>
      </c>
      <c r="P2232" s="162">
        <v>2020</v>
      </c>
    </row>
    <row r="2233" spans="1:16" s="129" customFormat="1" ht="15.75" customHeight="1" x14ac:dyDescent="0.2">
      <c r="A2233" s="146" t="s">
        <v>3801</v>
      </c>
      <c r="B2233" s="18" t="s">
        <v>3544</v>
      </c>
      <c r="C2233" s="118">
        <v>2110567.7000000002</v>
      </c>
      <c r="D2233" s="120"/>
      <c r="E2233" s="162"/>
      <c r="F2233" s="162"/>
      <c r="G2233" s="91">
        <f t="shared" si="34"/>
        <v>2110567.7000000002</v>
      </c>
      <c r="H2233" s="120">
        <v>44176</v>
      </c>
      <c r="I2233" s="120">
        <v>44225</v>
      </c>
      <c r="J2233" s="70"/>
      <c r="K2233" s="162"/>
      <c r="L2233" s="162"/>
      <c r="M2233" s="84" t="s">
        <v>3938</v>
      </c>
      <c r="N2233" s="162">
        <v>1</v>
      </c>
      <c r="O2233" s="162">
        <v>587.1</v>
      </c>
      <c r="P2233" s="162">
        <v>2020</v>
      </c>
    </row>
    <row r="2234" spans="1:16" s="129" customFormat="1" ht="15.75" customHeight="1" x14ac:dyDescent="0.2">
      <c r="A2234" s="146" t="s">
        <v>3719</v>
      </c>
      <c r="B2234" s="18" t="s">
        <v>3840</v>
      </c>
      <c r="C2234" s="118">
        <v>5031013.28</v>
      </c>
      <c r="D2234" s="120"/>
      <c r="E2234" s="162"/>
      <c r="F2234" s="162"/>
      <c r="G2234" s="91">
        <f t="shared" si="34"/>
        <v>5031013.28</v>
      </c>
      <c r="H2234" s="120">
        <v>44193</v>
      </c>
      <c r="I2234" s="120">
        <v>44224</v>
      </c>
      <c r="J2234" s="70"/>
      <c r="K2234" s="162"/>
      <c r="L2234" s="162"/>
      <c r="M2234" s="84" t="s">
        <v>3938</v>
      </c>
      <c r="N2234" s="162">
        <v>1</v>
      </c>
      <c r="O2234" s="162">
        <v>3714.8</v>
      </c>
      <c r="P2234" s="162">
        <v>2020</v>
      </c>
    </row>
    <row r="2235" spans="1:16" s="129" customFormat="1" ht="15.75" customHeight="1" x14ac:dyDescent="0.2">
      <c r="A2235" s="132" t="s">
        <v>2594</v>
      </c>
      <c r="B2235" s="18" t="s">
        <v>3840</v>
      </c>
      <c r="C2235" s="118">
        <v>2632785.6800000002</v>
      </c>
      <c r="D2235" s="120"/>
      <c r="E2235" s="162"/>
      <c r="F2235" s="162"/>
      <c r="G2235" s="91">
        <f t="shared" si="34"/>
        <v>2632785.6800000002</v>
      </c>
      <c r="H2235" s="120">
        <v>44119</v>
      </c>
      <c r="I2235" s="120">
        <v>44224</v>
      </c>
      <c r="J2235" s="70"/>
      <c r="K2235" s="162"/>
      <c r="L2235" s="162"/>
      <c r="M2235" s="84" t="s">
        <v>3939</v>
      </c>
      <c r="N2235" s="162">
        <v>2</v>
      </c>
      <c r="O2235" s="162">
        <v>3901.4</v>
      </c>
      <c r="P2235" s="162">
        <v>2020</v>
      </c>
    </row>
    <row r="2236" spans="1:16" s="129" customFormat="1" ht="15.75" customHeight="1" x14ac:dyDescent="0.2">
      <c r="A2236" s="132" t="s">
        <v>3061</v>
      </c>
      <c r="B2236" s="18" t="s">
        <v>2081</v>
      </c>
      <c r="C2236" s="118">
        <v>6330300.4299999997</v>
      </c>
      <c r="D2236" s="120"/>
      <c r="E2236" s="162"/>
      <c r="F2236" s="162"/>
      <c r="G2236" s="91">
        <f t="shared" si="34"/>
        <v>6330300.4299999997</v>
      </c>
      <c r="H2236" s="120">
        <v>44106</v>
      </c>
      <c r="I2236" s="120">
        <v>44538</v>
      </c>
      <c r="J2236" s="70"/>
      <c r="K2236" s="162"/>
      <c r="L2236" s="162"/>
      <c r="M2236" s="84" t="s">
        <v>3606</v>
      </c>
      <c r="N2236" s="162">
        <v>1</v>
      </c>
      <c r="O2236" s="162">
        <v>4006.9</v>
      </c>
      <c r="P2236" s="162">
        <v>2020</v>
      </c>
    </row>
    <row r="2237" spans="1:16" s="129" customFormat="1" ht="15.75" customHeight="1" x14ac:dyDescent="0.2">
      <c r="A2237" s="132" t="s">
        <v>3055</v>
      </c>
      <c r="B2237" s="18" t="s">
        <v>3834</v>
      </c>
      <c r="C2237" s="118">
        <v>7408403.54</v>
      </c>
      <c r="D2237" s="120"/>
      <c r="E2237" s="162"/>
      <c r="F2237" s="162"/>
      <c r="G2237" s="91">
        <f t="shared" si="34"/>
        <v>7408403.54</v>
      </c>
      <c r="H2237" s="120">
        <v>44131</v>
      </c>
      <c r="I2237" s="120">
        <v>44181</v>
      </c>
      <c r="J2237" s="70"/>
      <c r="K2237" s="162"/>
      <c r="L2237" s="162"/>
      <c r="M2237" s="84" t="s">
        <v>3822</v>
      </c>
      <c r="N2237" s="162">
        <v>3</v>
      </c>
      <c r="O2237" s="162">
        <v>6034.7</v>
      </c>
      <c r="P2237" s="162">
        <v>2020</v>
      </c>
    </row>
    <row r="2238" spans="1:16" s="129" customFormat="1" ht="15.75" customHeight="1" x14ac:dyDescent="0.2">
      <c r="A2238" s="132" t="s">
        <v>3401</v>
      </c>
      <c r="B2238" s="18" t="s">
        <v>3838</v>
      </c>
      <c r="C2238" s="118">
        <v>3331329.6</v>
      </c>
      <c r="D2238" s="120"/>
      <c r="E2238" s="162"/>
      <c r="F2238" s="162"/>
      <c r="G2238" s="91">
        <f t="shared" si="34"/>
        <v>3331329.6</v>
      </c>
      <c r="H2238" s="120">
        <v>44181</v>
      </c>
      <c r="I2238" s="120">
        <v>44222</v>
      </c>
      <c r="J2238" s="70"/>
      <c r="K2238" s="162"/>
      <c r="L2238" s="162"/>
      <c r="M2238" s="84" t="s">
        <v>3937</v>
      </c>
      <c r="N2238" s="162">
        <v>1</v>
      </c>
      <c r="O2238" s="162">
        <v>5204.8999999999996</v>
      </c>
      <c r="P2238" s="162">
        <v>2020</v>
      </c>
    </row>
    <row r="2239" spans="1:16" s="129" customFormat="1" ht="15.75" customHeight="1" x14ac:dyDescent="0.2">
      <c r="A2239" s="132" t="s">
        <v>3276</v>
      </c>
      <c r="B2239" s="18" t="s">
        <v>3940</v>
      </c>
      <c r="C2239" s="118">
        <v>4563840.5599999996</v>
      </c>
      <c r="D2239" s="120"/>
      <c r="E2239" s="162"/>
      <c r="F2239" s="162"/>
      <c r="G2239" s="91">
        <f t="shared" si="34"/>
        <v>4563840.5599999996</v>
      </c>
      <c r="H2239" s="120">
        <v>44193</v>
      </c>
      <c r="I2239" s="120">
        <v>44251</v>
      </c>
      <c r="J2239" s="70"/>
      <c r="K2239" s="162"/>
      <c r="L2239" s="162"/>
      <c r="M2239" s="84" t="s">
        <v>3937</v>
      </c>
      <c r="N2239" s="162">
        <v>1</v>
      </c>
      <c r="O2239" s="162">
        <v>4324.5</v>
      </c>
      <c r="P2239" s="162">
        <v>2020</v>
      </c>
    </row>
    <row r="2240" spans="1:16" s="129" customFormat="1" ht="15.75" customHeight="1" x14ac:dyDescent="0.2">
      <c r="A2240" s="132" t="s">
        <v>3187</v>
      </c>
      <c r="B2240" s="18" t="s">
        <v>3942</v>
      </c>
      <c r="C2240" s="118">
        <v>7363444.5499999998</v>
      </c>
      <c r="D2240" s="120"/>
      <c r="E2240" s="162"/>
      <c r="F2240" s="162"/>
      <c r="G2240" s="91">
        <f t="shared" si="34"/>
        <v>7363444.5499999998</v>
      </c>
      <c r="H2240" s="120">
        <v>44176</v>
      </c>
      <c r="I2240" s="120">
        <v>44267</v>
      </c>
      <c r="J2240" s="70"/>
      <c r="K2240" s="162"/>
      <c r="L2240" s="162"/>
      <c r="M2240" s="84" t="s">
        <v>3922</v>
      </c>
      <c r="N2240" s="162">
        <v>5</v>
      </c>
      <c r="O2240" s="162">
        <v>3428.1</v>
      </c>
      <c r="P2240" s="162">
        <v>2020</v>
      </c>
    </row>
    <row r="2241" spans="1:16" s="129" customFormat="1" ht="15.75" customHeight="1" x14ac:dyDescent="0.2">
      <c r="A2241" s="132" t="s">
        <v>3644</v>
      </c>
      <c r="B2241" s="18" t="s">
        <v>3942</v>
      </c>
      <c r="C2241" s="118">
        <v>3465528</v>
      </c>
      <c r="D2241" s="120"/>
      <c r="E2241" s="162"/>
      <c r="F2241" s="162"/>
      <c r="G2241" s="91">
        <f t="shared" si="34"/>
        <v>3465528</v>
      </c>
      <c r="H2241" s="120">
        <v>44193</v>
      </c>
      <c r="I2241" s="120">
        <v>44225</v>
      </c>
      <c r="J2241" s="70"/>
      <c r="K2241" s="162"/>
      <c r="L2241" s="162"/>
      <c r="M2241" s="84" t="s">
        <v>3937</v>
      </c>
      <c r="N2241" s="162">
        <v>1</v>
      </c>
      <c r="O2241" s="162">
        <v>7691.5</v>
      </c>
      <c r="P2241" s="162">
        <v>2020</v>
      </c>
    </row>
    <row r="2242" spans="1:16" s="129" customFormat="1" ht="15.75" customHeight="1" x14ac:dyDescent="0.2">
      <c r="A2242" s="132" t="s">
        <v>3616</v>
      </c>
      <c r="B2242" s="18" t="s">
        <v>3955</v>
      </c>
      <c r="C2242" s="118">
        <v>8035232.0599999996</v>
      </c>
      <c r="D2242" s="120"/>
      <c r="E2242" s="162"/>
      <c r="F2242" s="162"/>
      <c r="G2242" s="91">
        <f t="shared" si="34"/>
        <v>8035232.0599999996</v>
      </c>
      <c r="H2242" s="120">
        <v>44166</v>
      </c>
      <c r="I2242" s="120">
        <v>44251</v>
      </c>
      <c r="J2242" s="70"/>
      <c r="K2242" s="162"/>
      <c r="L2242" s="162"/>
      <c r="M2242" s="84" t="s">
        <v>3938</v>
      </c>
      <c r="N2242" s="162">
        <v>1</v>
      </c>
      <c r="O2242" s="162">
        <v>6637</v>
      </c>
      <c r="P2242" s="162">
        <v>2020</v>
      </c>
    </row>
    <row r="2243" spans="1:16" s="129" customFormat="1" ht="15.75" customHeight="1" x14ac:dyDescent="0.2">
      <c r="A2243" s="132" t="s">
        <v>1423</v>
      </c>
      <c r="B2243" s="18" t="s">
        <v>3996</v>
      </c>
      <c r="C2243" s="118">
        <v>4403981.3099999996</v>
      </c>
      <c r="D2243" s="120"/>
      <c r="E2243" s="162"/>
      <c r="F2243" s="162"/>
      <c r="G2243" s="91">
        <f t="shared" si="34"/>
        <v>4403981.3099999996</v>
      </c>
      <c r="H2243" s="120">
        <v>44183</v>
      </c>
      <c r="I2243" s="120">
        <v>44252</v>
      </c>
      <c r="J2243" s="70"/>
      <c r="K2243" s="162"/>
      <c r="L2243" s="162"/>
      <c r="M2243" s="84" t="s">
        <v>3922</v>
      </c>
      <c r="N2243" s="162">
        <v>5</v>
      </c>
      <c r="O2243" s="162">
        <v>1571.4</v>
      </c>
      <c r="P2243" s="162">
        <v>2020</v>
      </c>
    </row>
    <row r="2244" spans="1:16" s="129" customFormat="1" ht="15.75" customHeight="1" x14ac:dyDescent="0.2">
      <c r="A2244" s="132" t="s">
        <v>2679</v>
      </c>
      <c r="B2244" s="18" t="s">
        <v>63</v>
      </c>
      <c r="C2244" s="153">
        <f>10966192.8-90138-17950.8-96153.6-46585.2</f>
        <v>10715365.200000001</v>
      </c>
      <c r="D2244" s="120"/>
      <c r="E2244" s="162"/>
      <c r="F2244" s="162"/>
      <c r="G2244" s="91">
        <f t="shared" si="34"/>
        <v>10715365.200000001</v>
      </c>
      <c r="H2244" s="120">
        <v>43826</v>
      </c>
      <c r="I2244" s="136" t="s">
        <v>4115</v>
      </c>
      <c r="J2244" s="70"/>
      <c r="K2244" s="162"/>
      <c r="L2244" s="162"/>
      <c r="M2244" s="84" t="s">
        <v>3511</v>
      </c>
      <c r="N2244" s="162">
        <v>5</v>
      </c>
      <c r="O2244" s="162">
        <v>4725.34</v>
      </c>
      <c r="P2244" s="162">
        <v>2019</v>
      </c>
    </row>
    <row r="2245" spans="1:16" s="129" customFormat="1" ht="15.75" customHeight="1" x14ac:dyDescent="0.2">
      <c r="A2245" s="132" t="s">
        <v>3613</v>
      </c>
      <c r="B2245" s="18" t="s">
        <v>3955</v>
      </c>
      <c r="C2245" s="118">
        <v>6882415.8200000003</v>
      </c>
      <c r="D2245" s="120"/>
      <c r="E2245" s="162"/>
      <c r="F2245" s="162"/>
      <c r="G2245" s="91">
        <f t="shared" si="34"/>
        <v>6882415.8200000003</v>
      </c>
      <c r="H2245" s="120">
        <v>44190</v>
      </c>
      <c r="I2245" s="120">
        <v>44283</v>
      </c>
      <c r="J2245" s="70"/>
      <c r="K2245" s="162"/>
      <c r="L2245" s="162"/>
      <c r="M2245" s="84" t="s">
        <v>3938</v>
      </c>
      <c r="N2245" s="162">
        <v>1</v>
      </c>
      <c r="O2245" s="162">
        <v>5126.3</v>
      </c>
      <c r="P2245" s="162">
        <v>2020</v>
      </c>
    </row>
    <row r="2246" spans="1:16" s="129" customFormat="1" ht="15.75" customHeight="1" x14ac:dyDescent="0.2">
      <c r="A2246" s="132" t="s">
        <v>3615</v>
      </c>
      <c r="B2246" s="18" t="s">
        <v>3955</v>
      </c>
      <c r="C2246" s="118">
        <v>5202454.01</v>
      </c>
      <c r="D2246" s="120"/>
      <c r="E2246" s="162"/>
      <c r="F2246" s="162"/>
      <c r="G2246" s="91">
        <f t="shared" si="34"/>
        <v>5202454.01</v>
      </c>
      <c r="H2246" s="120">
        <v>44166</v>
      </c>
      <c r="I2246" s="120">
        <v>44283</v>
      </c>
      <c r="J2246" s="70"/>
      <c r="K2246" s="162"/>
      <c r="L2246" s="162"/>
      <c r="M2246" s="84" t="s">
        <v>3938</v>
      </c>
      <c r="N2246" s="162">
        <v>1</v>
      </c>
      <c r="O2246" s="162">
        <v>4219</v>
      </c>
      <c r="P2246" s="162">
        <v>2020</v>
      </c>
    </row>
    <row r="2247" spans="1:16" s="129" customFormat="1" ht="15.75" customHeight="1" x14ac:dyDescent="0.2">
      <c r="A2247" s="132" t="s">
        <v>3617</v>
      </c>
      <c r="B2247" s="18" t="s">
        <v>3955</v>
      </c>
      <c r="C2247" s="118">
        <v>6961237.1200000001</v>
      </c>
      <c r="D2247" s="120"/>
      <c r="E2247" s="162"/>
      <c r="F2247" s="162"/>
      <c r="G2247" s="91">
        <f t="shared" si="34"/>
        <v>6961237.1200000001</v>
      </c>
      <c r="H2247" s="120">
        <v>44180</v>
      </c>
      <c r="I2247" s="120">
        <v>44283</v>
      </c>
      <c r="J2247" s="70"/>
      <c r="K2247" s="162"/>
      <c r="L2247" s="162"/>
      <c r="M2247" s="84" t="s">
        <v>3938</v>
      </c>
      <c r="N2247" s="162">
        <v>1</v>
      </c>
      <c r="O2247" s="162">
        <v>6516.2</v>
      </c>
      <c r="P2247" s="162">
        <v>2020</v>
      </c>
    </row>
    <row r="2248" spans="1:16" s="129" customFormat="1" ht="15.75" customHeight="1" x14ac:dyDescent="0.2">
      <c r="A2248" s="132" t="s">
        <v>3789</v>
      </c>
      <c r="B2248" s="18" t="s">
        <v>1557</v>
      </c>
      <c r="C2248" s="118">
        <v>4420810.18</v>
      </c>
      <c r="D2248" s="120"/>
      <c r="E2248" s="162"/>
      <c r="F2248" s="162"/>
      <c r="G2248" s="91">
        <f t="shared" si="34"/>
        <v>4420810.18</v>
      </c>
      <c r="H2248" s="120">
        <v>44223</v>
      </c>
      <c r="I2248" s="120">
        <v>44277</v>
      </c>
      <c r="J2248" s="70"/>
      <c r="K2248" s="162"/>
      <c r="L2248" s="162"/>
      <c r="M2248" s="84" t="s">
        <v>3938</v>
      </c>
      <c r="N2248" s="162">
        <v>1</v>
      </c>
      <c r="O2248" s="162">
        <v>1184.9000000000001</v>
      </c>
      <c r="P2248" s="92">
        <v>2021</v>
      </c>
    </row>
    <row r="2249" spans="1:16" s="129" customFormat="1" ht="15.75" customHeight="1" x14ac:dyDescent="0.2">
      <c r="A2249" s="132" t="s">
        <v>3268</v>
      </c>
      <c r="B2249" s="18" t="s">
        <v>3083</v>
      </c>
      <c r="C2249" s="118">
        <v>9652058.5700000003</v>
      </c>
      <c r="D2249" s="120"/>
      <c r="E2249" s="162"/>
      <c r="F2249" s="162"/>
      <c r="G2249" s="91">
        <f t="shared" si="34"/>
        <v>9652058.5700000003</v>
      </c>
      <c r="H2249" s="120">
        <v>44159</v>
      </c>
      <c r="I2249" s="120">
        <v>44273</v>
      </c>
      <c r="J2249" s="70"/>
      <c r="K2249" s="162"/>
      <c r="L2249" s="162"/>
      <c r="M2249" s="84" t="s">
        <v>3922</v>
      </c>
      <c r="N2249" s="162">
        <v>5</v>
      </c>
      <c r="O2249" s="162">
        <v>1073.2</v>
      </c>
      <c r="P2249" s="162">
        <v>2020</v>
      </c>
    </row>
    <row r="2250" spans="1:16" s="129" customFormat="1" ht="15.75" customHeight="1" x14ac:dyDescent="0.2">
      <c r="A2250" s="132" t="s">
        <v>3657</v>
      </c>
      <c r="B2250" s="18" t="s">
        <v>3844</v>
      </c>
      <c r="C2250" s="118">
        <v>7078495.2000000002</v>
      </c>
      <c r="D2250" s="120"/>
      <c r="E2250" s="162"/>
      <c r="F2250" s="162"/>
      <c r="G2250" s="91">
        <f t="shared" si="34"/>
        <v>7078495.2000000002</v>
      </c>
      <c r="H2250" s="120">
        <v>44195</v>
      </c>
      <c r="I2250" s="120">
        <v>44257</v>
      </c>
      <c r="J2250" s="70"/>
      <c r="K2250" s="162"/>
      <c r="L2250" s="162"/>
      <c r="M2250" s="84" t="s">
        <v>3938</v>
      </c>
      <c r="N2250" s="162">
        <v>1</v>
      </c>
      <c r="O2250" s="162">
        <v>5061.8999999999996</v>
      </c>
      <c r="P2250" s="162">
        <v>2020</v>
      </c>
    </row>
    <row r="2251" spans="1:16" s="129" customFormat="1" ht="15.75" customHeight="1" x14ac:dyDescent="0.2">
      <c r="A2251" s="132" t="s">
        <v>3044</v>
      </c>
      <c r="B2251" s="18" t="s">
        <v>3844</v>
      </c>
      <c r="C2251" s="118">
        <v>5096423.32</v>
      </c>
      <c r="D2251" s="120"/>
      <c r="E2251" s="162"/>
      <c r="F2251" s="162"/>
      <c r="G2251" s="91">
        <f t="shared" si="34"/>
        <v>5096423.32</v>
      </c>
      <c r="H2251" s="120">
        <v>44193</v>
      </c>
      <c r="I2251" s="120">
        <v>44239</v>
      </c>
      <c r="J2251" s="70"/>
      <c r="K2251" s="162"/>
      <c r="L2251" s="162"/>
      <c r="M2251" s="84" t="s">
        <v>3938</v>
      </c>
      <c r="N2251" s="162">
        <v>1</v>
      </c>
      <c r="O2251" s="162">
        <v>3574.2</v>
      </c>
      <c r="P2251" s="162">
        <v>2020</v>
      </c>
    </row>
    <row r="2252" spans="1:16" s="129" customFormat="1" ht="15.75" customHeight="1" x14ac:dyDescent="0.2">
      <c r="A2252" s="132" t="s">
        <v>3249</v>
      </c>
      <c r="B2252" s="18" t="s">
        <v>3844</v>
      </c>
      <c r="C2252" s="118">
        <v>5005142.63</v>
      </c>
      <c r="D2252" s="120"/>
      <c r="E2252" s="162"/>
      <c r="F2252" s="162"/>
      <c r="G2252" s="91">
        <f t="shared" si="34"/>
        <v>5005142.63</v>
      </c>
      <c r="H2252" s="120">
        <v>44195</v>
      </c>
      <c r="I2252" s="120">
        <v>44257</v>
      </c>
      <c r="J2252" s="70"/>
      <c r="K2252" s="162"/>
      <c r="L2252" s="162"/>
      <c r="M2252" s="84" t="s">
        <v>3938</v>
      </c>
      <c r="N2252" s="162">
        <v>1</v>
      </c>
      <c r="O2252" s="162">
        <v>3628.8</v>
      </c>
      <c r="P2252" s="162">
        <v>2020</v>
      </c>
    </row>
    <row r="2253" spans="1:16" s="129" customFormat="1" ht="15.75" customHeight="1" x14ac:dyDescent="0.2">
      <c r="A2253" s="132" t="s">
        <v>3348</v>
      </c>
      <c r="B2253" s="18" t="s">
        <v>782</v>
      </c>
      <c r="C2253" s="118">
        <v>6588122.4000000004</v>
      </c>
      <c r="D2253" s="120"/>
      <c r="E2253" s="162"/>
      <c r="F2253" s="162"/>
      <c r="G2253" s="91">
        <f t="shared" si="34"/>
        <v>6588122.4000000004</v>
      </c>
      <c r="H2253" s="120">
        <v>44138</v>
      </c>
      <c r="I2253" s="120">
        <v>44259</v>
      </c>
      <c r="J2253" s="70"/>
      <c r="K2253" s="162"/>
      <c r="L2253" s="162"/>
      <c r="M2253" s="84" t="s">
        <v>3540</v>
      </c>
      <c r="N2253" s="162">
        <v>4</v>
      </c>
      <c r="O2253" s="162">
        <v>2428.1</v>
      </c>
      <c r="P2253" s="162">
        <v>2020</v>
      </c>
    </row>
    <row r="2254" spans="1:16" s="129" customFormat="1" ht="15.75" customHeight="1" x14ac:dyDescent="0.2">
      <c r="A2254" s="132" t="s">
        <v>3241</v>
      </c>
      <c r="B2254" s="18" t="s">
        <v>3840</v>
      </c>
      <c r="C2254" s="118">
        <v>12953857.85</v>
      </c>
      <c r="D2254" s="120"/>
      <c r="E2254" s="162"/>
      <c r="F2254" s="162"/>
      <c r="G2254" s="91">
        <f t="shared" si="34"/>
        <v>12953857.85</v>
      </c>
      <c r="H2254" s="120">
        <v>44151</v>
      </c>
      <c r="I2254" s="120">
        <v>44243</v>
      </c>
      <c r="J2254" s="70"/>
      <c r="K2254" s="162"/>
      <c r="L2254" s="162"/>
      <c r="M2254" s="84" t="s">
        <v>3582</v>
      </c>
      <c r="N2254" s="162">
        <v>5</v>
      </c>
      <c r="O2254" s="162">
        <v>5125.7</v>
      </c>
      <c r="P2254" s="162">
        <v>2020</v>
      </c>
    </row>
    <row r="2255" spans="1:16" s="129" customFormat="1" ht="15.75" customHeight="1" x14ac:dyDescent="0.2">
      <c r="A2255" s="132" t="s">
        <v>3793</v>
      </c>
      <c r="B2255" s="18" t="s">
        <v>3946</v>
      </c>
      <c r="C2255" s="118">
        <v>4639778.4000000004</v>
      </c>
      <c r="D2255" s="120"/>
      <c r="E2255" s="162"/>
      <c r="F2255" s="162"/>
      <c r="G2255" s="91">
        <f t="shared" si="34"/>
        <v>4639778.4000000004</v>
      </c>
      <c r="H2255" s="120">
        <v>44182</v>
      </c>
      <c r="I2255" s="120">
        <v>44259</v>
      </c>
      <c r="J2255" s="70"/>
      <c r="K2255" s="162"/>
      <c r="L2255" s="162"/>
      <c r="M2255" s="84" t="s">
        <v>3938</v>
      </c>
      <c r="N2255" s="162">
        <v>1</v>
      </c>
      <c r="O2255" s="162">
        <v>1647.3</v>
      </c>
      <c r="P2255" s="162">
        <v>2020</v>
      </c>
    </row>
    <row r="2256" spans="1:16" s="129" customFormat="1" ht="15.75" customHeight="1" x14ac:dyDescent="0.2">
      <c r="A2256" s="132" t="s">
        <v>3680</v>
      </c>
      <c r="B2256" s="18" t="s">
        <v>3572</v>
      </c>
      <c r="C2256" s="118">
        <v>1154408.75</v>
      </c>
      <c r="D2256" s="120"/>
      <c r="E2256" s="162"/>
      <c r="F2256" s="162"/>
      <c r="G2256" s="91">
        <f t="shared" ref="G2256:G2319" si="35">C2256-D2256+F2256</f>
        <v>1154408.75</v>
      </c>
      <c r="H2256" s="120">
        <v>44176</v>
      </c>
      <c r="I2256" s="120">
        <v>44270</v>
      </c>
      <c r="J2256" s="70"/>
      <c r="K2256" s="162"/>
      <c r="L2256" s="162"/>
      <c r="M2256" s="84" t="s">
        <v>3939</v>
      </c>
      <c r="N2256" s="162">
        <v>2</v>
      </c>
      <c r="O2256" s="162">
        <v>1640.9</v>
      </c>
      <c r="P2256" s="162">
        <v>2020</v>
      </c>
    </row>
    <row r="2257" spans="1:16" s="129" customFormat="1" ht="15.75" customHeight="1" x14ac:dyDescent="0.2">
      <c r="A2257" s="132" t="s">
        <v>3735</v>
      </c>
      <c r="B2257" s="18" t="s">
        <v>3572</v>
      </c>
      <c r="C2257" s="118">
        <v>5535817.2000000002</v>
      </c>
      <c r="D2257" s="120"/>
      <c r="E2257" s="162"/>
      <c r="F2257" s="162"/>
      <c r="G2257" s="91">
        <f t="shared" si="35"/>
        <v>5535817.2000000002</v>
      </c>
      <c r="H2257" s="120">
        <v>44208</v>
      </c>
      <c r="I2257" s="120">
        <v>44287</v>
      </c>
      <c r="J2257" s="70"/>
      <c r="K2257" s="162"/>
      <c r="L2257" s="162"/>
      <c r="M2257" s="84" t="s">
        <v>3938</v>
      </c>
      <c r="N2257" s="162">
        <v>1</v>
      </c>
      <c r="O2257" s="162">
        <v>3894.2</v>
      </c>
      <c r="P2257" s="162">
        <v>2021</v>
      </c>
    </row>
    <row r="2258" spans="1:16" s="129" customFormat="1" ht="15.75" customHeight="1" x14ac:dyDescent="0.2">
      <c r="A2258" s="132" t="s">
        <v>3951</v>
      </c>
      <c r="B2258" s="18" t="s">
        <v>63</v>
      </c>
      <c r="C2258" s="118">
        <v>2071091.9</v>
      </c>
      <c r="D2258" s="120"/>
      <c r="E2258" s="162"/>
      <c r="F2258" s="162"/>
      <c r="G2258" s="91">
        <f t="shared" si="35"/>
        <v>2071091.9</v>
      </c>
      <c r="H2258" s="120">
        <v>44229</v>
      </c>
      <c r="I2258" s="120">
        <v>44271</v>
      </c>
      <c r="J2258" s="70"/>
      <c r="K2258" s="162"/>
      <c r="L2258" s="162"/>
      <c r="M2258" s="84" t="s">
        <v>3938</v>
      </c>
      <c r="N2258" s="162">
        <v>1</v>
      </c>
      <c r="O2258" s="162">
        <v>1048.5999999999999</v>
      </c>
      <c r="P2258" s="162">
        <v>2021</v>
      </c>
    </row>
    <row r="2259" spans="1:16" s="129" customFormat="1" ht="15.75" customHeight="1" x14ac:dyDescent="0.2">
      <c r="A2259" s="132" t="s">
        <v>3785</v>
      </c>
      <c r="B2259" s="18" t="s">
        <v>1557</v>
      </c>
      <c r="C2259" s="118">
        <v>3788981.7</v>
      </c>
      <c r="D2259" s="120"/>
      <c r="E2259" s="162"/>
      <c r="F2259" s="162"/>
      <c r="G2259" s="91">
        <f t="shared" si="35"/>
        <v>3788981.7</v>
      </c>
      <c r="H2259" s="120">
        <v>44280</v>
      </c>
      <c r="I2259" s="120">
        <v>44301</v>
      </c>
      <c r="J2259" s="70"/>
      <c r="K2259" s="162"/>
      <c r="L2259" s="162"/>
      <c r="M2259" s="84" t="s">
        <v>3938</v>
      </c>
      <c r="N2259" s="162">
        <v>1</v>
      </c>
      <c r="O2259" s="162">
        <v>1696.7</v>
      </c>
      <c r="P2259" s="92">
        <v>2021</v>
      </c>
    </row>
    <row r="2260" spans="1:16" s="129" customFormat="1" ht="15.75" customHeight="1" x14ac:dyDescent="0.2">
      <c r="A2260" s="132" t="s">
        <v>3289</v>
      </c>
      <c r="B2260" s="18" t="s">
        <v>3840</v>
      </c>
      <c r="C2260" s="118">
        <v>2487094.71</v>
      </c>
      <c r="D2260" s="120"/>
      <c r="E2260" s="162"/>
      <c r="F2260" s="162"/>
      <c r="G2260" s="91">
        <f t="shared" si="35"/>
        <v>2487094.71</v>
      </c>
      <c r="H2260" s="120">
        <v>44148</v>
      </c>
      <c r="I2260" s="120">
        <v>44272</v>
      </c>
      <c r="J2260" s="70"/>
      <c r="K2260" s="162"/>
      <c r="L2260" s="162"/>
      <c r="M2260" s="84" t="s">
        <v>3939</v>
      </c>
      <c r="N2260" s="162">
        <v>2</v>
      </c>
      <c r="O2260" s="162">
        <v>2797.5</v>
      </c>
      <c r="P2260" s="162">
        <v>2020</v>
      </c>
    </row>
    <row r="2261" spans="1:16" s="129" customFormat="1" ht="15.75" customHeight="1" x14ac:dyDescent="0.2">
      <c r="A2261" s="132" t="s">
        <v>3602</v>
      </c>
      <c r="B2261" s="18" t="s">
        <v>3840</v>
      </c>
      <c r="C2261" s="118">
        <v>5274338.09</v>
      </c>
      <c r="D2261" s="120"/>
      <c r="E2261" s="162"/>
      <c r="F2261" s="162"/>
      <c r="G2261" s="91">
        <f t="shared" si="35"/>
        <v>5274338.09</v>
      </c>
      <c r="H2261" s="120">
        <v>44167</v>
      </c>
      <c r="I2261" s="120">
        <v>44189</v>
      </c>
      <c r="J2261" s="70"/>
      <c r="K2261" s="162"/>
      <c r="L2261" s="162"/>
      <c r="M2261" s="84" t="s">
        <v>3938</v>
      </c>
      <c r="N2261" s="162">
        <v>1</v>
      </c>
      <c r="O2261" s="162">
        <v>3902</v>
      </c>
      <c r="P2261" s="162">
        <v>2020</v>
      </c>
    </row>
    <row r="2262" spans="1:16" s="129" customFormat="1" ht="15.75" customHeight="1" x14ac:dyDescent="0.2">
      <c r="A2262" s="132" t="s">
        <v>3368</v>
      </c>
      <c r="B2262" s="18" t="s">
        <v>42</v>
      </c>
      <c r="C2262" s="118">
        <v>6197602.7999999998</v>
      </c>
      <c r="D2262" s="120"/>
      <c r="E2262" s="162"/>
      <c r="F2262" s="162"/>
      <c r="G2262" s="91">
        <f t="shared" si="35"/>
        <v>6197602.7999999998</v>
      </c>
      <c r="H2262" s="120">
        <v>44280</v>
      </c>
      <c r="I2262" s="120">
        <v>44292</v>
      </c>
      <c r="J2262" s="70"/>
      <c r="K2262" s="162"/>
      <c r="L2262" s="162"/>
      <c r="M2262" s="84" t="s">
        <v>3938</v>
      </c>
      <c r="N2262" s="162">
        <v>1</v>
      </c>
      <c r="O2262" s="162">
        <v>4808.6000000000004</v>
      </c>
      <c r="P2262" s="162">
        <v>2021</v>
      </c>
    </row>
    <row r="2263" spans="1:16" s="129" customFormat="1" ht="15.75" customHeight="1" x14ac:dyDescent="0.2">
      <c r="A2263" s="132" t="s">
        <v>3161</v>
      </c>
      <c r="B2263" s="18" t="s">
        <v>42</v>
      </c>
      <c r="C2263" s="118">
        <v>4800937.2</v>
      </c>
      <c r="D2263" s="120"/>
      <c r="E2263" s="162"/>
      <c r="F2263" s="162"/>
      <c r="G2263" s="91">
        <f t="shared" si="35"/>
        <v>4800937.2</v>
      </c>
      <c r="H2263" s="120">
        <v>44280</v>
      </c>
      <c r="I2263" s="120">
        <v>44292</v>
      </c>
      <c r="J2263" s="70"/>
      <c r="K2263" s="162"/>
      <c r="L2263" s="162"/>
      <c r="M2263" s="84" t="s">
        <v>3938</v>
      </c>
      <c r="N2263" s="162">
        <v>1</v>
      </c>
      <c r="O2263" s="162">
        <v>3181.4</v>
      </c>
      <c r="P2263" s="162">
        <v>2021</v>
      </c>
    </row>
    <row r="2264" spans="1:16" s="129" customFormat="1" ht="15.75" customHeight="1" x14ac:dyDescent="0.2">
      <c r="A2264" s="132" t="s">
        <v>3980</v>
      </c>
      <c r="B2264" s="18" t="s">
        <v>42</v>
      </c>
      <c r="C2264" s="118">
        <v>6529283</v>
      </c>
      <c r="D2264" s="120"/>
      <c r="E2264" s="162"/>
      <c r="F2264" s="162"/>
      <c r="G2264" s="91">
        <f t="shared" si="35"/>
        <v>6529283</v>
      </c>
      <c r="H2264" s="120">
        <v>44280</v>
      </c>
      <c r="I2264" s="120">
        <v>44292</v>
      </c>
      <c r="J2264" s="70"/>
      <c r="K2264" s="162"/>
      <c r="L2264" s="162"/>
      <c r="M2264" s="84" t="s">
        <v>3938</v>
      </c>
      <c r="N2264" s="162">
        <v>1</v>
      </c>
      <c r="O2264" s="162">
        <v>5159.3999999999996</v>
      </c>
      <c r="P2264" s="162">
        <v>2021</v>
      </c>
    </row>
    <row r="2265" spans="1:16" s="129" customFormat="1" ht="15.75" customHeight="1" x14ac:dyDescent="0.2">
      <c r="A2265" s="132" t="s">
        <v>3734</v>
      </c>
      <c r="B2265" s="18" t="s">
        <v>3996</v>
      </c>
      <c r="C2265" s="118">
        <v>8065885.8099999996</v>
      </c>
      <c r="D2265" s="120"/>
      <c r="E2265" s="162"/>
      <c r="F2265" s="162"/>
      <c r="G2265" s="91">
        <f t="shared" si="35"/>
        <v>8065885.8099999996</v>
      </c>
      <c r="H2265" s="120">
        <v>44294</v>
      </c>
      <c r="I2265" s="120">
        <v>44309</v>
      </c>
      <c r="J2265" s="70"/>
      <c r="K2265" s="162"/>
      <c r="L2265" s="162"/>
      <c r="M2265" s="84" t="s">
        <v>3990</v>
      </c>
      <c r="N2265" s="162">
        <v>4</v>
      </c>
      <c r="O2265" s="162">
        <v>3797.3</v>
      </c>
      <c r="P2265" s="92">
        <v>2021</v>
      </c>
    </row>
    <row r="2266" spans="1:16" s="129" customFormat="1" ht="15.75" customHeight="1" x14ac:dyDescent="0.2">
      <c r="A2266" s="132" t="s">
        <v>3200</v>
      </c>
      <c r="B2266" s="18" t="s">
        <v>12</v>
      </c>
      <c r="C2266" s="118">
        <v>7857387.5999999996</v>
      </c>
      <c r="D2266" s="120"/>
      <c r="E2266" s="162"/>
      <c r="F2266" s="162"/>
      <c r="G2266" s="91">
        <f t="shared" si="35"/>
        <v>7857387.5999999996</v>
      </c>
      <c r="H2266" s="120">
        <v>44195</v>
      </c>
      <c r="I2266" s="120">
        <v>44287</v>
      </c>
      <c r="J2266" s="70"/>
      <c r="K2266" s="162"/>
      <c r="L2266" s="162"/>
      <c r="M2266" s="84" t="s">
        <v>3606</v>
      </c>
      <c r="N2266" s="162">
        <v>1</v>
      </c>
      <c r="O2266" s="162">
        <v>5265.9</v>
      </c>
      <c r="P2266" s="162">
        <v>2020</v>
      </c>
    </row>
    <row r="2267" spans="1:16" s="129" customFormat="1" ht="15.75" customHeight="1" x14ac:dyDescent="0.2">
      <c r="A2267" s="132" t="s">
        <v>3010</v>
      </c>
      <c r="B2267" s="18" t="s">
        <v>12</v>
      </c>
      <c r="C2267" s="118">
        <v>1159670.3999999999</v>
      </c>
      <c r="D2267" s="120"/>
      <c r="E2267" s="162"/>
      <c r="F2267" s="162"/>
      <c r="G2267" s="91">
        <f t="shared" si="35"/>
        <v>1159670.3999999999</v>
      </c>
      <c r="H2267" s="120">
        <v>44195</v>
      </c>
      <c r="I2267" s="120">
        <v>44274</v>
      </c>
      <c r="J2267" s="70"/>
      <c r="K2267" s="162"/>
      <c r="L2267" s="162"/>
      <c r="M2267" s="84" t="s">
        <v>3606</v>
      </c>
      <c r="N2267" s="162">
        <v>1</v>
      </c>
      <c r="O2267" s="162">
        <v>293.7</v>
      </c>
      <c r="P2267" s="162">
        <v>2020</v>
      </c>
    </row>
    <row r="2268" spans="1:16" s="129" customFormat="1" ht="15.75" customHeight="1" x14ac:dyDescent="0.2">
      <c r="A2268" s="132" t="s">
        <v>3031</v>
      </c>
      <c r="B2268" s="18" t="s">
        <v>3925</v>
      </c>
      <c r="C2268" s="118">
        <v>7732562.2199999997</v>
      </c>
      <c r="D2268" s="120"/>
      <c r="E2268" s="162"/>
      <c r="F2268" s="162"/>
      <c r="G2268" s="91">
        <f t="shared" si="35"/>
        <v>7732562.2199999997</v>
      </c>
      <c r="H2268" s="120">
        <v>44089</v>
      </c>
      <c r="I2268" s="120">
        <v>44273</v>
      </c>
      <c r="J2268" s="70"/>
      <c r="K2268" s="162"/>
      <c r="L2268" s="162"/>
      <c r="M2268" s="84" t="s">
        <v>3828</v>
      </c>
      <c r="N2268" s="162">
        <v>5</v>
      </c>
      <c r="O2268" s="162">
        <v>4085.3</v>
      </c>
      <c r="P2268" s="162">
        <v>2020</v>
      </c>
    </row>
    <row r="2269" spans="1:16" s="129" customFormat="1" ht="15.75" customHeight="1" x14ac:dyDescent="0.2">
      <c r="A2269" s="132" t="s">
        <v>3402</v>
      </c>
      <c r="B2269" s="18" t="s">
        <v>3572</v>
      </c>
      <c r="C2269" s="118">
        <v>5941442.5599999996</v>
      </c>
      <c r="D2269" s="120"/>
      <c r="E2269" s="162"/>
      <c r="F2269" s="162"/>
      <c r="G2269" s="91">
        <f t="shared" si="35"/>
        <v>5941442.5599999996</v>
      </c>
      <c r="H2269" s="120">
        <v>44242</v>
      </c>
      <c r="I2269" s="120">
        <v>44307</v>
      </c>
      <c r="J2269" s="70"/>
      <c r="K2269" s="162"/>
      <c r="L2269" s="162"/>
      <c r="M2269" s="84" t="s">
        <v>3938</v>
      </c>
      <c r="N2269" s="162">
        <v>1</v>
      </c>
      <c r="O2269" s="162">
        <v>5741.6</v>
      </c>
      <c r="P2269" s="162">
        <v>2021</v>
      </c>
    </row>
    <row r="2270" spans="1:16" s="129" customFormat="1" ht="15.75" customHeight="1" x14ac:dyDescent="0.2">
      <c r="A2270" s="132" t="s">
        <v>3134</v>
      </c>
      <c r="B2270" s="18" t="s">
        <v>3572</v>
      </c>
      <c r="C2270" s="118">
        <v>5458590</v>
      </c>
      <c r="D2270" s="120"/>
      <c r="E2270" s="162"/>
      <c r="F2270" s="162"/>
      <c r="G2270" s="91">
        <f t="shared" si="35"/>
        <v>5458590</v>
      </c>
      <c r="H2270" s="120">
        <v>44195</v>
      </c>
      <c r="I2270" s="120">
        <v>44251</v>
      </c>
      <c r="J2270" s="70"/>
      <c r="K2270" s="162"/>
      <c r="L2270" s="162"/>
      <c r="M2270" s="84" t="s">
        <v>3938</v>
      </c>
      <c r="N2270" s="162">
        <v>1</v>
      </c>
      <c r="O2270" s="162">
        <v>3404.1</v>
      </c>
      <c r="P2270" s="162">
        <v>2020</v>
      </c>
    </row>
    <row r="2271" spans="1:16" s="129" customFormat="1" ht="15.75" customHeight="1" x14ac:dyDescent="0.2">
      <c r="A2271" s="132" t="s">
        <v>3950</v>
      </c>
      <c r="B2271" s="18" t="s">
        <v>63</v>
      </c>
      <c r="C2271" s="118">
        <v>2130690</v>
      </c>
      <c r="D2271" s="120"/>
      <c r="E2271" s="162"/>
      <c r="F2271" s="162"/>
      <c r="G2271" s="91">
        <f t="shared" si="35"/>
        <v>2130690</v>
      </c>
      <c r="H2271" s="120">
        <v>44190</v>
      </c>
      <c r="I2271" s="120">
        <v>44295</v>
      </c>
      <c r="J2271" s="70"/>
      <c r="K2271" s="162"/>
      <c r="L2271" s="162"/>
      <c r="M2271" s="84" t="s">
        <v>3938</v>
      </c>
      <c r="N2271" s="162">
        <v>1</v>
      </c>
      <c r="O2271" s="162">
        <v>1040.4000000000001</v>
      </c>
      <c r="P2271" s="162">
        <v>2020</v>
      </c>
    </row>
    <row r="2272" spans="1:16" s="129" customFormat="1" ht="15.75" customHeight="1" x14ac:dyDescent="0.2">
      <c r="A2272" s="132" t="s">
        <v>3758</v>
      </c>
      <c r="B2272" s="18" t="s">
        <v>63</v>
      </c>
      <c r="C2272" s="118">
        <v>7385360.4000000004</v>
      </c>
      <c r="D2272" s="120"/>
      <c r="E2272" s="162"/>
      <c r="F2272" s="162"/>
      <c r="G2272" s="91">
        <f t="shared" si="35"/>
        <v>7385360.4000000004</v>
      </c>
      <c r="H2272" s="120">
        <v>44284</v>
      </c>
      <c r="I2272" s="120">
        <v>44302</v>
      </c>
      <c r="J2272" s="70"/>
      <c r="K2272" s="162"/>
      <c r="L2272" s="162"/>
      <c r="M2272" s="84" t="s">
        <v>3938</v>
      </c>
      <c r="N2272" s="162">
        <v>1</v>
      </c>
      <c r="O2272" s="162">
        <v>6012</v>
      </c>
      <c r="P2272" s="162">
        <v>2021</v>
      </c>
    </row>
    <row r="2273" spans="1:16" s="129" customFormat="1" ht="15.75" customHeight="1" x14ac:dyDescent="0.2">
      <c r="A2273" s="132" t="s">
        <v>3633</v>
      </c>
      <c r="B2273" s="18" t="s">
        <v>2112</v>
      </c>
      <c r="C2273" s="118">
        <v>5014205.1900000004</v>
      </c>
      <c r="D2273" s="120"/>
      <c r="E2273" s="162"/>
      <c r="F2273" s="162"/>
      <c r="G2273" s="91">
        <f t="shared" si="35"/>
        <v>5014205.1900000004</v>
      </c>
      <c r="H2273" s="120">
        <v>44272</v>
      </c>
      <c r="I2273" s="120">
        <v>44301</v>
      </c>
      <c r="J2273" s="70"/>
      <c r="K2273" s="162"/>
      <c r="L2273" s="162"/>
      <c r="M2273" s="84" t="s">
        <v>3938</v>
      </c>
      <c r="N2273" s="162">
        <v>1</v>
      </c>
      <c r="O2273" s="162">
        <v>3873.9</v>
      </c>
      <c r="P2273" s="92">
        <v>2021</v>
      </c>
    </row>
    <row r="2274" spans="1:16" s="129" customFormat="1" ht="15.75" customHeight="1" x14ac:dyDescent="0.2">
      <c r="A2274" s="132" t="s">
        <v>3634</v>
      </c>
      <c r="B2274" s="18" t="s">
        <v>2112</v>
      </c>
      <c r="C2274" s="118">
        <v>4924280.99</v>
      </c>
      <c r="D2274" s="120"/>
      <c r="E2274" s="162"/>
      <c r="F2274" s="162"/>
      <c r="G2274" s="91">
        <f t="shared" si="35"/>
        <v>4924280.99</v>
      </c>
      <c r="H2274" s="120">
        <v>44300</v>
      </c>
      <c r="I2274" s="120">
        <v>44314</v>
      </c>
      <c r="J2274" s="70"/>
      <c r="K2274" s="162"/>
      <c r="L2274" s="162"/>
      <c r="M2274" s="84" t="s">
        <v>3938</v>
      </c>
      <c r="N2274" s="162">
        <v>1</v>
      </c>
      <c r="O2274" s="162">
        <v>3910.5</v>
      </c>
      <c r="P2274" s="92">
        <v>2021</v>
      </c>
    </row>
    <row r="2275" spans="1:16" s="129" customFormat="1" ht="15.75" customHeight="1" x14ac:dyDescent="0.2">
      <c r="A2275" s="4" t="s">
        <v>3600</v>
      </c>
      <c r="B2275" s="18" t="s">
        <v>2852</v>
      </c>
      <c r="C2275" s="118">
        <v>4204116.9400000004</v>
      </c>
      <c r="D2275" s="120"/>
      <c r="E2275" s="162"/>
      <c r="F2275" s="162"/>
      <c r="G2275" s="91">
        <f t="shared" si="35"/>
        <v>4204116.9400000004</v>
      </c>
      <c r="H2275" s="102">
        <v>44055</v>
      </c>
      <c r="I2275" s="120">
        <v>44313</v>
      </c>
      <c r="J2275" s="70"/>
      <c r="K2275" s="162"/>
      <c r="L2275" s="162"/>
      <c r="M2275" s="84" t="s">
        <v>3511</v>
      </c>
      <c r="N2275" s="162">
        <v>5</v>
      </c>
      <c r="O2275" s="110">
        <v>3607.2</v>
      </c>
      <c r="P2275" s="162">
        <v>2020</v>
      </c>
    </row>
    <row r="2276" spans="1:16" s="129" customFormat="1" ht="15.75" customHeight="1" x14ac:dyDescent="0.2">
      <c r="A2276" s="4" t="s">
        <v>3032</v>
      </c>
      <c r="B2276" s="18" t="s">
        <v>17</v>
      </c>
      <c r="C2276" s="118">
        <v>6494530.2199999997</v>
      </c>
      <c r="D2276" s="120"/>
      <c r="E2276" s="162"/>
      <c r="F2276" s="162"/>
      <c r="G2276" s="91">
        <f t="shared" si="35"/>
        <v>6494530.2199999997</v>
      </c>
      <c r="H2276" s="102">
        <v>44091</v>
      </c>
      <c r="I2276" s="120">
        <v>44306</v>
      </c>
      <c r="J2276" s="70"/>
      <c r="K2276" s="162"/>
      <c r="L2276" s="162"/>
      <c r="M2276" s="84" t="s">
        <v>3828</v>
      </c>
      <c r="N2276" s="162">
        <v>5</v>
      </c>
      <c r="O2276" s="110">
        <v>3865.4</v>
      </c>
      <c r="P2276" s="162">
        <v>2020</v>
      </c>
    </row>
    <row r="2277" spans="1:16" s="129" customFormat="1" ht="15.75" customHeight="1" x14ac:dyDescent="0.2">
      <c r="A2277" s="4" t="s">
        <v>3234</v>
      </c>
      <c r="B2277" s="18" t="s">
        <v>3925</v>
      </c>
      <c r="C2277" s="118">
        <v>3137992.43</v>
      </c>
      <c r="D2277" s="120"/>
      <c r="E2277" s="162"/>
      <c r="F2277" s="162"/>
      <c r="G2277" s="91">
        <f t="shared" si="35"/>
        <v>3137992.43</v>
      </c>
      <c r="H2277" s="102">
        <v>44148</v>
      </c>
      <c r="I2277" s="120">
        <v>44173</v>
      </c>
      <c r="J2277" s="70"/>
      <c r="K2277" s="162"/>
      <c r="L2277" s="162"/>
      <c r="M2277" s="84" t="s">
        <v>3606</v>
      </c>
      <c r="N2277" s="162">
        <v>1</v>
      </c>
      <c r="O2277" s="110">
        <v>1401.8</v>
      </c>
      <c r="P2277" s="162">
        <v>2020</v>
      </c>
    </row>
    <row r="2278" spans="1:16" s="129" customFormat="1" ht="15.75" customHeight="1" x14ac:dyDescent="0.2">
      <c r="A2278" s="4" t="s">
        <v>3727</v>
      </c>
      <c r="B2278" s="18" t="s">
        <v>3840</v>
      </c>
      <c r="C2278" s="118">
        <v>5266220.4000000004</v>
      </c>
      <c r="D2278" s="120"/>
      <c r="E2278" s="162"/>
      <c r="F2278" s="162"/>
      <c r="G2278" s="91">
        <f t="shared" si="35"/>
        <v>5266220.4000000004</v>
      </c>
      <c r="H2278" s="102">
        <v>44187</v>
      </c>
      <c r="I2278" s="120">
        <v>44270</v>
      </c>
      <c r="J2278" s="70"/>
      <c r="K2278" s="162"/>
      <c r="L2278" s="162"/>
      <c r="M2278" s="84" t="s">
        <v>3938</v>
      </c>
      <c r="N2278" s="162">
        <v>1</v>
      </c>
      <c r="O2278" s="110">
        <v>3803.5</v>
      </c>
      <c r="P2278" s="162">
        <v>2020</v>
      </c>
    </row>
    <row r="2279" spans="1:16" s="129" customFormat="1" ht="15.75" customHeight="1" x14ac:dyDescent="0.2">
      <c r="A2279" s="4" t="s">
        <v>3807</v>
      </c>
      <c r="B2279" s="18" t="s">
        <v>3940</v>
      </c>
      <c r="C2279" s="118">
        <v>2251440.06</v>
      </c>
      <c r="D2279" s="120"/>
      <c r="E2279" s="162"/>
      <c r="F2279" s="162"/>
      <c r="G2279" s="91">
        <f t="shared" si="35"/>
        <v>2251440.06</v>
      </c>
      <c r="H2279" s="102">
        <v>44280</v>
      </c>
      <c r="I2279" s="120">
        <v>44315</v>
      </c>
      <c r="J2279" s="70"/>
      <c r="K2279" s="162"/>
      <c r="L2279" s="162"/>
      <c r="M2279" s="84" t="s">
        <v>3938</v>
      </c>
      <c r="N2279" s="162">
        <v>1</v>
      </c>
      <c r="O2279" s="110">
        <v>488.4</v>
      </c>
      <c r="P2279" s="162">
        <v>2021</v>
      </c>
    </row>
    <row r="2280" spans="1:16" s="129" customFormat="1" ht="15.75" customHeight="1" x14ac:dyDescent="0.2">
      <c r="A2280" s="4" t="s">
        <v>2199</v>
      </c>
      <c r="B2280" s="18" t="s">
        <v>3940</v>
      </c>
      <c r="C2280" s="118">
        <v>2576553.2799999998</v>
      </c>
      <c r="D2280" s="120"/>
      <c r="E2280" s="162"/>
      <c r="F2280" s="162"/>
      <c r="G2280" s="91">
        <f t="shared" si="35"/>
        <v>2576553.2799999998</v>
      </c>
      <c r="H2280" s="102">
        <v>44180</v>
      </c>
      <c r="I2280" s="120">
        <v>44293</v>
      </c>
      <c r="J2280" s="70"/>
      <c r="K2280" s="162"/>
      <c r="L2280" s="162"/>
      <c r="M2280" s="84" t="s">
        <v>3939</v>
      </c>
      <c r="N2280" s="162">
        <v>2</v>
      </c>
      <c r="O2280" s="110">
        <v>1950</v>
      </c>
      <c r="P2280" s="162">
        <v>2020</v>
      </c>
    </row>
    <row r="2281" spans="1:16" s="129" customFormat="1" ht="15.75" customHeight="1" x14ac:dyDescent="0.2">
      <c r="A2281" s="4" t="s">
        <v>3728</v>
      </c>
      <c r="B2281" s="18" t="s">
        <v>3840</v>
      </c>
      <c r="C2281" s="118">
        <v>2763788.4</v>
      </c>
      <c r="D2281" s="120"/>
      <c r="E2281" s="162"/>
      <c r="F2281" s="162"/>
      <c r="G2281" s="91">
        <f t="shared" si="35"/>
        <v>2763788.4</v>
      </c>
      <c r="H2281" s="102">
        <v>44194</v>
      </c>
      <c r="I2281" s="120">
        <v>44272</v>
      </c>
      <c r="J2281" s="70"/>
      <c r="K2281" s="162"/>
      <c r="L2281" s="162"/>
      <c r="M2281" s="84" t="s">
        <v>3938</v>
      </c>
      <c r="N2281" s="162">
        <v>1</v>
      </c>
      <c r="O2281" s="110">
        <v>2044.8</v>
      </c>
      <c r="P2281" s="162">
        <v>2020</v>
      </c>
    </row>
    <row r="2282" spans="1:16" s="129" customFormat="1" ht="15.75" customHeight="1" x14ac:dyDescent="0.2">
      <c r="A2282" s="4" t="s">
        <v>3762</v>
      </c>
      <c r="B2282" s="18" t="s">
        <v>3840</v>
      </c>
      <c r="C2282" s="118">
        <v>5328528.8899999997</v>
      </c>
      <c r="D2282" s="120"/>
      <c r="E2282" s="162"/>
      <c r="F2282" s="162"/>
      <c r="G2282" s="91">
        <f t="shared" si="35"/>
        <v>5328528.8899999997</v>
      </c>
      <c r="H2282" s="102">
        <v>44165</v>
      </c>
      <c r="I2282" s="120">
        <v>44252</v>
      </c>
      <c r="J2282" s="70"/>
      <c r="K2282" s="162"/>
      <c r="L2282" s="162"/>
      <c r="M2282" s="84" t="s">
        <v>3938</v>
      </c>
      <c r="N2282" s="162">
        <v>1</v>
      </c>
      <c r="O2282" s="110">
        <v>3542.7</v>
      </c>
      <c r="P2282" s="162">
        <v>2020</v>
      </c>
    </row>
    <row r="2283" spans="1:16" s="129" customFormat="1" ht="15.75" customHeight="1" x14ac:dyDescent="0.2">
      <c r="A2283" s="4" t="s">
        <v>2682</v>
      </c>
      <c r="B2283" s="18" t="s">
        <v>3532</v>
      </c>
      <c r="C2283" s="118">
        <v>4610170.8</v>
      </c>
      <c r="D2283" s="120"/>
      <c r="E2283" s="162"/>
      <c r="F2283" s="162"/>
      <c r="G2283" s="91">
        <f t="shared" si="35"/>
        <v>4610170.8</v>
      </c>
      <c r="H2283" s="120">
        <v>44195</v>
      </c>
      <c r="I2283" s="120">
        <v>44302</v>
      </c>
      <c r="J2283" s="70"/>
      <c r="K2283" s="162"/>
      <c r="L2283" s="162"/>
      <c r="M2283" s="84" t="s">
        <v>5</v>
      </c>
      <c r="N2283" s="162">
        <v>1</v>
      </c>
      <c r="O2283" s="135">
        <v>5891.2</v>
      </c>
      <c r="P2283" s="162">
        <v>2020</v>
      </c>
    </row>
    <row r="2284" spans="1:16" s="129" customFormat="1" ht="15.75" customHeight="1" x14ac:dyDescent="0.2">
      <c r="A2284" s="4" t="s">
        <v>3726</v>
      </c>
      <c r="B2284" s="18" t="s">
        <v>3844</v>
      </c>
      <c r="C2284" s="118">
        <v>5199846</v>
      </c>
      <c r="D2284" s="120"/>
      <c r="E2284" s="162"/>
      <c r="F2284" s="162"/>
      <c r="G2284" s="91">
        <f t="shared" si="35"/>
        <v>5199846</v>
      </c>
      <c r="H2284" s="120">
        <v>44236</v>
      </c>
      <c r="I2284" s="120">
        <v>44305</v>
      </c>
      <c r="J2284" s="70"/>
      <c r="K2284" s="162"/>
      <c r="L2284" s="162"/>
      <c r="M2284" s="84" t="s">
        <v>3938</v>
      </c>
      <c r="N2284" s="162">
        <v>1</v>
      </c>
      <c r="O2284" s="162">
        <v>3456.3</v>
      </c>
      <c r="P2284" s="162">
        <v>2021</v>
      </c>
    </row>
    <row r="2285" spans="1:16" s="129" customFormat="1" ht="15.75" customHeight="1" x14ac:dyDescent="0.2">
      <c r="A2285" s="4" t="s">
        <v>3781</v>
      </c>
      <c r="B2285" s="18" t="s">
        <v>3942</v>
      </c>
      <c r="C2285" s="118">
        <v>2953159.06</v>
      </c>
      <c r="D2285" s="120"/>
      <c r="E2285" s="162"/>
      <c r="F2285" s="162"/>
      <c r="G2285" s="91">
        <f t="shared" si="35"/>
        <v>2953159.06</v>
      </c>
      <c r="H2285" s="120">
        <v>44193</v>
      </c>
      <c r="I2285" s="120">
        <v>44342</v>
      </c>
      <c r="J2285" s="70"/>
      <c r="K2285" s="162"/>
      <c r="L2285" s="162"/>
      <c r="M2285" s="84" t="s">
        <v>3939</v>
      </c>
      <c r="N2285" s="162">
        <v>2</v>
      </c>
      <c r="O2285" s="162">
        <v>4441.3</v>
      </c>
      <c r="P2285" s="162">
        <v>2020</v>
      </c>
    </row>
    <row r="2286" spans="1:16" s="129" customFormat="1" ht="15.75" customHeight="1" x14ac:dyDescent="0.2">
      <c r="A2286" s="4" t="s">
        <v>3763</v>
      </c>
      <c r="B2286" s="18" t="s">
        <v>3946</v>
      </c>
      <c r="C2286" s="118">
        <v>1778542.8</v>
      </c>
      <c r="D2286" s="120"/>
      <c r="E2286" s="162"/>
      <c r="F2286" s="162"/>
      <c r="G2286" s="91">
        <f t="shared" si="35"/>
        <v>1778542.8</v>
      </c>
      <c r="H2286" s="120">
        <v>44207</v>
      </c>
      <c r="I2286" s="120">
        <v>44264</v>
      </c>
      <c r="J2286" s="70"/>
      <c r="K2286" s="162"/>
      <c r="L2286" s="162"/>
      <c r="M2286" s="84" t="s">
        <v>3938</v>
      </c>
      <c r="N2286" s="162">
        <v>1</v>
      </c>
      <c r="O2286" s="162">
        <v>455.8</v>
      </c>
      <c r="P2286" s="162">
        <v>2021</v>
      </c>
    </row>
    <row r="2287" spans="1:16" s="129" customFormat="1" ht="15.75" customHeight="1" x14ac:dyDescent="0.2">
      <c r="A2287" s="4" t="s">
        <v>3262</v>
      </c>
      <c r="B2287" s="18" t="s">
        <v>3946</v>
      </c>
      <c r="C2287" s="118">
        <v>5548290</v>
      </c>
      <c r="D2287" s="120"/>
      <c r="E2287" s="162"/>
      <c r="F2287" s="162"/>
      <c r="G2287" s="91">
        <f t="shared" si="35"/>
        <v>5548290</v>
      </c>
      <c r="H2287" s="120">
        <v>44305</v>
      </c>
      <c r="I2287" s="120">
        <v>44323</v>
      </c>
      <c r="J2287" s="70"/>
      <c r="K2287" s="162"/>
      <c r="L2287" s="162"/>
      <c r="M2287" s="84" t="s">
        <v>3938</v>
      </c>
      <c r="N2287" s="162">
        <v>1</v>
      </c>
      <c r="O2287" s="162">
        <v>4214.3999999999996</v>
      </c>
      <c r="P2287" s="162">
        <v>2021</v>
      </c>
    </row>
    <row r="2288" spans="1:16" s="129" customFormat="1" ht="15.75" customHeight="1" x14ac:dyDescent="0.2">
      <c r="A2288" s="4" t="s">
        <v>3635</v>
      </c>
      <c r="B2288" s="18" t="s">
        <v>3840</v>
      </c>
      <c r="C2288" s="118">
        <v>2989442.4</v>
      </c>
      <c r="D2288" s="120"/>
      <c r="E2288" s="162"/>
      <c r="F2288" s="162"/>
      <c r="G2288" s="91">
        <f t="shared" si="35"/>
        <v>2989442.4</v>
      </c>
      <c r="H2288" s="120">
        <v>44180</v>
      </c>
      <c r="I2288" s="120">
        <v>44285</v>
      </c>
      <c r="J2288" s="70"/>
      <c r="K2288" s="162"/>
      <c r="L2288" s="162"/>
      <c r="M2288" s="84" t="s">
        <v>3937</v>
      </c>
      <c r="N2288" s="162">
        <v>1</v>
      </c>
      <c r="O2288" s="162">
        <v>2183.96</v>
      </c>
      <c r="P2288" s="162">
        <v>2020</v>
      </c>
    </row>
    <row r="2289" spans="1:16" s="129" customFormat="1" ht="15.75" customHeight="1" x14ac:dyDescent="0.2">
      <c r="A2289" s="132" t="s">
        <v>3611</v>
      </c>
      <c r="B2289" s="18" t="s">
        <v>3840</v>
      </c>
      <c r="C2289" s="118">
        <v>1707310.44</v>
      </c>
      <c r="D2289" s="120"/>
      <c r="E2289" s="162"/>
      <c r="F2289" s="162"/>
      <c r="G2289" s="91">
        <f t="shared" si="35"/>
        <v>1707310.44</v>
      </c>
      <c r="H2289" s="120">
        <v>44195</v>
      </c>
      <c r="I2289" s="120">
        <v>44280</v>
      </c>
      <c r="J2289" s="70"/>
      <c r="K2289" s="162"/>
      <c r="L2289" s="162"/>
      <c r="M2289" s="84" t="s">
        <v>3937</v>
      </c>
      <c r="N2289" s="162">
        <v>1</v>
      </c>
      <c r="O2289" s="162">
        <v>990.4</v>
      </c>
      <c r="P2289" s="162">
        <v>2020</v>
      </c>
    </row>
    <row r="2290" spans="1:16" s="129" customFormat="1" ht="15.75" customHeight="1" x14ac:dyDescent="0.2">
      <c r="A2290" s="132" t="s">
        <v>3281</v>
      </c>
      <c r="B2290" s="18" t="s">
        <v>3925</v>
      </c>
      <c r="C2290" s="118">
        <v>4488408.9800000004</v>
      </c>
      <c r="D2290" s="120"/>
      <c r="E2290" s="162"/>
      <c r="F2290" s="162"/>
      <c r="G2290" s="91">
        <f t="shared" si="35"/>
        <v>4488408.9800000004</v>
      </c>
      <c r="H2290" s="120">
        <v>44159</v>
      </c>
      <c r="I2290" s="120">
        <v>44173</v>
      </c>
      <c r="J2290" s="70"/>
      <c r="K2290" s="162"/>
      <c r="L2290" s="162"/>
      <c r="M2290" s="84" t="s">
        <v>3606</v>
      </c>
      <c r="N2290" s="162">
        <v>1</v>
      </c>
      <c r="O2290" s="162">
        <v>3446.8</v>
      </c>
      <c r="P2290" s="162">
        <v>2020</v>
      </c>
    </row>
    <row r="2291" spans="1:16" s="129" customFormat="1" ht="15.75" customHeight="1" x14ac:dyDescent="0.2">
      <c r="A2291" s="132" t="s">
        <v>3953</v>
      </c>
      <c r="B2291" s="18" t="s">
        <v>3946</v>
      </c>
      <c r="C2291" s="118">
        <v>5502133.2000000002</v>
      </c>
      <c r="D2291" s="120"/>
      <c r="E2291" s="162"/>
      <c r="F2291" s="162"/>
      <c r="G2291" s="91">
        <f t="shared" si="35"/>
        <v>5502133.2000000002</v>
      </c>
      <c r="H2291" s="120">
        <v>44301</v>
      </c>
      <c r="I2291" s="120">
        <v>44309</v>
      </c>
      <c r="J2291" s="70"/>
      <c r="K2291" s="162"/>
      <c r="L2291" s="162"/>
      <c r="M2291" s="84" t="s">
        <v>3938</v>
      </c>
      <c r="N2291" s="162">
        <v>1</v>
      </c>
      <c r="O2291" s="162">
        <v>3615.2</v>
      </c>
      <c r="P2291" s="162">
        <v>2021</v>
      </c>
    </row>
    <row r="2292" spans="1:16" s="129" customFormat="1" ht="15.75" customHeight="1" x14ac:dyDescent="0.2">
      <c r="A2292" s="132" t="s">
        <v>3204</v>
      </c>
      <c r="B2292" s="18" t="s">
        <v>3925</v>
      </c>
      <c r="C2292" s="118">
        <v>3642819.6</v>
      </c>
      <c r="D2292" s="120"/>
      <c r="E2292" s="162"/>
      <c r="F2292" s="162"/>
      <c r="G2292" s="91">
        <f t="shared" si="35"/>
        <v>3642819.6</v>
      </c>
      <c r="H2292" s="120">
        <v>44120</v>
      </c>
      <c r="I2292" s="120">
        <v>44173</v>
      </c>
      <c r="J2292" s="70"/>
      <c r="K2292" s="162"/>
      <c r="L2292" s="162"/>
      <c r="M2292" s="84" t="s">
        <v>3606</v>
      </c>
      <c r="N2292" s="162">
        <v>1</v>
      </c>
      <c r="O2292" s="162">
        <v>3573.6</v>
      </c>
      <c r="P2292" s="162">
        <v>2020</v>
      </c>
    </row>
    <row r="2293" spans="1:16" s="129" customFormat="1" ht="15.75" customHeight="1" x14ac:dyDescent="0.2">
      <c r="A2293" s="132" t="s">
        <v>3661</v>
      </c>
      <c r="B2293" s="18" t="s">
        <v>3838</v>
      </c>
      <c r="C2293" s="118">
        <v>4957645.2</v>
      </c>
      <c r="D2293" s="120"/>
      <c r="E2293" s="162"/>
      <c r="F2293" s="162"/>
      <c r="G2293" s="91">
        <f t="shared" si="35"/>
        <v>4957645.2</v>
      </c>
      <c r="H2293" s="120">
        <v>44281</v>
      </c>
      <c r="I2293" s="120">
        <v>44291</v>
      </c>
      <c r="J2293" s="70"/>
      <c r="K2293" s="162"/>
      <c r="L2293" s="162"/>
      <c r="M2293" s="84" t="s">
        <v>3938</v>
      </c>
      <c r="N2293" s="162">
        <v>1</v>
      </c>
      <c r="O2293" s="162">
        <v>4196.3999999999996</v>
      </c>
      <c r="P2293" s="162">
        <v>2021</v>
      </c>
    </row>
    <row r="2294" spans="1:16" s="129" customFormat="1" ht="16.5" customHeight="1" x14ac:dyDescent="0.2">
      <c r="A2294" s="132" t="s">
        <v>3640</v>
      </c>
      <c r="B2294" s="18" t="s">
        <v>3838</v>
      </c>
      <c r="C2294" s="118">
        <v>4978238.4000000004</v>
      </c>
      <c r="D2294" s="120"/>
      <c r="E2294" s="162"/>
      <c r="F2294" s="162"/>
      <c r="G2294" s="91">
        <f t="shared" si="35"/>
        <v>4978238.4000000004</v>
      </c>
      <c r="H2294" s="120">
        <v>44208</v>
      </c>
      <c r="I2294" s="120">
        <v>44291</v>
      </c>
      <c r="J2294" s="70"/>
      <c r="K2294" s="162"/>
      <c r="L2294" s="162"/>
      <c r="M2294" s="84" t="s">
        <v>3938</v>
      </c>
      <c r="N2294" s="162">
        <v>1</v>
      </c>
      <c r="O2294" s="162">
        <v>3360.3</v>
      </c>
      <c r="P2294" s="162">
        <v>2021</v>
      </c>
    </row>
    <row r="2295" spans="1:16" s="129" customFormat="1" ht="15.75" customHeight="1" x14ac:dyDescent="0.2">
      <c r="A2295" s="132" t="s">
        <v>3772</v>
      </c>
      <c r="B2295" s="18" t="s">
        <v>3572</v>
      </c>
      <c r="C2295" s="118">
        <v>4644812.4000000004</v>
      </c>
      <c r="D2295" s="120"/>
      <c r="E2295" s="162"/>
      <c r="F2295" s="162"/>
      <c r="G2295" s="91">
        <f t="shared" si="35"/>
        <v>4644812.4000000004</v>
      </c>
      <c r="H2295" s="120">
        <v>44293</v>
      </c>
      <c r="I2295" s="120">
        <v>44327</v>
      </c>
      <c r="J2295" s="70"/>
      <c r="K2295" s="162"/>
      <c r="L2295" s="162"/>
      <c r="M2295" s="84" t="s">
        <v>3938</v>
      </c>
      <c r="N2295" s="162">
        <v>1</v>
      </c>
      <c r="O2295" s="162">
        <v>2829.51</v>
      </c>
      <c r="P2295" s="162">
        <v>2021</v>
      </c>
    </row>
    <row r="2296" spans="1:16" s="129" customFormat="1" ht="15.75" customHeight="1" x14ac:dyDescent="0.2">
      <c r="A2296" s="132" t="s">
        <v>3085</v>
      </c>
      <c r="B2296" s="18" t="s">
        <v>3577</v>
      </c>
      <c r="C2296" s="118">
        <v>5067716.63</v>
      </c>
      <c r="D2296" s="120"/>
      <c r="E2296" s="162"/>
      <c r="F2296" s="162"/>
      <c r="G2296" s="91">
        <f t="shared" si="35"/>
        <v>5067716.63</v>
      </c>
      <c r="H2296" s="120">
        <v>44195</v>
      </c>
      <c r="I2296" s="120">
        <v>44313</v>
      </c>
      <c r="J2296" s="70"/>
      <c r="K2296" s="162"/>
      <c r="L2296" s="162"/>
      <c r="M2296" s="84" t="s">
        <v>1162</v>
      </c>
      <c r="N2296" s="162">
        <v>2</v>
      </c>
      <c r="O2296" s="162">
        <v>3782</v>
      </c>
      <c r="P2296" s="162">
        <v>2020</v>
      </c>
    </row>
    <row r="2297" spans="1:16" s="129" customFormat="1" ht="15.75" customHeight="1" x14ac:dyDescent="0.2">
      <c r="A2297" s="132" t="s">
        <v>3057</v>
      </c>
      <c r="B2297" s="18" t="s">
        <v>63</v>
      </c>
      <c r="C2297" s="118">
        <v>6030577.9299999997</v>
      </c>
      <c r="D2297" s="120"/>
      <c r="E2297" s="162"/>
      <c r="F2297" s="162"/>
      <c r="G2297" s="91">
        <f t="shared" si="35"/>
        <v>6030577.9299999997</v>
      </c>
      <c r="H2297" s="120">
        <v>44096</v>
      </c>
      <c r="I2297" s="120">
        <v>44327</v>
      </c>
      <c r="J2297" s="70"/>
      <c r="K2297" s="162"/>
      <c r="L2297" s="162"/>
      <c r="M2297" s="84" t="s">
        <v>3582</v>
      </c>
      <c r="N2297" s="162">
        <v>5</v>
      </c>
      <c r="O2297" s="162">
        <v>3034.6</v>
      </c>
      <c r="P2297" s="162">
        <v>2020</v>
      </c>
    </row>
    <row r="2298" spans="1:16" s="129" customFormat="1" ht="15.75" customHeight="1" x14ac:dyDescent="0.2">
      <c r="A2298" s="132" t="s">
        <v>3328</v>
      </c>
      <c r="B2298" s="18" t="s">
        <v>12</v>
      </c>
      <c r="C2298" s="118">
        <v>6465253.2000000002</v>
      </c>
      <c r="D2298" s="120"/>
      <c r="E2298" s="162"/>
      <c r="F2298" s="162"/>
      <c r="G2298" s="91">
        <f t="shared" si="35"/>
        <v>6465253.2000000002</v>
      </c>
      <c r="H2298" s="120">
        <v>44293</v>
      </c>
      <c r="I2298" s="120">
        <v>44370</v>
      </c>
      <c r="J2298" s="70"/>
      <c r="K2298" s="162"/>
      <c r="L2298" s="162"/>
      <c r="M2298" s="84" t="s">
        <v>3606</v>
      </c>
      <c r="N2298" s="162">
        <v>1</v>
      </c>
      <c r="O2298" s="162">
        <v>6201.3</v>
      </c>
      <c r="P2298" s="162">
        <v>2021</v>
      </c>
    </row>
    <row r="2299" spans="1:16" s="129" customFormat="1" ht="15.75" customHeight="1" x14ac:dyDescent="0.2">
      <c r="A2299" s="132" t="s">
        <v>3623</v>
      </c>
      <c r="B2299" s="18" t="s">
        <v>3840</v>
      </c>
      <c r="C2299" s="118">
        <v>2983875.6</v>
      </c>
      <c r="D2299" s="120"/>
      <c r="E2299" s="162"/>
      <c r="F2299" s="162"/>
      <c r="G2299" s="91">
        <f t="shared" si="35"/>
        <v>2983875.6</v>
      </c>
      <c r="H2299" s="120">
        <v>44168</v>
      </c>
      <c r="I2299" s="120">
        <v>44337</v>
      </c>
      <c r="J2299" s="70"/>
      <c r="K2299" s="162"/>
      <c r="L2299" s="162"/>
      <c r="M2299" s="84" t="s">
        <v>3937</v>
      </c>
      <c r="N2299" s="162">
        <v>1</v>
      </c>
      <c r="O2299" s="162">
        <v>1474.7</v>
      </c>
      <c r="P2299" s="162">
        <v>2020</v>
      </c>
    </row>
    <row r="2300" spans="1:16" s="129" customFormat="1" ht="15.75" customHeight="1" x14ac:dyDescent="0.2">
      <c r="A2300" s="132" t="s">
        <v>3724</v>
      </c>
      <c r="B2300" s="18" t="s">
        <v>3840</v>
      </c>
      <c r="C2300" s="118">
        <v>5154052.8</v>
      </c>
      <c r="D2300" s="120"/>
      <c r="E2300" s="162"/>
      <c r="F2300" s="162"/>
      <c r="G2300" s="91">
        <f t="shared" si="35"/>
        <v>5154052.8</v>
      </c>
      <c r="H2300" s="120">
        <v>44193</v>
      </c>
      <c r="I2300" s="120">
        <v>44272</v>
      </c>
      <c r="J2300" s="70"/>
      <c r="K2300" s="162"/>
      <c r="L2300" s="162"/>
      <c r="M2300" s="84" t="s">
        <v>3938</v>
      </c>
      <c r="N2300" s="162">
        <v>1</v>
      </c>
      <c r="O2300" s="162">
        <v>3530.9</v>
      </c>
      <c r="P2300" s="162">
        <v>2020</v>
      </c>
    </row>
    <row r="2301" spans="1:16" s="129" customFormat="1" ht="15.75" customHeight="1" x14ac:dyDescent="0.2">
      <c r="A2301" s="132" t="s">
        <v>3718</v>
      </c>
      <c r="B2301" s="18" t="s">
        <v>3840</v>
      </c>
      <c r="C2301" s="118">
        <v>5251562.4000000004</v>
      </c>
      <c r="D2301" s="120"/>
      <c r="E2301" s="162"/>
      <c r="F2301" s="162"/>
      <c r="G2301" s="91">
        <f t="shared" si="35"/>
        <v>5251562.4000000004</v>
      </c>
      <c r="H2301" s="120">
        <v>44288</v>
      </c>
      <c r="I2301" s="120">
        <v>44343</v>
      </c>
      <c r="J2301" s="70"/>
      <c r="K2301" s="162"/>
      <c r="L2301" s="162"/>
      <c r="M2301" s="84" t="s">
        <v>3938</v>
      </c>
      <c r="N2301" s="162">
        <v>1</v>
      </c>
      <c r="O2301" s="162">
        <v>3505.3</v>
      </c>
      <c r="P2301" s="162">
        <v>2021</v>
      </c>
    </row>
    <row r="2302" spans="1:16" s="129" customFormat="1" ht="15.75" customHeight="1" x14ac:dyDescent="0.2">
      <c r="A2302" s="132" t="s">
        <v>3390</v>
      </c>
      <c r="B2302" s="18" t="s">
        <v>3840</v>
      </c>
      <c r="C2302" s="118">
        <v>2616380.16</v>
      </c>
      <c r="D2302" s="120"/>
      <c r="E2302" s="162"/>
      <c r="F2302" s="162"/>
      <c r="G2302" s="91">
        <f t="shared" si="35"/>
        <v>2616380.16</v>
      </c>
      <c r="H2302" s="120">
        <v>44222</v>
      </c>
      <c r="I2302" s="120">
        <v>44270</v>
      </c>
      <c r="J2302" s="70"/>
      <c r="K2302" s="162"/>
      <c r="L2302" s="162"/>
      <c r="M2302" s="84" t="s">
        <v>3938</v>
      </c>
      <c r="N2302" s="162">
        <v>1</v>
      </c>
      <c r="O2302" s="162">
        <v>965</v>
      </c>
      <c r="P2302" s="162">
        <v>2021</v>
      </c>
    </row>
    <row r="2303" spans="1:16" s="129" customFormat="1" ht="15.75" customHeight="1" x14ac:dyDescent="0.2">
      <c r="A2303" s="132" t="s">
        <v>3788</v>
      </c>
      <c r="B2303" s="18" t="s">
        <v>3840</v>
      </c>
      <c r="C2303" s="118">
        <v>2818779.6</v>
      </c>
      <c r="D2303" s="120"/>
      <c r="E2303" s="162"/>
      <c r="F2303" s="162"/>
      <c r="G2303" s="91">
        <f t="shared" si="35"/>
        <v>2818779.6</v>
      </c>
      <c r="H2303" s="120">
        <v>44278</v>
      </c>
      <c r="I2303" s="120">
        <v>44328</v>
      </c>
      <c r="J2303" s="70"/>
      <c r="K2303" s="162"/>
      <c r="L2303" s="162"/>
      <c r="M2303" s="84" t="s">
        <v>3938</v>
      </c>
      <c r="N2303" s="162">
        <v>1</v>
      </c>
      <c r="O2303" s="162">
        <v>699.9</v>
      </c>
      <c r="P2303" s="162">
        <v>2021</v>
      </c>
    </row>
    <row r="2304" spans="1:16" s="129" customFormat="1" ht="15.75" customHeight="1" x14ac:dyDescent="0.2">
      <c r="A2304" s="132" t="s">
        <v>2875</v>
      </c>
      <c r="B2304" s="18" t="s">
        <v>3083</v>
      </c>
      <c r="C2304" s="118">
        <v>8369704.7699999996</v>
      </c>
      <c r="D2304" s="120"/>
      <c r="E2304" s="162"/>
      <c r="F2304" s="162"/>
      <c r="G2304" s="91">
        <f t="shared" si="35"/>
        <v>8369704.7699999996</v>
      </c>
      <c r="H2304" s="120">
        <v>44336</v>
      </c>
      <c r="I2304" s="120">
        <v>44351</v>
      </c>
      <c r="J2304" s="70"/>
      <c r="K2304" s="162"/>
      <c r="L2304" s="162"/>
      <c r="M2304" s="84" t="s">
        <v>3990</v>
      </c>
      <c r="N2304" s="162">
        <v>4</v>
      </c>
      <c r="O2304" s="162">
        <v>5149.5</v>
      </c>
      <c r="P2304" s="162">
        <v>2021</v>
      </c>
    </row>
    <row r="2305" spans="1:16" s="129" customFormat="1" ht="15.75" customHeight="1" x14ac:dyDescent="0.2">
      <c r="A2305" s="132" t="s">
        <v>3803</v>
      </c>
      <c r="B2305" s="18" t="s">
        <v>3083</v>
      </c>
      <c r="C2305" s="118">
        <v>2897776.82</v>
      </c>
      <c r="D2305" s="120"/>
      <c r="E2305" s="162"/>
      <c r="F2305" s="162"/>
      <c r="G2305" s="91">
        <f t="shared" si="35"/>
        <v>2897776.82</v>
      </c>
      <c r="H2305" s="120">
        <v>44232</v>
      </c>
      <c r="I2305" s="120">
        <v>44265</v>
      </c>
      <c r="J2305" s="70"/>
      <c r="K2305" s="162"/>
      <c r="L2305" s="162"/>
      <c r="M2305" s="84" t="s">
        <v>3938</v>
      </c>
      <c r="N2305" s="162">
        <v>1</v>
      </c>
      <c r="O2305" s="162">
        <v>689.6</v>
      </c>
      <c r="P2305" s="162">
        <v>2021</v>
      </c>
    </row>
    <row r="2306" spans="1:16" s="129" customFormat="1" ht="15.75" customHeight="1" x14ac:dyDescent="0.2">
      <c r="A2306" s="132" t="s">
        <v>3808</v>
      </c>
      <c r="B2306" s="18" t="s">
        <v>3083</v>
      </c>
      <c r="C2306" s="118">
        <v>2149313.36</v>
      </c>
      <c r="D2306" s="120"/>
      <c r="E2306" s="162"/>
      <c r="F2306" s="162"/>
      <c r="G2306" s="91">
        <f t="shared" si="35"/>
        <v>2149313.36</v>
      </c>
      <c r="H2306" s="120">
        <v>44194</v>
      </c>
      <c r="I2306" s="120">
        <v>44265</v>
      </c>
      <c r="J2306" s="70"/>
      <c r="K2306" s="162"/>
      <c r="L2306" s="162"/>
      <c r="M2306" s="84" t="s">
        <v>3938</v>
      </c>
      <c r="N2306" s="162">
        <v>1</v>
      </c>
      <c r="O2306" s="162">
        <v>479.9</v>
      </c>
      <c r="P2306" s="162">
        <v>2020</v>
      </c>
    </row>
    <row r="2307" spans="1:16" s="129" customFormat="1" ht="15.75" customHeight="1" x14ac:dyDescent="0.2">
      <c r="A2307" s="132" t="s">
        <v>3604</v>
      </c>
      <c r="B2307" s="18" t="s">
        <v>3840</v>
      </c>
      <c r="C2307" s="153">
        <f>7025934.76-41625.2</f>
        <v>6984309.5599999996</v>
      </c>
      <c r="D2307" s="120"/>
      <c r="E2307" s="162"/>
      <c r="F2307" s="162"/>
      <c r="G2307" s="91">
        <f t="shared" si="35"/>
        <v>6984309.5599999996</v>
      </c>
      <c r="H2307" s="120">
        <v>44284</v>
      </c>
      <c r="I2307" s="120" t="s">
        <v>4108</v>
      </c>
      <c r="J2307" s="70"/>
      <c r="K2307" s="162"/>
      <c r="L2307" s="162"/>
      <c r="M2307" s="84" t="s">
        <v>3938</v>
      </c>
      <c r="N2307" s="162">
        <v>1</v>
      </c>
      <c r="O2307" s="162">
        <v>5555.7</v>
      </c>
      <c r="P2307" s="92">
        <v>2021</v>
      </c>
    </row>
    <row r="2308" spans="1:16" s="129" customFormat="1" ht="15.75" customHeight="1" x14ac:dyDescent="0.2">
      <c r="A2308" s="132" t="s">
        <v>3610</v>
      </c>
      <c r="B2308" s="18" t="s">
        <v>3544</v>
      </c>
      <c r="C2308" s="118">
        <v>2146118.04</v>
      </c>
      <c r="D2308" s="120"/>
      <c r="E2308" s="162"/>
      <c r="F2308" s="162"/>
      <c r="G2308" s="91">
        <f t="shared" si="35"/>
        <v>2146118.04</v>
      </c>
      <c r="H2308" s="120">
        <v>44279</v>
      </c>
      <c r="I2308" s="120">
        <v>44314</v>
      </c>
      <c r="J2308" s="70"/>
      <c r="K2308" s="162"/>
      <c r="L2308" s="162"/>
      <c r="M2308" s="84" t="s">
        <v>3938</v>
      </c>
      <c r="N2308" s="162">
        <v>1</v>
      </c>
      <c r="O2308" s="162">
        <v>830.2</v>
      </c>
      <c r="P2308" s="92">
        <v>2021</v>
      </c>
    </row>
    <row r="2309" spans="1:16" s="129" customFormat="1" ht="15.75" customHeight="1" x14ac:dyDescent="0.2">
      <c r="A2309" s="132" t="s">
        <v>3802</v>
      </c>
      <c r="B2309" s="18" t="s">
        <v>3544</v>
      </c>
      <c r="C2309" s="118">
        <v>2129051.2799999998</v>
      </c>
      <c r="D2309" s="120"/>
      <c r="E2309" s="162"/>
      <c r="F2309" s="162"/>
      <c r="G2309" s="91">
        <f t="shared" si="35"/>
        <v>2129051.2799999998</v>
      </c>
      <c r="H2309" s="120">
        <v>44280</v>
      </c>
      <c r="I2309" s="120">
        <v>44314</v>
      </c>
      <c r="J2309" s="70"/>
      <c r="K2309" s="162"/>
      <c r="L2309" s="162"/>
      <c r="M2309" s="84" t="s">
        <v>3938</v>
      </c>
      <c r="N2309" s="162">
        <v>1</v>
      </c>
      <c r="O2309" s="162">
        <v>953.1</v>
      </c>
      <c r="P2309" s="162">
        <v>2021</v>
      </c>
    </row>
    <row r="2310" spans="1:16" s="129" customFormat="1" ht="15.75" customHeight="1" x14ac:dyDescent="0.25">
      <c r="A2310" s="113" t="s">
        <v>3299</v>
      </c>
      <c r="B2310" s="18" t="s">
        <v>245</v>
      </c>
      <c r="C2310" s="118">
        <v>11582611.59</v>
      </c>
      <c r="D2310" s="120"/>
      <c r="E2310" s="162"/>
      <c r="F2310" s="162"/>
      <c r="G2310" s="91">
        <f t="shared" si="35"/>
        <v>11582611.59</v>
      </c>
      <c r="H2310" s="120">
        <v>44316</v>
      </c>
      <c r="I2310" s="120">
        <v>44378</v>
      </c>
      <c r="J2310" s="70"/>
      <c r="K2310" s="162"/>
      <c r="L2310" s="162"/>
      <c r="M2310" s="84" t="s">
        <v>3582</v>
      </c>
      <c r="N2310" s="162">
        <v>5</v>
      </c>
      <c r="O2310" s="162">
        <v>5579.7</v>
      </c>
      <c r="P2310" s="162">
        <v>2021</v>
      </c>
    </row>
    <row r="2311" spans="1:16" s="129" customFormat="1" ht="15.75" customHeight="1" x14ac:dyDescent="0.2">
      <c r="A2311" s="146" t="s">
        <v>3660</v>
      </c>
      <c r="B2311" s="18" t="s">
        <v>3947</v>
      </c>
      <c r="C2311" s="118">
        <v>1615312.27</v>
      </c>
      <c r="D2311" s="120"/>
      <c r="E2311" s="162"/>
      <c r="F2311" s="162"/>
      <c r="G2311" s="91">
        <f t="shared" si="35"/>
        <v>1615312.27</v>
      </c>
      <c r="H2311" s="120">
        <v>44146</v>
      </c>
      <c r="I2311" s="120">
        <v>44344</v>
      </c>
      <c r="J2311" s="70"/>
      <c r="K2311" s="162"/>
      <c r="L2311" s="162"/>
      <c r="M2311" s="84" t="s">
        <v>724</v>
      </c>
      <c r="N2311" s="162">
        <v>1</v>
      </c>
      <c r="O2311" s="162">
        <v>4336</v>
      </c>
      <c r="P2311" s="162">
        <v>2020</v>
      </c>
    </row>
    <row r="2312" spans="1:16" s="129" customFormat="1" ht="15.75" customHeight="1" x14ac:dyDescent="0.25">
      <c r="A2312" s="128" t="s">
        <v>3603</v>
      </c>
      <c r="B2312" s="18" t="s">
        <v>3083</v>
      </c>
      <c r="C2312" s="118">
        <v>4944919.9800000004</v>
      </c>
      <c r="D2312" s="120"/>
      <c r="E2312" s="162"/>
      <c r="F2312" s="162"/>
      <c r="G2312" s="91">
        <f t="shared" si="35"/>
        <v>4944919.9800000004</v>
      </c>
      <c r="H2312" s="120">
        <v>44176</v>
      </c>
      <c r="I2312" s="120">
        <v>44354</v>
      </c>
      <c r="J2312" s="70"/>
      <c r="K2312" s="162"/>
      <c r="L2312" s="162"/>
      <c r="M2312" s="84" t="s">
        <v>3938</v>
      </c>
      <c r="N2312" s="162">
        <v>1</v>
      </c>
      <c r="O2312" s="162">
        <v>6089.4</v>
      </c>
      <c r="P2312" s="162">
        <v>2020</v>
      </c>
    </row>
    <row r="2313" spans="1:16" s="129" customFormat="1" ht="15.75" customHeight="1" x14ac:dyDescent="0.2">
      <c r="A2313" s="132" t="s">
        <v>3797</v>
      </c>
      <c r="B2313" s="18" t="s">
        <v>3840</v>
      </c>
      <c r="C2313" s="118">
        <v>3758549.64</v>
      </c>
      <c r="D2313" s="120"/>
      <c r="E2313" s="162"/>
      <c r="F2313" s="162"/>
      <c r="G2313" s="91">
        <f t="shared" si="35"/>
        <v>3758549.64</v>
      </c>
      <c r="H2313" s="120">
        <v>44312</v>
      </c>
      <c r="I2313" s="120">
        <v>44328</v>
      </c>
      <c r="J2313" s="70"/>
      <c r="K2313" s="162"/>
      <c r="L2313" s="162"/>
      <c r="M2313" s="84" t="s">
        <v>3938</v>
      </c>
      <c r="N2313" s="162">
        <v>1</v>
      </c>
      <c r="O2313" s="162">
        <v>853.9</v>
      </c>
      <c r="P2313" s="92">
        <v>2021</v>
      </c>
    </row>
    <row r="2314" spans="1:16" s="129" customFormat="1" ht="15.75" customHeight="1" x14ac:dyDescent="0.25">
      <c r="A2314" s="113" t="s">
        <v>3356</v>
      </c>
      <c r="B2314" s="18" t="s">
        <v>3838</v>
      </c>
      <c r="C2314" s="118">
        <v>7671727.2000000002</v>
      </c>
      <c r="D2314" s="120"/>
      <c r="E2314" s="162"/>
      <c r="F2314" s="162"/>
      <c r="G2314" s="91">
        <f t="shared" si="35"/>
        <v>7671727.2000000002</v>
      </c>
      <c r="H2314" s="102">
        <v>44055</v>
      </c>
      <c r="I2314" s="120">
        <v>44287</v>
      </c>
      <c r="J2314" s="70"/>
      <c r="K2314" s="162"/>
      <c r="L2314" s="162"/>
      <c r="M2314" s="84" t="s">
        <v>3817</v>
      </c>
      <c r="N2314" s="162">
        <v>3</v>
      </c>
      <c r="O2314" s="162">
        <v>5299</v>
      </c>
      <c r="P2314" s="162">
        <v>2020</v>
      </c>
    </row>
    <row r="2315" spans="1:16" s="129" customFormat="1" ht="15.75" customHeight="1" x14ac:dyDescent="0.25">
      <c r="A2315" s="113" t="s">
        <v>2891</v>
      </c>
      <c r="B2315" s="18" t="s">
        <v>3838</v>
      </c>
      <c r="C2315" s="118">
        <v>1854816</v>
      </c>
      <c r="D2315" s="120"/>
      <c r="E2315" s="162"/>
      <c r="F2315" s="162"/>
      <c r="G2315" s="91">
        <f t="shared" si="35"/>
        <v>1854816</v>
      </c>
      <c r="H2315" s="120">
        <v>44183</v>
      </c>
      <c r="I2315" s="120">
        <v>44287</v>
      </c>
      <c r="J2315" s="70"/>
      <c r="K2315" s="162"/>
      <c r="L2315" s="162"/>
      <c r="M2315" s="84" t="s">
        <v>2822</v>
      </c>
      <c r="N2315" s="162">
        <v>1</v>
      </c>
      <c r="O2315" s="162">
        <v>5142.5</v>
      </c>
      <c r="P2315" s="162">
        <v>2020</v>
      </c>
    </row>
    <row r="2316" spans="1:16" s="129" customFormat="1" ht="15.75" customHeight="1" x14ac:dyDescent="0.25">
      <c r="A2316" s="113" t="s">
        <v>3084</v>
      </c>
      <c r="B2316" s="18" t="s">
        <v>3838</v>
      </c>
      <c r="C2316" s="153">
        <f>1519315.2+3972107.3</f>
        <v>5491422.5</v>
      </c>
      <c r="D2316" s="120"/>
      <c r="E2316" s="162"/>
      <c r="F2316" s="162"/>
      <c r="G2316" s="91">
        <f t="shared" si="35"/>
        <v>5491422.5</v>
      </c>
      <c r="H2316" s="120">
        <v>44125</v>
      </c>
      <c r="I2316" s="120" t="s">
        <v>4072</v>
      </c>
      <c r="J2316" s="70"/>
      <c r="K2316" s="162"/>
      <c r="L2316" s="162"/>
      <c r="M2316" s="139" t="s">
        <v>4073</v>
      </c>
      <c r="N2316" s="162">
        <v>5</v>
      </c>
      <c r="O2316" s="162">
        <v>1695.1</v>
      </c>
      <c r="P2316" s="162">
        <v>2020</v>
      </c>
    </row>
    <row r="2317" spans="1:16" s="129" customFormat="1" ht="15.75" customHeight="1" x14ac:dyDescent="0.2">
      <c r="A2317" s="146" t="s">
        <v>3194</v>
      </c>
      <c r="B2317" s="18" t="s">
        <v>3947</v>
      </c>
      <c r="C2317" s="118">
        <v>937753.2</v>
      </c>
      <c r="D2317" s="120"/>
      <c r="E2317" s="162"/>
      <c r="F2317" s="162"/>
      <c r="G2317" s="91">
        <f t="shared" si="35"/>
        <v>937753.2</v>
      </c>
      <c r="H2317" s="120">
        <v>44193</v>
      </c>
      <c r="I2317" s="120">
        <v>44342</v>
      </c>
      <c r="J2317" s="70"/>
      <c r="K2317" s="162"/>
      <c r="L2317" s="162"/>
      <c r="M2317" s="139" t="s">
        <v>724</v>
      </c>
      <c r="N2317" s="92">
        <v>1</v>
      </c>
      <c r="O2317" s="162">
        <v>3676.1</v>
      </c>
      <c r="P2317" s="162">
        <v>2020</v>
      </c>
    </row>
    <row r="2318" spans="1:16" s="129" customFormat="1" ht="15.75" customHeight="1" x14ac:dyDescent="0.2">
      <c r="A2318" s="146" t="s">
        <v>3624</v>
      </c>
      <c r="B2318" s="18" t="s">
        <v>3840</v>
      </c>
      <c r="C2318" s="118">
        <v>5187677.08</v>
      </c>
      <c r="D2318" s="120"/>
      <c r="E2318" s="162"/>
      <c r="F2318" s="162"/>
      <c r="G2318" s="91">
        <f t="shared" si="35"/>
        <v>5187677.08</v>
      </c>
      <c r="H2318" s="120">
        <v>44292</v>
      </c>
      <c r="I2318" s="120">
        <v>44328</v>
      </c>
      <c r="J2318" s="70"/>
      <c r="K2318" s="162"/>
      <c r="L2318" s="162"/>
      <c r="M2318" s="84" t="s">
        <v>3938</v>
      </c>
      <c r="N2318" s="162">
        <v>1</v>
      </c>
      <c r="O2318" s="162">
        <v>2753.3</v>
      </c>
      <c r="P2318" s="162">
        <v>2021</v>
      </c>
    </row>
    <row r="2319" spans="1:16" s="129" customFormat="1" ht="15.75" customHeight="1" x14ac:dyDescent="0.2">
      <c r="A2319" s="132" t="s">
        <v>3655</v>
      </c>
      <c r="B2319" s="18" t="s">
        <v>3838</v>
      </c>
      <c r="C2319" s="153">
        <f>6533322.73-681.42</f>
        <v>6532641.3100000005</v>
      </c>
      <c r="D2319" s="120"/>
      <c r="E2319" s="162"/>
      <c r="F2319" s="162"/>
      <c r="G2319" s="91">
        <f t="shared" si="35"/>
        <v>6532641.3100000005</v>
      </c>
      <c r="H2319" s="120">
        <v>44245</v>
      </c>
      <c r="I2319" s="120">
        <v>44396</v>
      </c>
      <c r="J2319" s="70"/>
      <c r="K2319" s="162"/>
      <c r="L2319" s="162"/>
      <c r="M2319" s="84" t="s">
        <v>3938</v>
      </c>
      <c r="N2319" s="162">
        <v>1</v>
      </c>
      <c r="O2319" s="162">
        <v>5063.3999999999996</v>
      </c>
      <c r="P2319" s="162">
        <v>2021</v>
      </c>
    </row>
    <row r="2320" spans="1:16" s="129" customFormat="1" ht="15.75" customHeight="1" x14ac:dyDescent="0.2">
      <c r="A2320" s="132" t="s">
        <v>3768</v>
      </c>
      <c r="B2320" s="18" t="s">
        <v>694</v>
      </c>
      <c r="C2320" s="118">
        <v>1964583.2</v>
      </c>
      <c r="D2320" s="120"/>
      <c r="E2320" s="162"/>
      <c r="F2320" s="162"/>
      <c r="G2320" s="91">
        <f t="shared" ref="G2320:G2383" si="36">C2320-D2320+F2320</f>
        <v>1964583.2</v>
      </c>
      <c r="H2320" s="120">
        <v>44351</v>
      </c>
      <c r="I2320" s="120">
        <v>44377</v>
      </c>
      <c r="J2320" s="70"/>
      <c r="K2320" s="162"/>
      <c r="L2320" s="162"/>
      <c r="M2320" s="84" t="s">
        <v>3938</v>
      </c>
      <c r="N2320" s="162">
        <v>1</v>
      </c>
      <c r="O2320" s="162">
        <v>419.17</v>
      </c>
      <c r="P2320" s="162">
        <v>2021</v>
      </c>
    </row>
    <row r="2321" spans="1:16" s="129" customFormat="1" ht="15.75" customHeight="1" x14ac:dyDescent="0.25">
      <c r="A2321" s="113" t="s">
        <v>3986</v>
      </c>
      <c r="B2321" s="18" t="s">
        <v>3925</v>
      </c>
      <c r="C2321" s="118">
        <v>7398544.4400000004</v>
      </c>
      <c r="D2321" s="120"/>
      <c r="E2321" s="162"/>
      <c r="F2321" s="162"/>
      <c r="G2321" s="91">
        <f t="shared" si="36"/>
        <v>7398544.4400000004</v>
      </c>
      <c r="H2321" s="120">
        <v>44333</v>
      </c>
      <c r="I2321" s="120">
        <v>44390</v>
      </c>
      <c r="J2321" s="70"/>
      <c r="K2321" s="162"/>
      <c r="L2321" s="162"/>
      <c r="M2321" s="84" t="s">
        <v>3938</v>
      </c>
      <c r="N2321" s="162">
        <v>1</v>
      </c>
      <c r="O2321" s="162">
        <v>5073.8</v>
      </c>
      <c r="P2321" s="162">
        <v>2021</v>
      </c>
    </row>
    <row r="2322" spans="1:16" s="129" customFormat="1" ht="15.75" customHeight="1" x14ac:dyDescent="0.25">
      <c r="A2322" s="113" t="s">
        <v>3676</v>
      </c>
      <c r="B2322" s="126" t="s">
        <v>4016</v>
      </c>
      <c r="C2322" s="118">
        <v>3981258.9</v>
      </c>
      <c r="D2322" s="120"/>
      <c r="E2322" s="162"/>
      <c r="F2322" s="162"/>
      <c r="G2322" s="91">
        <f t="shared" si="36"/>
        <v>3981258.9</v>
      </c>
      <c r="H2322" s="120">
        <v>44371</v>
      </c>
      <c r="I2322" s="120">
        <v>44389</v>
      </c>
      <c r="J2322" s="70"/>
      <c r="K2322" s="162"/>
      <c r="L2322" s="162"/>
      <c r="M2322" s="84" t="s">
        <v>3937</v>
      </c>
      <c r="N2322" s="162">
        <v>1</v>
      </c>
      <c r="O2322" s="162">
        <v>5097.5</v>
      </c>
      <c r="P2322" s="92">
        <v>2021</v>
      </c>
    </row>
    <row r="2323" spans="1:16" s="129" customFormat="1" ht="15.75" customHeight="1" x14ac:dyDescent="0.25">
      <c r="A2323" s="113" t="s">
        <v>3302</v>
      </c>
      <c r="B2323" s="126" t="s">
        <v>4016</v>
      </c>
      <c r="C2323" s="118">
        <v>5131958.72</v>
      </c>
      <c r="D2323" s="120"/>
      <c r="E2323" s="162"/>
      <c r="F2323" s="162"/>
      <c r="G2323" s="91">
        <f t="shared" si="36"/>
        <v>5131958.72</v>
      </c>
      <c r="H2323" s="120">
        <v>44389</v>
      </c>
      <c r="I2323" s="120">
        <v>44397</v>
      </c>
      <c r="J2323" s="70"/>
      <c r="K2323" s="162"/>
      <c r="L2323" s="162"/>
      <c r="M2323" s="84" t="s">
        <v>3938</v>
      </c>
      <c r="N2323" s="162">
        <v>1</v>
      </c>
      <c r="O2323" s="162">
        <v>3606.4</v>
      </c>
      <c r="P2323" s="162">
        <v>2021</v>
      </c>
    </row>
    <row r="2324" spans="1:16" s="129" customFormat="1" ht="15.75" customHeight="1" x14ac:dyDescent="0.25">
      <c r="A2324" s="113" t="s">
        <v>3771</v>
      </c>
      <c r="B2324" s="126" t="s">
        <v>4016</v>
      </c>
      <c r="C2324" s="118">
        <v>5140729.24</v>
      </c>
      <c r="D2324" s="120"/>
      <c r="E2324" s="162"/>
      <c r="F2324" s="162"/>
      <c r="G2324" s="91">
        <f t="shared" si="36"/>
        <v>5140729.24</v>
      </c>
      <c r="H2324" s="120">
        <v>44389</v>
      </c>
      <c r="I2324" s="120">
        <v>44397</v>
      </c>
      <c r="J2324" s="70"/>
      <c r="K2324" s="162"/>
      <c r="L2324" s="162"/>
      <c r="M2324" s="84" t="s">
        <v>3938</v>
      </c>
      <c r="N2324" s="162">
        <v>1</v>
      </c>
      <c r="O2324" s="162">
        <v>3582.2</v>
      </c>
      <c r="P2324" s="92">
        <v>2021</v>
      </c>
    </row>
    <row r="2325" spans="1:16" s="129" customFormat="1" ht="15.75" customHeight="1" x14ac:dyDescent="0.25">
      <c r="A2325" s="119" t="s">
        <v>3652</v>
      </c>
      <c r="B2325" s="18" t="s">
        <v>3838</v>
      </c>
      <c r="C2325" s="118">
        <v>2925177.6</v>
      </c>
      <c r="D2325" s="120"/>
      <c r="E2325" s="162"/>
      <c r="F2325" s="162"/>
      <c r="G2325" s="91">
        <f t="shared" si="36"/>
        <v>2925177.6</v>
      </c>
      <c r="H2325" s="120">
        <v>44182</v>
      </c>
      <c r="I2325" s="120">
        <v>44308</v>
      </c>
      <c r="J2325" s="70"/>
      <c r="K2325" s="162"/>
      <c r="L2325" s="162"/>
      <c r="M2325" s="84" t="s">
        <v>3939</v>
      </c>
      <c r="N2325" s="162">
        <v>2</v>
      </c>
      <c r="O2325" s="162">
        <v>1089</v>
      </c>
      <c r="P2325" s="162">
        <v>2020</v>
      </c>
    </row>
    <row r="2326" spans="1:16" s="129" customFormat="1" ht="15.75" customHeight="1" x14ac:dyDescent="0.2">
      <c r="A2326" s="132" t="s">
        <v>3658</v>
      </c>
      <c r="B2326" s="18" t="s">
        <v>3838</v>
      </c>
      <c r="C2326" s="118">
        <v>7704319.4299999997</v>
      </c>
      <c r="D2326" s="120"/>
      <c r="E2326" s="162"/>
      <c r="F2326" s="162"/>
      <c r="G2326" s="91">
        <f t="shared" si="36"/>
        <v>7704319.4299999997</v>
      </c>
      <c r="H2326" s="120">
        <v>44195</v>
      </c>
      <c r="I2326" s="120">
        <v>44405</v>
      </c>
      <c r="J2326" s="70"/>
      <c r="K2326" s="162"/>
      <c r="L2326" s="162"/>
      <c r="M2326" s="84" t="s">
        <v>3938</v>
      </c>
      <c r="N2326" s="162">
        <v>1</v>
      </c>
      <c r="O2326" s="162">
        <v>4096.3</v>
      </c>
      <c r="P2326" s="162">
        <v>2020</v>
      </c>
    </row>
    <row r="2327" spans="1:16" s="129" customFormat="1" ht="15.75" customHeight="1" x14ac:dyDescent="0.25">
      <c r="A2327" s="113" t="s">
        <v>3017</v>
      </c>
      <c r="B2327" s="18" t="s">
        <v>3532</v>
      </c>
      <c r="C2327" s="118">
        <v>2501643.6</v>
      </c>
      <c r="D2327" s="120"/>
      <c r="E2327" s="162"/>
      <c r="F2327" s="162"/>
      <c r="G2327" s="91">
        <f t="shared" si="36"/>
        <v>2501643.6</v>
      </c>
      <c r="H2327" s="120">
        <v>44195</v>
      </c>
      <c r="I2327" s="120">
        <v>44372</v>
      </c>
      <c r="J2327" s="70"/>
      <c r="K2327" s="162"/>
      <c r="L2327" s="162"/>
      <c r="M2327" s="139" t="s">
        <v>3976</v>
      </c>
      <c r="N2327" s="92">
        <v>2</v>
      </c>
      <c r="O2327" s="135">
        <v>714.8</v>
      </c>
      <c r="P2327" s="162">
        <v>2020</v>
      </c>
    </row>
    <row r="2328" spans="1:16" s="129" customFormat="1" ht="15.75" customHeight="1" x14ac:dyDescent="0.2">
      <c r="A2328" s="132" t="s">
        <v>3648</v>
      </c>
      <c r="B2328" s="18" t="s">
        <v>3838</v>
      </c>
      <c r="C2328" s="153">
        <f>6526740.53-76370.72</f>
        <v>6450369.8100000005</v>
      </c>
      <c r="D2328" s="120"/>
      <c r="E2328" s="162"/>
      <c r="F2328" s="162"/>
      <c r="G2328" s="91">
        <f t="shared" si="36"/>
        <v>6450369.8100000005</v>
      </c>
      <c r="H2328" s="120">
        <v>44342</v>
      </c>
      <c r="I2328" s="120">
        <v>44405</v>
      </c>
      <c r="J2328" s="70"/>
      <c r="K2328" s="162"/>
      <c r="L2328" s="162"/>
      <c r="M2328" s="84" t="s">
        <v>3938</v>
      </c>
      <c r="N2328" s="162">
        <v>1</v>
      </c>
      <c r="O2328" s="162">
        <v>3385.2</v>
      </c>
      <c r="P2328" s="162">
        <v>2021</v>
      </c>
    </row>
    <row r="2329" spans="1:16" s="129" customFormat="1" ht="15.75" customHeight="1" x14ac:dyDescent="0.2">
      <c r="A2329" s="132" t="s">
        <v>3109</v>
      </c>
      <c r="B2329" s="18" t="s">
        <v>63</v>
      </c>
      <c r="C2329" s="118">
        <v>6592084.7999999998</v>
      </c>
      <c r="D2329" s="120"/>
      <c r="E2329" s="162"/>
      <c r="F2329" s="162"/>
      <c r="G2329" s="91">
        <f t="shared" si="36"/>
        <v>6592084.7999999998</v>
      </c>
      <c r="H2329" s="120">
        <v>44181</v>
      </c>
      <c r="I2329" s="120">
        <v>44372</v>
      </c>
      <c r="J2329" s="70"/>
      <c r="K2329" s="162"/>
      <c r="L2329" s="162"/>
      <c r="M2329" s="84" t="s">
        <v>3582</v>
      </c>
      <c r="N2329" s="162">
        <v>5</v>
      </c>
      <c r="O2329" s="162">
        <v>3379.9</v>
      </c>
      <c r="P2329" s="162">
        <v>2020</v>
      </c>
    </row>
    <row r="2330" spans="1:16" s="129" customFormat="1" ht="15.75" customHeight="1" x14ac:dyDescent="0.25">
      <c r="A2330" s="113" t="s">
        <v>2478</v>
      </c>
      <c r="B2330" s="18" t="s">
        <v>2852</v>
      </c>
      <c r="C2330" s="118">
        <v>2255064</v>
      </c>
      <c r="D2330" s="120"/>
      <c r="E2330" s="162"/>
      <c r="F2330" s="162"/>
      <c r="G2330" s="91">
        <f t="shared" si="36"/>
        <v>2255064</v>
      </c>
      <c r="H2330" s="120">
        <v>43829</v>
      </c>
      <c r="I2330" s="120">
        <v>44417</v>
      </c>
      <c r="J2330" s="70"/>
      <c r="K2330" s="162"/>
      <c r="L2330" s="162"/>
      <c r="M2330" s="84" t="s">
        <v>3509</v>
      </c>
      <c r="N2330" s="162">
        <v>4</v>
      </c>
      <c r="O2330" s="135">
        <v>3009.7</v>
      </c>
      <c r="P2330" s="92">
        <v>2019</v>
      </c>
    </row>
    <row r="2331" spans="1:16" s="129" customFormat="1" ht="15.75" customHeight="1" x14ac:dyDescent="0.25">
      <c r="A2331" s="113" t="s">
        <v>3155</v>
      </c>
      <c r="B2331" s="18" t="s">
        <v>2081</v>
      </c>
      <c r="C2331" s="118">
        <v>5179831.3899999997</v>
      </c>
      <c r="D2331" s="120"/>
      <c r="E2331" s="162"/>
      <c r="F2331" s="162"/>
      <c r="G2331" s="91">
        <f t="shared" si="36"/>
        <v>5179831.3899999997</v>
      </c>
      <c r="H2331" s="120">
        <v>44088</v>
      </c>
      <c r="I2331" s="120">
        <v>44378</v>
      </c>
      <c r="J2331" s="70"/>
      <c r="K2331" s="162"/>
      <c r="L2331" s="162"/>
      <c r="M2331" s="84" t="s">
        <v>3821</v>
      </c>
      <c r="N2331" s="162">
        <v>5</v>
      </c>
      <c r="O2331" s="162">
        <v>3852.2</v>
      </c>
      <c r="P2331" s="162">
        <v>2020</v>
      </c>
    </row>
    <row r="2332" spans="1:16" s="129" customFormat="1" ht="15.75" customHeight="1" x14ac:dyDescent="0.25">
      <c r="A2332" s="119" t="s">
        <v>3678</v>
      </c>
      <c r="B2332" s="18" t="s">
        <v>3940</v>
      </c>
      <c r="C2332" s="118">
        <v>4963212.4000000004</v>
      </c>
      <c r="D2332" s="120"/>
      <c r="E2332" s="162"/>
      <c r="F2332" s="162"/>
      <c r="G2332" s="91">
        <f t="shared" si="36"/>
        <v>4963212.4000000004</v>
      </c>
      <c r="H2332" s="120">
        <v>44273</v>
      </c>
      <c r="I2332" s="120">
        <v>44390</v>
      </c>
      <c r="J2332" s="70"/>
      <c r="K2332" s="162"/>
      <c r="L2332" s="162"/>
      <c r="M2332" s="84" t="s">
        <v>3937</v>
      </c>
      <c r="N2332" s="162">
        <v>1</v>
      </c>
      <c r="O2332" s="162">
        <v>5407.5</v>
      </c>
      <c r="P2332" s="162">
        <v>2021</v>
      </c>
    </row>
    <row r="2333" spans="1:16" s="129" customFormat="1" ht="15.75" customHeight="1" x14ac:dyDescent="0.2">
      <c r="A2333" s="146" t="s">
        <v>3675</v>
      </c>
      <c r="B2333" s="18" t="s">
        <v>3572</v>
      </c>
      <c r="C2333" s="118">
        <v>3893064</v>
      </c>
      <c r="D2333" s="120"/>
      <c r="E2333" s="162"/>
      <c r="F2333" s="162"/>
      <c r="G2333" s="91">
        <f t="shared" si="36"/>
        <v>3893064</v>
      </c>
      <c r="H2333" s="120">
        <v>44363</v>
      </c>
      <c r="I2333" s="120">
        <v>44399</v>
      </c>
      <c r="J2333" s="70"/>
      <c r="K2333" s="162"/>
      <c r="L2333" s="162"/>
      <c r="M2333" s="84" t="s">
        <v>3938</v>
      </c>
      <c r="N2333" s="162">
        <v>1</v>
      </c>
      <c r="O2333" s="162">
        <v>2974.3</v>
      </c>
      <c r="P2333" s="162">
        <v>2021</v>
      </c>
    </row>
    <row r="2334" spans="1:16" s="129" customFormat="1" ht="15.75" customHeight="1" x14ac:dyDescent="0.2">
      <c r="A2334" s="146" t="s">
        <v>3796</v>
      </c>
      <c r="B2334" s="18" t="s">
        <v>3572</v>
      </c>
      <c r="C2334" s="118">
        <v>3887874.35</v>
      </c>
      <c r="D2334" s="120"/>
      <c r="E2334" s="162"/>
      <c r="F2334" s="162"/>
      <c r="G2334" s="91">
        <f t="shared" si="36"/>
        <v>3887874.35</v>
      </c>
      <c r="H2334" s="120">
        <v>44341</v>
      </c>
      <c r="I2334" s="120">
        <v>44399</v>
      </c>
      <c r="J2334" s="70"/>
      <c r="K2334" s="162"/>
      <c r="L2334" s="162"/>
      <c r="M2334" s="84" t="s">
        <v>3938</v>
      </c>
      <c r="N2334" s="162">
        <v>1</v>
      </c>
      <c r="O2334" s="162">
        <v>600.6</v>
      </c>
      <c r="P2334" s="92">
        <v>2021</v>
      </c>
    </row>
    <row r="2335" spans="1:16" s="129" customFormat="1" ht="15.75" customHeight="1" x14ac:dyDescent="0.2">
      <c r="A2335" s="132" t="s">
        <v>3809</v>
      </c>
      <c r="B2335" s="18" t="s">
        <v>3083</v>
      </c>
      <c r="C2335" s="118">
        <v>2874054.79</v>
      </c>
      <c r="D2335" s="120"/>
      <c r="E2335" s="162"/>
      <c r="F2335" s="162"/>
      <c r="G2335" s="91">
        <f t="shared" si="36"/>
        <v>2874054.79</v>
      </c>
      <c r="H2335" s="120">
        <v>44194</v>
      </c>
      <c r="I2335" s="120">
        <v>44265</v>
      </c>
      <c r="J2335" s="70"/>
      <c r="K2335" s="162"/>
      <c r="L2335" s="162"/>
      <c r="M2335" s="84" t="s">
        <v>3938</v>
      </c>
      <c r="N2335" s="162">
        <v>1</v>
      </c>
      <c r="O2335" s="162">
        <v>639.9</v>
      </c>
      <c r="P2335" s="162">
        <v>2020</v>
      </c>
    </row>
    <row r="2336" spans="1:16" s="129" customFormat="1" ht="15.75" customHeight="1" x14ac:dyDescent="0.25">
      <c r="A2336" s="113" t="s">
        <v>3810</v>
      </c>
      <c r="B2336" s="18" t="s">
        <v>3925</v>
      </c>
      <c r="C2336" s="118">
        <v>2685075.59</v>
      </c>
      <c r="D2336" s="120"/>
      <c r="E2336" s="162"/>
      <c r="F2336" s="162"/>
      <c r="G2336" s="91">
        <f t="shared" si="36"/>
        <v>2685075.59</v>
      </c>
      <c r="H2336" s="120">
        <v>44320</v>
      </c>
      <c r="I2336" s="120">
        <v>44368</v>
      </c>
      <c r="J2336" s="70"/>
      <c r="K2336" s="162"/>
      <c r="L2336" s="162"/>
      <c r="M2336" s="84" t="s">
        <v>3938</v>
      </c>
      <c r="N2336" s="162">
        <v>1</v>
      </c>
      <c r="O2336" s="162">
        <v>686.9</v>
      </c>
      <c r="P2336" s="92">
        <v>2021</v>
      </c>
    </row>
    <row r="2337" spans="1:16" s="129" customFormat="1" ht="15.75" customHeight="1" x14ac:dyDescent="0.25">
      <c r="A2337" s="113" t="s">
        <v>3813</v>
      </c>
      <c r="B2337" s="18" t="s">
        <v>3925</v>
      </c>
      <c r="C2337" s="118">
        <v>2829187.42</v>
      </c>
      <c r="D2337" s="120"/>
      <c r="E2337" s="162"/>
      <c r="F2337" s="162"/>
      <c r="G2337" s="91">
        <f t="shared" si="36"/>
        <v>2829187.42</v>
      </c>
      <c r="H2337" s="120">
        <v>44335</v>
      </c>
      <c r="I2337" s="120">
        <v>44368</v>
      </c>
      <c r="J2337" s="70"/>
      <c r="K2337" s="162"/>
      <c r="L2337" s="162"/>
      <c r="M2337" s="84" t="s">
        <v>3938</v>
      </c>
      <c r="N2337" s="162">
        <v>1</v>
      </c>
      <c r="O2337" s="162">
        <v>791.9</v>
      </c>
      <c r="P2337" s="92">
        <v>2021</v>
      </c>
    </row>
    <row r="2338" spans="1:16" s="129" customFormat="1" ht="15.75" customHeight="1" x14ac:dyDescent="0.25">
      <c r="A2338" s="113" t="s">
        <v>3609</v>
      </c>
      <c r="B2338" s="18" t="s">
        <v>3925</v>
      </c>
      <c r="C2338" s="118">
        <v>4993042.82</v>
      </c>
      <c r="D2338" s="120"/>
      <c r="E2338" s="162"/>
      <c r="F2338" s="162"/>
      <c r="G2338" s="91">
        <f t="shared" si="36"/>
        <v>4993042.82</v>
      </c>
      <c r="H2338" s="120">
        <v>44328</v>
      </c>
      <c r="I2338" s="120">
        <v>44343</v>
      </c>
      <c r="J2338" s="70"/>
      <c r="K2338" s="162"/>
      <c r="L2338" s="162"/>
      <c r="M2338" s="84" t="s">
        <v>3938</v>
      </c>
      <c r="N2338" s="162">
        <v>1</v>
      </c>
      <c r="O2338" s="162">
        <v>4490.7</v>
      </c>
      <c r="P2338" s="92">
        <v>2021</v>
      </c>
    </row>
    <row r="2339" spans="1:16" s="129" customFormat="1" ht="15.75" customHeight="1" x14ac:dyDescent="0.25">
      <c r="A2339" s="113" t="s">
        <v>3654</v>
      </c>
      <c r="B2339" s="18" t="s">
        <v>4014</v>
      </c>
      <c r="C2339" s="118">
        <v>3087381.49</v>
      </c>
      <c r="D2339" s="120"/>
      <c r="E2339" s="162"/>
      <c r="F2339" s="162"/>
      <c r="G2339" s="91">
        <f t="shared" si="36"/>
        <v>3087381.49</v>
      </c>
      <c r="H2339" s="120">
        <v>44383</v>
      </c>
      <c r="I2339" s="120">
        <v>44390</v>
      </c>
      <c r="J2339" s="70"/>
      <c r="K2339" s="162"/>
      <c r="L2339" s="162"/>
      <c r="M2339" s="84" t="s">
        <v>3820</v>
      </c>
      <c r="N2339" s="162">
        <v>2</v>
      </c>
      <c r="O2339" s="162">
        <v>3818.3</v>
      </c>
      <c r="P2339" s="92">
        <v>2021</v>
      </c>
    </row>
    <row r="2340" spans="1:16" s="129" customFormat="1" ht="15.75" customHeight="1" x14ac:dyDescent="0.2">
      <c r="A2340" s="146" t="s">
        <v>3232</v>
      </c>
      <c r="B2340" s="18" t="s">
        <v>2942</v>
      </c>
      <c r="C2340" s="118">
        <v>1970007.96</v>
      </c>
      <c r="D2340" s="120"/>
      <c r="E2340" s="162"/>
      <c r="F2340" s="162"/>
      <c r="G2340" s="91">
        <f t="shared" si="36"/>
        <v>1970007.96</v>
      </c>
      <c r="H2340" s="120">
        <v>44141</v>
      </c>
      <c r="I2340" s="120">
        <v>44238</v>
      </c>
      <c r="J2340" s="70"/>
      <c r="K2340" s="162"/>
      <c r="L2340" s="162"/>
      <c r="M2340" s="84" t="s">
        <v>3957</v>
      </c>
      <c r="N2340" s="162">
        <v>2</v>
      </c>
      <c r="O2340" s="162">
        <v>3670.3</v>
      </c>
      <c r="P2340" s="162">
        <v>2020</v>
      </c>
    </row>
    <row r="2341" spans="1:16" s="129" customFormat="1" ht="15.75" customHeight="1" x14ac:dyDescent="0.2">
      <c r="A2341" s="132" t="s">
        <v>3612</v>
      </c>
      <c r="B2341" s="18" t="s">
        <v>3840</v>
      </c>
      <c r="C2341" s="118">
        <v>5017811.12</v>
      </c>
      <c r="D2341" s="120"/>
      <c r="E2341" s="162"/>
      <c r="F2341" s="162"/>
      <c r="G2341" s="91">
        <f t="shared" si="36"/>
        <v>5017811.12</v>
      </c>
      <c r="H2341" s="120">
        <v>44350</v>
      </c>
      <c r="I2341" s="120">
        <v>44384</v>
      </c>
      <c r="J2341" s="70"/>
      <c r="K2341" s="162"/>
      <c r="L2341" s="162"/>
      <c r="M2341" s="84" t="s">
        <v>3938</v>
      </c>
      <c r="N2341" s="162">
        <v>1</v>
      </c>
      <c r="O2341" s="162">
        <v>3612.7</v>
      </c>
      <c r="P2341" s="92">
        <v>2021</v>
      </c>
    </row>
    <row r="2342" spans="1:16" s="129" customFormat="1" ht="15.75" customHeight="1" x14ac:dyDescent="0.25">
      <c r="A2342" s="113" t="s">
        <v>3792</v>
      </c>
      <c r="B2342" s="126" t="s">
        <v>4016</v>
      </c>
      <c r="C2342" s="118">
        <v>4679107.7</v>
      </c>
      <c r="D2342" s="120"/>
      <c r="E2342" s="162"/>
      <c r="F2342" s="162"/>
      <c r="G2342" s="91">
        <f t="shared" si="36"/>
        <v>4679107.7</v>
      </c>
      <c r="H2342" s="120">
        <v>44405</v>
      </c>
      <c r="I2342" s="120">
        <v>44421</v>
      </c>
      <c r="J2342" s="70"/>
      <c r="K2342" s="162"/>
      <c r="L2342" s="162"/>
      <c r="M2342" s="84" t="s">
        <v>3937</v>
      </c>
      <c r="N2342" s="162">
        <v>1</v>
      </c>
      <c r="O2342" s="162">
        <v>3821.39</v>
      </c>
      <c r="P2342" s="92">
        <v>2021</v>
      </c>
    </row>
    <row r="2343" spans="1:16" s="129" customFormat="1" ht="15.75" customHeight="1" x14ac:dyDescent="0.25">
      <c r="A2343" s="113" t="s">
        <v>3770</v>
      </c>
      <c r="B2343" s="126" t="s">
        <v>4016</v>
      </c>
      <c r="C2343" s="118">
        <v>5832227.5899999999</v>
      </c>
      <c r="D2343" s="120"/>
      <c r="E2343" s="162"/>
      <c r="F2343" s="162"/>
      <c r="G2343" s="91">
        <f t="shared" si="36"/>
        <v>5832227.5899999999</v>
      </c>
      <c r="H2343" s="120">
        <v>44411</v>
      </c>
      <c r="I2343" s="120">
        <v>44417</v>
      </c>
      <c r="J2343" s="70"/>
      <c r="K2343" s="162"/>
      <c r="L2343" s="162"/>
      <c r="M2343" s="84" t="s">
        <v>3938</v>
      </c>
      <c r="N2343" s="162">
        <v>1</v>
      </c>
      <c r="O2343" s="162">
        <v>3653.8</v>
      </c>
      <c r="P2343" s="92">
        <v>2021</v>
      </c>
    </row>
    <row r="2344" spans="1:16" s="129" customFormat="1" ht="15.75" customHeight="1" x14ac:dyDescent="0.25">
      <c r="A2344" s="113" t="s">
        <v>2227</v>
      </c>
      <c r="B2344" s="18" t="s">
        <v>2098</v>
      </c>
      <c r="C2344" s="118">
        <v>1246359.18</v>
      </c>
      <c r="D2344" s="120"/>
      <c r="E2344" s="162"/>
      <c r="F2344" s="162"/>
      <c r="G2344" s="91">
        <f t="shared" si="36"/>
        <v>1246359.18</v>
      </c>
      <c r="H2344" s="120">
        <v>43829</v>
      </c>
      <c r="I2344" s="120">
        <v>44400</v>
      </c>
      <c r="J2344" s="70"/>
      <c r="K2344" s="162"/>
      <c r="L2344" s="162"/>
      <c r="M2344" s="84" t="s">
        <v>3501</v>
      </c>
      <c r="N2344" s="162">
        <v>4</v>
      </c>
      <c r="O2344" s="135">
        <v>2268.4</v>
      </c>
      <c r="P2344" s="92">
        <v>2019</v>
      </c>
    </row>
    <row r="2345" spans="1:16" s="129" customFormat="1" ht="15.75" customHeight="1" x14ac:dyDescent="0.25">
      <c r="A2345" s="113" t="s">
        <v>1551</v>
      </c>
      <c r="B2345" s="18" t="s">
        <v>2852</v>
      </c>
      <c r="C2345" s="118">
        <v>5379422.0700000003</v>
      </c>
      <c r="D2345" s="120"/>
      <c r="E2345" s="162"/>
      <c r="F2345" s="162"/>
      <c r="G2345" s="91">
        <f t="shared" si="36"/>
        <v>5379422.0700000003</v>
      </c>
      <c r="H2345" s="120" t="s">
        <v>4066</v>
      </c>
      <c r="I2345" s="120">
        <v>44435</v>
      </c>
      <c r="J2345" s="70"/>
      <c r="K2345" s="162"/>
      <c r="L2345" s="162"/>
      <c r="M2345" s="84" t="s">
        <v>3501</v>
      </c>
      <c r="N2345" s="162">
        <v>4</v>
      </c>
      <c r="O2345" s="110">
        <v>6021.9</v>
      </c>
      <c r="P2345" s="92" t="s">
        <v>4006</v>
      </c>
    </row>
    <row r="2346" spans="1:16" s="129" customFormat="1" ht="15.75" customHeight="1" x14ac:dyDescent="0.2">
      <c r="A2346" s="146" t="s">
        <v>3219</v>
      </c>
      <c r="B2346" s="18" t="s">
        <v>2942</v>
      </c>
      <c r="C2346" s="118">
        <v>7479570.8600000003</v>
      </c>
      <c r="D2346" s="120"/>
      <c r="E2346" s="162"/>
      <c r="F2346" s="162"/>
      <c r="G2346" s="91">
        <f t="shared" si="36"/>
        <v>7479570.8600000003</v>
      </c>
      <c r="H2346" s="120">
        <v>44260</v>
      </c>
      <c r="I2346" s="120">
        <v>44379</v>
      </c>
      <c r="J2346" s="70"/>
      <c r="K2346" s="162"/>
      <c r="L2346" s="162"/>
      <c r="M2346" s="84" t="s">
        <v>3958</v>
      </c>
      <c r="N2346" s="162">
        <v>4</v>
      </c>
      <c r="O2346" s="162">
        <v>1184.9000000000001</v>
      </c>
      <c r="P2346" s="162">
        <v>2021</v>
      </c>
    </row>
    <row r="2347" spans="1:16" s="129" customFormat="1" ht="15.75" customHeight="1" x14ac:dyDescent="0.25">
      <c r="A2347" s="113" t="s">
        <v>3686</v>
      </c>
      <c r="B2347" s="126" t="s">
        <v>4061</v>
      </c>
      <c r="C2347" s="118">
        <v>5237123.16</v>
      </c>
      <c r="D2347" s="120"/>
      <c r="E2347" s="162"/>
      <c r="F2347" s="162"/>
      <c r="G2347" s="91">
        <f t="shared" si="36"/>
        <v>5237123.16</v>
      </c>
      <c r="H2347" s="120">
        <v>44379</v>
      </c>
      <c r="I2347" s="120">
        <v>44407</v>
      </c>
      <c r="J2347" s="70"/>
      <c r="K2347" s="162"/>
      <c r="L2347" s="162"/>
      <c r="M2347" s="84" t="s">
        <v>3938</v>
      </c>
      <c r="N2347" s="162">
        <v>1</v>
      </c>
      <c r="O2347" s="162">
        <v>3728.1</v>
      </c>
      <c r="P2347" s="92">
        <v>2021</v>
      </c>
    </row>
    <row r="2348" spans="1:16" s="129" customFormat="1" ht="15.75" customHeight="1" x14ac:dyDescent="0.25">
      <c r="A2348" s="113" t="s">
        <v>3684</v>
      </c>
      <c r="B2348" s="126" t="s">
        <v>4061</v>
      </c>
      <c r="C2348" s="118">
        <v>5287124.82</v>
      </c>
      <c r="D2348" s="120"/>
      <c r="E2348" s="162"/>
      <c r="F2348" s="162"/>
      <c r="G2348" s="91">
        <f t="shared" si="36"/>
        <v>5287124.82</v>
      </c>
      <c r="H2348" s="120">
        <v>44379</v>
      </c>
      <c r="I2348" s="120">
        <v>44407</v>
      </c>
      <c r="J2348" s="70"/>
      <c r="K2348" s="162"/>
      <c r="L2348" s="162"/>
      <c r="M2348" s="84" t="s">
        <v>3938</v>
      </c>
      <c r="N2348" s="162">
        <v>1</v>
      </c>
      <c r="O2348" s="162">
        <v>3859.9</v>
      </c>
      <c r="P2348" s="92">
        <v>2021</v>
      </c>
    </row>
    <row r="2349" spans="1:16" s="129" customFormat="1" ht="15.75" customHeight="1" x14ac:dyDescent="0.25">
      <c r="A2349" s="113" t="s">
        <v>3403</v>
      </c>
      <c r="B2349" s="126" t="s">
        <v>3838</v>
      </c>
      <c r="C2349" s="153">
        <f>9382627.2-22917.6-6018</f>
        <v>9353691.5999999996</v>
      </c>
      <c r="D2349" s="120"/>
      <c r="E2349" s="162"/>
      <c r="F2349" s="162"/>
      <c r="G2349" s="91">
        <f t="shared" si="36"/>
        <v>9353691.5999999996</v>
      </c>
      <c r="H2349" s="120">
        <v>44182</v>
      </c>
      <c r="I2349" s="120">
        <v>44284</v>
      </c>
      <c r="J2349" s="70"/>
      <c r="K2349" s="162"/>
      <c r="L2349" s="162"/>
      <c r="M2349" s="84" t="s">
        <v>3939</v>
      </c>
      <c r="N2349" s="162">
        <v>2</v>
      </c>
      <c r="O2349" s="162">
        <v>6252.1</v>
      </c>
      <c r="P2349" s="92">
        <v>2020</v>
      </c>
    </row>
    <row r="2350" spans="1:16" s="129" customFormat="1" ht="15.75" customHeight="1" x14ac:dyDescent="0.2">
      <c r="A2350" s="146" t="s">
        <v>3622</v>
      </c>
      <c r="B2350" s="18" t="s">
        <v>3544</v>
      </c>
      <c r="C2350" s="118">
        <v>2240501.9</v>
      </c>
      <c r="D2350" s="120"/>
      <c r="E2350" s="162"/>
      <c r="F2350" s="162"/>
      <c r="G2350" s="91">
        <f t="shared" si="36"/>
        <v>2240501.9</v>
      </c>
      <c r="H2350" s="120">
        <v>44291</v>
      </c>
      <c r="I2350" s="120">
        <v>44453</v>
      </c>
      <c r="J2350" s="70"/>
      <c r="K2350" s="162"/>
      <c r="L2350" s="162"/>
      <c r="M2350" s="84" t="s">
        <v>3938</v>
      </c>
      <c r="N2350" s="162">
        <v>1</v>
      </c>
      <c r="O2350" s="162">
        <v>683.9</v>
      </c>
      <c r="P2350" s="162">
        <v>2021</v>
      </c>
    </row>
    <row r="2351" spans="1:16" s="129" customFormat="1" ht="15.75" customHeight="1" x14ac:dyDescent="0.25">
      <c r="A2351" s="113" t="s">
        <v>3166</v>
      </c>
      <c r="B2351" s="126" t="s">
        <v>4016</v>
      </c>
      <c r="C2351" s="153">
        <f>4031781.34-4031781.34+3688220.19</f>
        <v>3688220.19</v>
      </c>
      <c r="D2351" s="120"/>
      <c r="E2351" s="162"/>
      <c r="F2351" s="162"/>
      <c r="G2351" s="91">
        <f t="shared" si="36"/>
        <v>3688220.19</v>
      </c>
      <c r="H2351" s="120">
        <v>44440</v>
      </c>
      <c r="I2351" s="120" t="s">
        <v>4086</v>
      </c>
      <c r="J2351" s="70"/>
      <c r="K2351" s="162"/>
      <c r="L2351" s="162"/>
      <c r="M2351" s="84" t="s">
        <v>3937</v>
      </c>
      <c r="N2351" s="162">
        <v>1</v>
      </c>
      <c r="O2351" s="162">
        <v>3692.1</v>
      </c>
      <c r="P2351" s="162">
        <v>2021</v>
      </c>
    </row>
    <row r="2352" spans="1:16" s="129" customFormat="1" ht="15.75" customHeight="1" x14ac:dyDescent="0.25">
      <c r="A2352" s="113" t="s">
        <v>3993</v>
      </c>
      <c r="B2352" s="126" t="s">
        <v>2100</v>
      </c>
      <c r="C2352" s="118">
        <v>6159879.8899999997</v>
      </c>
      <c r="D2352" s="120"/>
      <c r="E2352" s="162"/>
      <c r="F2352" s="162"/>
      <c r="G2352" s="91">
        <f t="shared" si="36"/>
        <v>6159879.8899999997</v>
      </c>
      <c r="H2352" s="120">
        <v>44329</v>
      </c>
      <c r="I2352" s="120">
        <v>44393</v>
      </c>
      <c r="J2352" s="70"/>
      <c r="K2352" s="162"/>
      <c r="L2352" s="162"/>
      <c r="M2352" s="84" t="s">
        <v>3938</v>
      </c>
      <c r="N2352" s="162">
        <v>1</v>
      </c>
      <c r="O2352" s="162">
        <v>3664.9</v>
      </c>
      <c r="P2352" s="162">
        <v>2021</v>
      </c>
    </row>
    <row r="2353" spans="1:16" s="129" customFormat="1" ht="15.75" customHeight="1" x14ac:dyDescent="0.25">
      <c r="A2353" s="113" t="s">
        <v>3805</v>
      </c>
      <c r="B2353" s="126" t="s">
        <v>2100</v>
      </c>
      <c r="C2353" s="118">
        <v>2728210.02</v>
      </c>
      <c r="D2353" s="120"/>
      <c r="E2353" s="162"/>
      <c r="F2353" s="162"/>
      <c r="G2353" s="91">
        <f t="shared" si="36"/>
        <v>2728210.02</v>
      </c>
      <c r="H2353" s="120">
        <v>44330</v>
      </c>
      <c r="I2353" s="120">
        <v>44400</v>
      </c>
      <c r="J2353" s="70"/>
      <c r="K2353" s="162"/>
      <c r="L2353" s="162"/>
      <c r="M2353" s="84" t="s">
        <v>3938</v>
      </c>
      <c r="N2353" s="162">
        <v>1</v>
      </c>
      <c r="O2353" s="162">
        <v>608.5</v>
      </c>
      <c r="P2353" s="92">
        <v>2021</v>
      </c>
    </row>
    <row r="2354" spans="1:16" s="129" customFormat="1" ht="15.75" customHeight="1" x14ac:dyDescent="0.25">
      <c r="A2354" s="113" t="s">
        <v>3679</v>
      </c>
      <c r="B2354" s="126" t="s">
        <v>2100</v>
      </c>
      <c r="C2354" s="118">
        <v>3301635.96</v>
      </c>
      <c r="D2354" s="120"/>
      <c r="E2354" s="162"/>
      <c r="F2354" s="162"/>
      <c r="G2354" s="91">
        <f t="shared" si="36"/>
        <v>3301635.96</v>
      </c>
      <c r="H2354" s="120">
        <v>44329</v>
      </c>
      <c r="I2354" s="120">
        <v>44400</v>
      </c>
      <c r="J2354" s="70"/>
      <c r="K2354" s="162"/>
      <c r="L2354" s="162"/>
      <c r="M2354" s="84" t="s">
        <v>3938</v>
      </c>
      <c r="N2354" s="162">
        <v>1</v>
      </c>
      <c r="O2354" s="162">
        <v>1707.7</v>
      </c>
      <c r="P2354" s="92">
        <v>2021</v>
      </c>
    </row>
    <row r="2355" spans="1:16" s="129" customFormat="1" ht="15.75" customHeight="1" x14ac:dyDescent="0.25">
      <c r="A2355" s="113" t="s">
        <v>3158</v>
      </c>
      <c r="B2355" s="126" t="s">
        <v>2100</v>
      </c>
      <c r="C2355" s="118">
        <v>6053007.3700000001</v>
      </c>
      <c r="D2355" s="120"/>
      <c r="E2355" s="162"/>
      <c r="F2355" s="162"/>
      <c r="G2355" s="91">
        <f t="shared" si="36"/>
        <v>6053007.3700000001</v>
      </c>
      <c r="H2355" s="120">
        <v>44329</v>
      </c>
      <c r="I2355" s="120">
        <v>44400</v>
      </c>
      <c r="J2355" s="70"/>
      <c r="K2355" s="162"/>
      <c r="L2355" s="162"/>
      <c r="M2355" s="84" t="s">
        <v>3938</v>
      </c>
      <c r="N2355" s="162">
        <v>1</v>
      </c>
      <c r="O2355" s="162">
        <v>3400.7</v>
      </c>
      <c r="P2355" s="162">
        <v>2021</v>
      </c>
    </row>
    <row r="2356" spans="1:16" s="129" customFormat="1" ht="15.75" customHeight="1" x14ac:dyDescent="0.25">
      <c r="A2356" s="113" t="s">
        <v>3995</v>
      </c>
      <c r="B2356" s="126" t="s">
        <v>2100</v>
      </c>
      <c r="C2356" s="118">
        <v>7910408.5899999999</v>
      </c>
      <c r="D2356" s="120"/>
      <c r="E2356" s="162"/>
      <c r="F2356" s="162"/>
      <c r="G2356" s="91">
        <f t="shared" si="36"/>
        <v>7910408.5899999999</v>
      </c>
      <c r="H2356" s="120">
        <v>44328</v>
      </c>
      <c r="I2356" s="120">
        <v>44400</v>
      </c>
      <c r="J2356" s="70"/>
      <c r="K2356" s="162"/>
      <c r="L2356" s="162"/>
      <c r="M2356" s="84" t="s">
        <v>3938</v>
      </c>
      <c r="N2356" s="162">
        <v>1</v>
      </c>
      <c r="O2356" s="162">
        <v>5115.6000000000004</v>
      </c>
      <c r="P2356" s="162">
        <v>2021</v>
      </c>
    </row>
    <row r="2357" spans="1:16" s="129" customFormat="1" ht="15.75" customHeight="1" x14ac:dyDescent="0.25">
      <c r="A2357" s="113" t="s">
        <v>1978</v>
      </c>
      <c r="B2357" s="126" t="s">
        <v>2098</v>
      </c>
      <c r="C2357" s="118">
        <v>1525679.92</v>
      </c>
      <c r="D2357" s="120"/>
      <c r="E2357" s="162"/>
      <c r="F2357" s="162"/>
      <c r="G2357" s="91">
        <f t="shared" si="36"/>
        <v>1525679.92</v>
      </c>
      <c r="H2357" s="120">
        <v>43826</v>
      </c>
      <c r="I2357" s="120">
        <v>44417</v>
      </c>
      <c r="J2357" s="70"/>
      <c r="K2357" s="162"/>
      <c r="L2357" s="162"/>
      <c r="M2357" s="84" t="s">
        <v>3510</v>
      </c>
      <c r="N2357" s="162">
        <v>4</v>
      </c>
      <c r="O2357" s="135">
        <v>1452.3</v>
      </c>
      <c r="P2357" s="162">
        <v>2019</v>
      </c>
    </row>
    <row r="2358" spans="1:16" s="129" customFormat="1" ht="15.75" customHeight="1" x14ac:dyDescent="0.25">
      <c r="A2358" s="113" t="s">
        <v>3643</v>
      </c>
      <c r="B2358" s="126" t="s">
        <v>3942</v>
      </c>
      <c r="C2358" s="118">
        <v>4992991.2</v>
      </c>
      <c r="D2358" s="120"/>
      <c r="E2358" s="162"/>
      <c r="F2358" s="162"/>
      <c r="G2358" s="91">
        <f t="shared" si="36"/>
        <v>4992991.2</v>
      </c>
      <c r="H2358" s="120">
        <v>44186</v>
      </c>
      <c r="I2358" s="120">
        <v>44211</v>
      </c>
      <c r="J2358" s="70"/>
      <c r="K2358" s="162"/>
      <c r="L2358" s="162"/>
      <c r="M2358" s="84" t="s">
        <v>3938</v>
      </c>
      <c r="N2358" s="162">
        <v>1</v>
      </c>
      <c r="O2358" s="135">
        <v>4256.2</v>
      </c>
      <c r="P2358" s="162">
        <v>2020</v>
      </c>
    </row>
    <row r="2359" spans="1:16" s="129" customFormat="1" ht="15.75" customHeight="1" x14ac:dyDescent="0.25">
      <c r="A2359" s="113" t="s">
        <v>3681</v>
      </c>
      <c r="B2359" s="126" t="s">
        <v>3572</v>
      </c>
      <c r="C2359" s="118">
        <v>13950349.59</v>
      </c>
      <c r="D2359" s="120"/>
      <c r="E2359" s="162"/>
      <c r="F2359" s="162"/>
      <c r="G2359" s="91">
        <f t="shared" si="36"/>
        <v>13950349.59</v>
      </c>
      <c r="H2359" s="120">
        <v>44190</v>
      </c>
      <c r="I2359" s="120">
        <v>44453</v>
      </c>
      <c r="J2359" s="70"/>
      <c r="K2359" s="162"/>
      <c r="L2359" s="162"/>
      <c r="M2359" s="84" t="s">
        <v>3922</v>
      </c>
      <c r="N2359" s="162">
        <v>5</v>
      </c>
      <c r="O2359" s="135">
        <v>5974.7</v>
      </c>
      <c r="P2359" s="162">
        <v>2020</v>
      </c>
    </row>
    <row r="2360" spans="1:16" s="129" customFormat="1" ht="15.75" customHeight="1" x14ac:dyDescent="0.25">
      <c r="A2360" s="113" t="s">
        <v>4044</v>
      </c>
      <c r="B2360" s="126" t="s">
        <v>1995</v>
      </c>
      <c r="C2360" s="118">
        <v>9547075.4399999995</v>
      </c>
      <c r="D2360" s="120"/>
      <c r="E2360" s="162"/>
      <c r="F2360" s="162"/>
      <c r="G2360" s="91">
        <f t="shared" si="36"/>
        <v>9547075.4399999995</v>
      </c>
      <c r="H2360" s="120">
        <v>44420</v>
      </c>
      <c r="I2360" s="120">
        <v>44420</v>
      </c>
      <c r="J2360" s="70"/>
      <c r="K2360" s="162"/>
      <c r="L2360" s="162"/>
      <c r="M2360" s="84" t="s">
        <v>4026</v>
      </c>
      <c r="N2360" s="162">
        <v>1</v>
      </c>
      <c r="O2360" s="135">
        <v>13338.1</v>
      </c>
      <c r="P2360" s="162">
        <v>2021</v>
      </c>
    </row>
    <row r="2361" spans="1:16" s="129" customFormat="1" ht="15.75" customHeight="1" x14ac:dyDescent="0.25">
      <c r="A2361" s="113" t="s">
        <v>4046</v>
      </c>
      <c r="B2361" s="126" t="s">
        <v>1995</v>
      </c>
      <c r="C2361" s="118">
        <v>3178434.34</v>
      </c>
      <c r="D2361" s="120"/>
      <c r="E2361" s="162"/>
      <c r="F2361" s="162"/>
      <c r="G2361" s="91">
        <f t="shared" si="36"/>
        <v>3178434.34</v>
      </c>
      <c r="H2361" s="120">
        <v>44420</v>
      </c>
      <c r="I2361" s="120">
        <v>44420</v>
      </c>
      <c r="J2361" s="70"/>
      <c r="K2361" s="162"/>
      <c r="L2361" s="162"/>
      <c r="M2361" s="84" t="s">
        <v>4026</v>
      </c>
      <c r="N2361" s="162">
        <v>1</v>
      </c>
      <c r="O2361" s="135">
        <v>4757.2</v>
      </c>
      <c r="P2361" s="162">
        <v>2021</v>
      </c>
    </row>
    <row r="2362" spans="1:16" s="129" customFormat="1" ht="15.75" customHeight="1" x14ac:dyDescent="0.25">
      <c r="A2362" s="113" t="s">
        <v>4017</v>
      </c>
      <c r="B2362" s="126" t="s">
        <v>1995</v>
      </c>
      <c r="C2362" s="118">
        <v>3181132.98</v>
      </c>
      <c r="D2362" s="120"/>
      <c r="E2362" s="162"/>
      <c r="F2362" s="162"/>
      <c r="G2362" s="91">
        <f t="shared" si="36"/>
        <v>3181132.98</v>
      </c>
      <c r="H2362" s="120">
        <v>44405</v>
      </c>
      <c r="I2362" s="120">
        <v>44405</v>
      </c>
      <c r="J2362" s="70"/>
      <c r="K2362" s="162"/>
      <c r="L2362" s="162"/>
      <c r="M2362" s="84" t="s">
        <v>4026</v>
      </c>
      <c r="N2362" s="162">
        <v>1</v>
      </c>
      <c r="O2362" s="135">
        <v>4246.3</v>
      </c>
      <c r="P2362" s="162">
        <v>2021</v>
      </c>
    </row>
    <row r="2363" spans="1:16" s="129" customFormat="1" ht="15.75" customHeight="1" x14ac:dyDescent="0.25">
      <c r="A2363" s="113" t="s">
        <v>4018</v>
      </c>
      <c r="B2363" s="126" t="s">
        <v>1995</v>
      </c>
      <c r="C2363" s="118">
        <v>3178434.32</v>
      </c>
      <c r="D2363" s="120"/>
      <c r="E2363" s="162"/>
      <c r="F2363" s="162"/>
      <c r="G2363" s="91">
        <f t="shared" si="36"/>
        <v>3178434.32</v>
      </c>
      <c r="H2363" s="120">
        <v>44420</v>
      </c>
      <c r="I2363" s="120">
        <v>44420</v>
      </c>
      <c r="J2363" s="70"/>
      <c r="K2363" s="162"/>
      <c r="L2363" s="162"/>
      <c r="M2363" s="84" t="s">
        <v>4026</v>
      </c>
      <c r="N2363" s="162">
        <v>1</v>
      </c>
      <c r="O2363" s="135">
        <v>4241.2</v>
      </c>
      <c r="P2363" s="162">
        <v>2021</v>
      </c>
    </row>
    <row r="2364" spans="1:16" s="129" customFormat="1" ht="15.75" customHeight="1" x14ac:dyDescent="0.25">
      <c r="A2364" s="113" t="s">
        <v>4019</v>
      </c>
      <c r="B2364" s="126" t="s">
        <v>1995</v>
      </c>
      <c r="C2364" s="118">
        <v>7951296.4500000002</v>
      </c>
      <c r="D2364" s="120"/>
      <c r="E2364" s="162"/>
      <c r="F2364" s="162"/>
      <c r="G2364" s="91">
        <f t="shared" si="36"/>
        <v>7951296.4500000002</v>
      </c>
      <c r="H2364" s="120">
        <v>44404</v>
      </c>
      <c r="I2364" s="120">
        <v>44404</v>
      </c>
      <c r="J2364" s="70"/>
      <c r="K2364" s="162"/>
      <c r="L2364" s="162"/>
      <c r="M2364" s="84" t="s">
        <v>4026</v>
      </c>
      <c r="N2364" s="162">
        <v>1</v>
      </c>
      <c r="O2364" s="135">
        <v>10670.6</v>
      </c>
      <c r="P2364" s="162">
        <v>2021</v>
      </c>
    </row>
    <row r="2365" spans="1:16" s="129" customFormat="1" ht="15.75" customHeight="1" x14ac:dyDescent="0.25">
      <c r="A2365" s="113" t="s">
        <v>4020</v>
      </c>
      <c r="B2365" s="126" t="s">
        <v>1995</v>
      </c>
      <c r="C2365" s="118">
        <v>1570407.91</v>
      </c>
      <c r="D2365" s="120"/>
      <c r="E2365" s="162"/>
      <c r="F2365" s="162"/>
      <c r="G2365" s="91">
        <f t="shared" si="36"/>
        <v>1570407.91</v>
      </c>
      <c r="H2365" s="120">
        <v>44407</v>
      </c>
      <c r="I2365" s="120">
        <v>44407</v>
      </c>
      <c r="J2365" s="70"/>
      <c r="K2365" s="162"/>
      <c r="L2365" s="162"/>
      <c r="M2365" s="84" t="s">
        <v>4026</v>
      </c>
      <c r="N2365" s="162">
        <v>1</v>
      </c>
      <c r="O2365" s="135">
        <v>4943.2</v>
      </c>
      <c r="P2365" s="162">
        <v>2021</v>
      </c>
    </row>
    <row r="2366" spans="1:16" s="129" customFormat="1" ht="15.75" customHeight="1" x14ac:dyDescent="0.25">
      <c r="A2366" s="113" t="s">
        <v>4021</v>
      </c>
      <c r="B2366" s="126" t="s">
        <v>1995</v>
      </c>
      <c r="C2366" s="118">
        <v>6376510.1600000001</v>
      </c>
      <c r="D2366" s="120"/>
      <c r="E2366" s="162"/>
      <c r="F2366" s="162"/>
      <c r="G2366" s="91">
        <f t="shared" si="36"/>
        <v>6376510.1600000001</v>
      </c>
      <c r="H2366" s="120">
        <v>44438</v>
      </c>
      <c r="I2366" s="120">
        <v>44438</v>
      </c>
      <c r="J2366" s="70"/>
      <c r="K2366" s="162"/>
      <c r="L2366" s="162"/>
      <c r="M2366" s="84" t="s">
        <v>4026</v>
      </c>
      <c r="N2366" s="162">
        <v>1</v>
      </c>
      <c r="O2366" s="135">
        <v>8598.1</v>
      </c>
      <c r="P2366" s="162">
        <v>2021</v>
      </c>
    </row>
    <row r="2367" spans="1:16" s="129" customFormat="1" ht="15.75" customHeight="1" x14ac:dyDescent="0.25">
      <c r="A2367" s="113" t="s">
        <v>4047</v>
      </c>
      <c r="B2367" s="126" t="s">
        <v>1995</v>
      </c>
      <c r="C2367" s="118">
        <v>1580907.61</v>
      </c>
      <c r="D2367" s="120"/>
      <c r="E2367" s="162"/>
      <c r="F2367" s="162"/>
      <c r="G2367" s="91">
        <f t="shared" si="36"/>
        <v>1580907.61</v>
      </c>
      <c r="H2367" s="120">
        <v>44439</v>
      </c>
      <c r="I2367" s="120">
        <v>44439</v>
      </c>
      <c r="J2367" s="70"/>
      <c r="K2367" s="162"/>
      <c r="L2367" s="162"/>
      <c r="M2367" s="84" t="s">
        <v>4026</v>
      </c>
      <c r="N2367" s="162">
        <v>1</v>
      </c>
      <c r="O2367" s="135">
        <v>4610.8</v>
      </c>
      <c r="P2367" s="162">
        <v>2021</v>
      </c>
    </row>
    <row r="2368" spans="1:16" s="129" customFormat="1" ht="15.75" customHeight="1" x14ac:dyDescent="0.25">
      <c r="A2368" s="113" t="s">
        <v>4022</v>
      </c>
      <c r="B2368" s="126" t="s">
        <v>1995</v>
      </c>
      <c r="C2368" s="118">
        <v>3131976.6</v>
      </c>
      <c r="D2368" s="120"/>
      <c r="E2368" s="162"/>
      <c r="F2368" s="162"/>
      <c r="G2368" s="91">
        <f t="shared" si="36"/>
        <v>3131976.6</v>
      </c>
      <c r="H2368" s="120">
        <v>44439</v>
      </c>
      <c r="I2368" s="120">
        <v>44439</v>
      </c>
      <c r="J2368" s="70"/>
      <c r="K2368" s="162"/>
      <c r="L2368" s="162"/>
      <c r="M2368" s="84" t="s">
        <v>4026</v>
      </c>
      <c r="N2368" s="162">
        <v>1</v>
      </c>
      <c r="O2368" s="135">
        <v>5379.7</v>
      </c>
      <c r="P2368" s="162">
        <v>2021</v>
      </c>
    </row>
    <row r="2369" spans="1:16" s="129" customFormat="1" ht="15.75" customHeight="1" x14ac:dyDescent="0.25">
      <c r="A2369" s="113" t="s">
        <v>4023</v>
      </c>
      <c r="B2369" s="126" t="s">
        <v>1995</v>
      </c>
      <c r="C2369" s="118">
        <v>1595431.34</v>
      </c>
      <c r="D2369" s="120"/>
      <c r="E2369" s="162"/>
      <c r="F2369" s="162"/>
      <c r="G2369" s="91">
        <f t="shared" si="36"/>
        <v>1595431.34</v>
      </c>
      <c r="H2369" s="120">
        <v>44415</v>
      </c>
      <c r="I2369" s="120">
        <v>44415</v>
      </c>
      <c r="J2369" s="70"/>
      <c r="K2369" s="162"/>
      <c r="L2369" s="162"/>
      <c r="M2369" s="84" t="s">
        <v>4026</v>
      </c>
      <c r="N2369" s="162">
        <v>1</v>
      </c>
      <c r="O2369" s="135">
        <v>1396.6</v>
      </c>
      <c r="P2369" s="162">
        <v>2021</v>
      </c>
    </row>
    <row r="2370" spans="1:16" s="129" customFormat="1" ht="15.75" customHeight="1" x14ac:dyDescent="0.25">
      <c r="A2370" s="113" t="s">
        <v>4024</v>
      </c>
      <c r="B2370" s="126" t="s">
        <v>1995</v>
      </c>
      <c r="C2370" s="118">
        <v>3185289.64</v>
      </c>
      <c r="D2370" s="120"/>
      <c r="E2370" s="162"/>
      <c r="F2370" s="162"/>
      <c r="G2370" s="91">
        <f t="shared" si="36"/>
        <v>3185289.64</v>
      </c>
      <c r="H2370" s="120">
        <v>44439</v>
      </c>
      <c r="I2370" s="120">
        <v>44439</v>
      </c>
      <c r="J2370" s="70"/>
      <c r="K2370" s="162"/>
      <c r="L2370" s="162"/>
      <c r="M2370" s="84" t="s">
        <v>4026</v>
      </c>
      <c r="N2370" s="162">
        <v>1</v>
      </c>
      <c r="O2370" s="135">
        <v>4258.6000000000004</v>
      </c>
      <c r="P2370" s="162">
        <v>2021</v>
      </c>
    </row>
    <row r="2371" spans="1:16" s="129" customFormat="1" ht="15.75" customHeight="1" x14ac:dyDescent="0.25">
      <c r="A2371" s="113" t="s">
        <v>4025</v>
      </c>
      <c r="B2371" s="126" t="s">
        <v>1995</v>
      </c>
      <c r="C2371" s="118">
        <v>6335353.2400000002</v>
      </c>
      <c r="D2371" s="120"/>
      <c r="E2371" s="162"/>
      <c r="F2371" s="162"/>
      <c r="G2371" s="91">
        <f t="shared" si="36"/>
        <v>6335353.2400000002</v>
      </c>
      <c r="H2371" s="120">
        <v>44420</v>
      </c>
      <c r="I2371" s="120">
        <v>44420</v>
      </c>
      <c r="J2371" s="70"/>
      <c r="K2371" s="162"/>
      <c r="L2371" s="162"/>
      <c r="M2371" s="84" t="s">
        <v>4026</v>
      </c>
      <c r="N2371" s="162">
        <v>1</v>
      </c>
      <c r="O2371" s="135">
        <v>9433.4</v>
      </c>
      <c r="P2371" s="162">
        <v>2021</v>
      </c>
    </row>
    <row r="2372" spans="1:16" s="129" customFormat="1" ht="15.75" customHeight="1" x14ac:dyDescent="0.25">
      <c r="A2372" s="113" t="s">
        <v>3462</v>
      </c>
      <c r="B2372" s="126" t="s">
        <v>1995</v>
      </c>
      <c r="C2372" s="118">
        <v>3096069.74</v>
      </c>
      <c r="D2372" s="120"/>
      <c r="E2372" s="162"/>
      <c r="F2372" s="162"/>
      <c r="G2372" s="91">
        <f t="shared" si="36"/>
        <v>3096069.74</v>
      </c>
      <c r="H2372" s="120">
        <v>44454</v>
      </c>
      <c r="I2372" s="120">
        <v>44454</v>
      </c>
      <c r="J2372" s="70"/>
      <c r="K2372" s="162"/>
      <c r="L2372" s="162"/>
      <c r="M2372" s="84" t="s">
        <v>4026</v>
      </c>
      <c r="N2372" s="162">
        <v>1</v>
      </c>
      <c r="O2372" s="135">
        <v>12924.2</v>
      </c>
      <c r="P2372" s="162">
        <v>2021</v>
      </c>
    </row>
    <row r="2373" spans="1:16" s="129" customFormat="1" ht="15.75" customHeight="1" x14ac:dyDescent="0.25">
      <c r="A2373" s="113" t="s">
        <v>4027</v>
      </c>
      <c r="B2373" s="126" t="s">
        <v>1995</v>
      </c>
      <c r="C2373" s="118">
        <v>12794994.08</v>
      </c>
      <c r="D2373" s="120"/>
      <c r="E2373" s="162"/>
      <c r="F2373" s="162"/>
      <c r="G2373" s="91">
        <f t="shared" si="36"/>
        <v>12794994.08</v>
      </c>
      <c r="H2373" s="120">
        <v>44439</v>
      </c>
      <c r="I2373" s="120">
        <v>44439</v>
      </c>
      <c r="J2373" s="70"/>
      <c r="K2373" s="162"/>
      <c r="L2373" s="162"/>
      <c r="M2373" s="84" t="s">
        <v>4026</v>
      </c>
      <c r="N2373" s="162">
        <v>1</v>
      </c>
      <c r="O2373" s="135">
        <v>17801.7</v>
      </c>
      <c r="P2373" s="162">
        <v>2021</v>
      </c>
    </row>
    <row r="2374" spans="1:16" s="129" customFormat="1" ht="15.75" customHeight="1" x14ac:dyDescent="0.25">
      <c r="A2374" s="113" t="s">
        <v>4028</v>
      </c>
      <c r="B2374" s="126" t="s">
        <v>1995</v>
      </c>
      <c r="C2374" s="118">
        <v>3191390.12</v>
      </c>
      <c r="D2374" s="120"/>
      <c r="E2374" s="162"/>
      <c r="F2374" s="162"/>
      <c r="G2374" s="91">
        <f t="shared" si="36"/>
        <v>3191390.12</v>
      </c>
      <c r="H2374" s="120">
        <v>44417</v>
      </c>
      <c r="I2374" s="120">
        <v>44417</v>
      </c>
      <c r="J2374" s="70"/>
      <c r="K2374" s="162"/>
      <c r="L2374" s="162"/>
      <c r="M2374" s="84" t="s">
        <v>4026</v>
      </c>
      <c r="N2374" s="162">
        <v>1</v>
      </c>
      <c r="O2374" s="135">
        <v>7629.2</v>
      </c>
      <c r="P2374" s="162">
        <v>2021</v>
      </c>
    </row>
    <row r="2375" spans="1:16" s="129" customFormat="1" ht="15.75" customHeight="1" x14ac:dyDescent="0.25">
      <c r="A2375" s="113" t="s">
        <v>4030</v>
      </c>
      <c r="B2375" s="126" t="s">
        <v>1995</v>
      </c>
      <c r="C2375" s="118">
        <v>1605948</v>
      </c>
      <c r="D2375" s="120"/>
      <c r="E2375" s="162"/>
      <c r="F2375" s="162"/>
      <c r="G2375" s="91">
        <f t="shared" si="36"/>
        <v>1605948</v>
      </c>
      <c r="H2375" s="120">
        <v>44438</v>
      </c>
      <c r="I2375" s="120">
        <v>44438</v>
      </c>
      <c r="J2375" s="70"/>
      <c r="K2375" s="162"/>
      <c r="L2375" s="162"/>
      <c r="M2375" s="84" t="s">
        <v>4026</v>
      </c>
      <c r="N2375" s="162">
        <v>1</v>
      </c>
      <c r="O2375" s="135">
        <v>5084.3999999999996</v>
      </c>
      <c r="P2375" s="162">
        <v>2021</v>
      </c>
    </row>
    <row r="2376" spans="1:16" s="129" customFormat="1" ht="15.75" customHeight="1" x14ac:dyDescent="0.25">
      <c r="A2376" s="113" t="s">
        <v>4031</v>
      </c>
      <c r="B2376" s="126" t="s">
        <v>1995</v>
      </c>
      <c r="C2376" s="118">
        <v>6399129.8399999999</v>
      </c>
      <c r="D2376" s="120"/>
      <c r="E2376" s="162"/>
      <c r="F2376" s="162"/>
      <c r="G2376" s="91">
        <f t="shared" si="36"/>
        <v>6399129.8399999999</v>
      </c>
      <c r="H2376" s="120">
        <v>44438</v>
      </c>
      <c r="I2376" s="120">
        <v>44438</v>
      </c>
      <c r="J2376" s="70"/>
      <c r="K2376" s="162"/>
      <c r="L2376" s="162"/>
      <c r="M2376" s="84" t="s">
        <v>4026</v>
      </c>
      <c r="N2376" s="162">
        <v>1</v>
      </c>
      <c r="O2376" s="135">
        <v>8615.2999999999993</v>
      </c>
      <c r="P2376" s="162">
        <v>2021</v>
      </c>
    </row>
    <row r="2377" spans="1:16" s="129" customFormat="1" ht="15.75" customHeight="1" x14ac:dyDescent="0.25">
      <c r="A2377" s="113" t="s">
        <v>4032</v>
      </c>
      <c r="B2377" s="126" t="s">
        <v>1995</v>
      </c>
      <c r="C2377" s="118">
        <v>4791181.68</v>
      </c>
      <c r="D2377" s="120"/>
      <c r="E2377" s="162"/>
      <c r="F2377" s="162"/>
      <c r="G2377" s="91">
        <f t="shared" si="36"/>
        <v>4791181.68</v>
      </c>
      <c r="H2377" s="120">
        <v>44438</v>
      </c>
      <c r="I2377" s="120">
        <v>44438</v>
      </c>
      <c r="J2377" s="70"/>
      <c r="K2377" s="162"/>
      <c r="L2377" s="162"/>
      <c r="M2377" s="84" t="s">
        <v>4026</v>
      </c>
      <c r="N2377" s="162">
        <v>1</v>
      </c>
      <c r="O2377" s="135">
        <v>7045.3</v>
      </c>
      <c r="P2377" s="162">
        <v>2021</v>
      </c>
    </row>
    <row r="2378" spans="1:16" s="129" customFormat="1" ht="15.75" customHeight="1" x14ac:dyDescent="0.25">
      <c r="A2378" s="113" t="s">
        <v>4033</v>
      </c>
      <c r="B2378" s="126" t="s">
        <v>1995</v>
      </c>
      <c r="C2378" s="118">
        <v>3182986</v>
      </c>
      <c r="D2378" s="120"/>
      <c r="E2378" s="162"/>
      <c r="F2378" s="162"/>
      <c r="G2378" s="91">
        <f t="shared" si="36"/>
        <v>3182986</v>
      </c>
      <c r="H2378" s="120">
        <v>44435</v>
      </c>
      <c r="I2378" s="120">
        <v>44435</v>
      </c>
      <c r="J2378" s="70"/>
      <c r="K2378" s="162"/>
      <c r="L2378" s="162"/>
      <c r="M2378" s="84" t="s">
        <v>4026</v>
      </c>
      <c r="N2378" s="162">
        <v>1</v>
      </c>
      <c r="O2378" s="135">
        <v>7927.3</v>
      </c>
      <c r="P2378" s="162">
        <v>2021</v>
      </c>
    </row>
    <row r="2379" spans="1:16" s="129" customFormat="1" ht="15.75" customHeight="1" x14ac:dyDescent="0.25">
      <c r="A2379" s="113" t="s">
        <v>1405</v>
      </c>
      <c r="B2379" s="126" t="s">
        <v>1995</v>
      </c>
      <c r="C2379" s="118">
        <v>9488706.0600000005</v>
      </c>
      <c r="D2379" s="120"/>
      <c r="E2379" s="162"/>
      <c r="F2379" s="162"/>
      <c r="G2379" s="91">
        <f t="shared" si="36"/>
        <v>9488706.0600000005</v>
      </c>
      <c r="H2379" s="120">
        <v>44407</v>
      </c>
      <c r="I2379" s="120">
        <v>44407</v>
      </c>
      <c r="J2379" s="70"/>
      <c r="K2379" s="162"/>
      <c r="L2379" s="162"/>
      <c r="M2379" s="84" t="s">
        <v>4026</v>
      </c>
      <c r="N2379" s="162">
        <v>1</v>
      </c>
      <c r="O2379" s="135">
        <v>13360.5</v>
      </c>
      <c r="P2379" s="162">
        <v>2021</v>
      </c>
    </row>
    <row r="2380" spans="1:16" s="129" customFormat="1" ht="15.75" customHeight="1" x14ac:dyDescent="0.25">
      <c r="A2380" s="113" t="s">
        <v>4035</v>
      </c>
      <c r="B2380" s="126" t="s">
        <v>1995</v>
      </c>
      <c r="C2380" s="118">
        <v>6363092</v>
      </c>
      <c r="D2380" s="120"/>
      <c r="E2380" s="162"/>
      <c r="F2380" s="162"/>
      <c r="G2380" s="91">
        <f t="shared" si="36"/>
        <v>6363092</v>
      </c>
      <c r="H2380" s="120">
        <v>44421</v>
      </c>
      <c r="I2380" s="120">
        <v>44421</v>
      </c>
      <c r="J2380" s="70"/>
      <c r="K2380" s="162"/>
      <c r="L2380" s="162"/>
      <c r="M2380" s="84" t="s">
        <v>4026</v>
      </c>
      <c r="N2380" s="162">
        <v>1</v>
      </c>
      <c r="O2380" s="135">
        <v>8868.2999999999993</v>
      </c>
      <c r="P2380" s="162">
        <v>2021</v>
      </c>
    </row>
    <row r="2381" spans="1:16" s="129" customFormat="1" ht="15.75" customHeight="1" x14ac:dyDescent="0.25">
      <c r="A2381" s="113" t="s">
        <v>4036</v>
      </c>
      <c r="B2381" s="126" t="s">
        <v>1995</v>
      </c>
      <c r="C2381" s="118">
        <v>3175505.22</v>
      </c>
      <c r="D2381" s="120"/>
      <c r="E2381" s="162"/>
      <c r="F2381" s="162"/>
      <c r="G2381" s="91">
        <f t="shared" si="36"/>
        <v>3175505.22</v>
      </c>
      <c r="H2381" s="120">
        <v>44438</v>
      </c>
      <c r="I2381" s="120">
        <v>44438</v>
      </c>
      <c r="J2381" s="70"/>
      <c r="K2381" s="162"/>
      <c r="L2381" s="162"/>
      <c r="M2381" s="84" t="s">
        <v>4026</v>
      </c>
      <c r="N2381" s="162">
        <v>1</v>
      </c>
      <c r="O2381" s="135">
        <v>7237.7</v>
      </c>
      <c r="P2381" s="162">
        <v>2021</v>
      </c>
    </row>
    <row r="2382" spans="1:16" s="129" customFormat="1" ht="15.75" customHeight="1" x14ac:dyDescent="0.25">
      <c r="A2382" s="113" t="s">
        <v>4037</v>
      </c>
      <c r="B2382" s="126" t="s">
        <v>1995</v>
      </c>
      <c r="C2382" s="118">
        <v>1600809.41</v>
      </c>
      <c r="D2382" s="120"/>
      <c r="E2382" s="162"/>
      <c r="F2382" s="162"/>
      <c r="G2382" s="91">
        <f t="shared" si="36"/>
        <v>1600809.41</v>
      </c>
      <c r="H2382" s="120">
        <v>44405</v>
      </c>
      <c r="I2382" s="120">
        <v>44405</v>
      </c>
      <c r="J2382" s="70"/>
      <c r="K2382" s="162"/>
      <c r="L2382" s="162"/>
      <c r="M2382" s="84" t="s">
        <v>4026</v>
      </c>
      <c r="N2382" s="162">
        <v>1</v>
      </c>
      <c r="O2382" s="135">
        <v>5612.3</v>
      </c>
      <c r="P2382" s="162">
        <v>2021</v>
      </c>
    </row>
    <row r="2383" spans="1:16" s="129" customFormat="1" ht="15.75" customHeight="1" x14ac:dyDescent="0.25">
      <c r="A2383" s="113" t="s">
        <v>4038</v>
      </c>
      <c r="B2383" s="126" t="s">
        <v>1995</v>
      </c>
      <c r="C2383" s="118">
        <v>3175505.22</v>
      </c>
      <c r="D2383" s="120"/>
      <c r="E2383" s="162"/>
      <c r="F2383" s="162"/>
      <c r="G2383" s="91">
        <f t="shared" si="36"/>
        <v>3175505.22</v>
      </c>
      <c r="H2383" s="120">
        <v>44439</v>
      </c>
      <c r="I2383" s="120">
        <v>44439</v>
      </c>
      <c r="J2383" s="70"/>
      <c r="K2383" s="162"/>
      <c r="L2383" s="162"/>
      <c r="M2383" s="84" t="s">
        <v>4026</v>
      </c>
      <c r="N2383" s="162">
        <v>1</v>
      </c>
      <c r="O2383" s="135">
        <v>7626.5</v>
      </c>
      <c r="P2383" s="162">
        <v>2021</v>
      </c>
    </row>
    <row r="2384" spans="1:16" s="129" customFormat="1" ht="15.75" customHeight="1" x14ac:dyDescent="0.25">
      <c r="A2384" s="113" t="s">
        <v>4049</v>
      </c>
      <c r="B2384" s="126" t="s">
        <v>1995</v>
      </c>
      <c r="C2384" s="118">
        <v>4868441.49</v>
      </c>
      <c r="D2384" s="120"/>
      <c r="E2384" s="162"/>
      <c r="F2384" s="162"/>
      <c r="G2384" s="91">
        <f t="shared" ref="G2384:G2447" si="37">C2384-D2384+F2384</f>
        <v>4868441.49</v>
      </c>
      <c r="H2384" s="120">
        <v>44414</v>
      </c>
      <c r="I2384" s="120">
        <v>44414</v>
      </c>
      <c r="J2384" s="70"/>
      <c r="K2384" s="162"/>
      <c r="L2384" s="162"/>
      <c r="M2384" s="84" t="s">
        <v>4026</v>
      </c>
      <c r="N2384" s="162">
        <v>1</v>
      </c>
      <c r="O2384" s="135">
        <v>6442.3</v>
      </c>
      <c r="P2384" s="162">
        <v>2021</v>
      </c>
    </row>
    <row r="2385" spans="1:16" s="129" customFormat="1" ht="15.75" customHeight="1" x14ac:dyDescent="0.25">
      <c r="A2385" s="113" t="s">
        <v>4052</v>
      </c>
      <c r="B2385" s="126" t="s">
        <v>1995</v>
      </c>
      <c r="C2385" s="118">
        <v>6488096.3600000003</v>
      </c>
      <c r="D2385" s="120"/>
      <c r="E2385" s="162"/>
      <c r="F2385" s="162"/>
      <c r="G2385" s="91">
        <f t="shared" si="37"/>
        <v>6488096.3600000003</v>
      </c>
      <c r="H2385" s="120">
        <v>44433</v>
      </c>
      <c r="I2385" s="120">
        <v>44433</v>
      </c>
      <c r="J2385" s="70"/>
      <c r="K2385" s="162"/>
      <c r="L2385" s="162"/>
      <c r="M2385" s="84" t="s">
        <v>4026</v>
      </c>
      <c r="N2385" s="162">
        <v>1</v>
      </c>
      <c r="O2385" s="135">
        <v>8082.4</v>
      </c>
      <c r="P2385" s="162">
        <v>2021</v>
      </c>
    </row>
    <row r="2386" spans="1:16" s="129" customFormat="1" ht="15.75" customHeight="1" x14ac:dyDescent="0.25">
      <c r="A2386" s="113" t="s">
        <v>4053</v>
      </c>
      <c r="B2386" s="126" t="s">
        <v>1995</v>
      </c>
      <c r="C2386" s="118">
        <v>8110751.1500000004</v>
      </c>
      <c r="D2386" s="120"/>
      <c r="E2386" s="162"/>
      <c r="F2386" s="162"/>
      <c r="G2386" s="91">
        <f t="shared" si="37"/>
        <v>8110751.1500000004</v>
      </c>
      <c r="H2386" s="120">
        <v>44433</v>
      </c>
      <c r="I2386" s="120">
        <v>44433</v>
      </c>
      <c r="J2386" s="70"/>
      <c r="K2386" s="162"/>
      <c r="L2386" s="162"/>
      <c r="M2386" s="84" t="s">
        <v>4026</v>
      </c>
      <c r="N2386" s="162">
        <v>1</v>
      </c>
      <c r="O2386" s="135">
        <v>10691.5</v>
      </c>
      <c r="P2386" s="162">
        <v>2021</v>
      </c>
    </row>
    <row r="2387" spans="1:16" s="129" customFormat="1" ht="15.75" customHeight="1" x14ac:dyDescent="0.25">
      <c r="A2387" s="113" t="s">
        <v>4056</v>
      </c>
      <c r="B2387" s="126" t="s">
        <v>1995</v>
      </c>
      <c r="C2387" s="118">
        <v>10616400</v>
      </c>
      <c r="D2387" s="120"/>
      <c r="E2387" s="162"/>
      <c r="F2387" s="162"/>
      <c r="G2387" s="91">
        <f t="shared" si="37"/>
        <v>10616400</v>
      </c>
      <c r="H2387" s="120">
        <v>44397</v>
      </c>
      <c r="I2387" s="120">
        <v>44397</v>
      </c>
      <c r="J2387" s="70"/>
      <c r="K2387" s="162"/>
      <c r="L2387" s="162"/>
      <c r="M2387" s="84" t="s">
        <v>4026</v>
      </c>
      <c r="N2387" s="162">
        <v>1</v>
      </c>
      <c r="O2387" s="135">
        <v>13107.8</v>
      </c>
      <c r="P2387" s="162">
        <v>2021</v>
      </c>
    </row>
    <row r="2388" spans="1:16" s="129" customFormat="1" ht="15.75" customHeight="1" x14ac:dyDescent="0.25">
      <c r="A2388" s="113" t="s">
        <v>4045</v>
      </c>
      <c r="B2388" s="126" t="s">
        <v>1995</v>
      </c>
      <c r="C2388" s="118">
        <v>3185289.64</v>
      </c>
      <c r="D2388" s="120"/>
      <c r="E2388" s="162"/>
      <c r="F2388" s="162"/>
      <c r="G2388" s="91">
        <f t="shared" si="37"/>
        <v>3185289.64</v>
      </c>
      <c r="H2388" s="120">
        <v>44405</v>
      </c>
      <c r="I2388" s="120">
        <v>44405</v>
      </c>
      <c r="J2388" s="70"/>
      <c r="K2388" s="162"/>
      <c r="L2388" s="162"/>
      <c r="M2388" s="84" t="s">
        <v>4026</v>
      </c>
      <c r="N2388" s="162">
        <v>1</v>
      </c>
      <c r="O2388" s="135">
        <v>4232.6000000000004</v>
      </c>
      <c r="P2388" s="162">
        <v>2021</v>
      </c>
    </row>
    <row r="2389" spans="1:16" s="129" customFormat="1" ht="15.75" customHeight="1" x14ac:dyDescent="0.25">
      <c r="A2389" s="113" t="s">
        <v>4048</v>
      </c>
      <c r="B2389" s="126" t="s">
        <v>1995</v>
      </c>
      <c r="C2389" s="118">
        <v>6297452.4800000004</v>
      </c>
      <c r="D2389" s="120"/>
      <c r="E2389" s="162"/>
      <c r="F2389" s="162"/>
      <c r="G2389" s="91">
        <f t="shared" si="37"/>
        <v>6297452.4800000004</v>
      </c>
      <c r="H2389" s="120">
        <v>44439</v>
      </c>
      <c r="I2389" s="120">
        <v>44439</v>
      </c>
      <c r="J2389" s="70"/>
      <c r="K2389" s="162"/>
      <c r="L2389" s="162"/>
      <c r="M2389" s="84" t="s">
        <v>4026</v>
      </c>
      <c r="N2389" s="162">
        <v>1</v>
      </c>
      <c r="O2389" s="135">
        <v>8908.7000000000007</v>
      </c>
      <c r="P2389" s="162">
        <v>2021</v>
      </c>
    </row>
    <row r="2390" spans="1:16" s="129" customFormat="1" ht="15.75" customHeight="1" x14ac:dyDescent="0.25">
      <c r="A2390" s="113" t="s">
        <v>4029</v>
      </c>
      <c r="B2390" s="126" t="s">
        <v>1995</v>
      </c>
      <c r="C2390" s="118">
        <v>3191503.6</v>
      </c>
      <c r="D2390" s="120"/>
      <c r="E2390" s="162"/>
      <c r="F2390" s="162"/>
      <c r="G2390" s="91">
        <f t="shared" si="37"/>
        <v>3191503.6</v>
      </c>
      <c r="H2390" s="120">
        <v>44417</v>
      </c>
      <c r="I2390" s="120">
        <v>44417</v>
      </c>
      <c r="J2390" s="70"/>
      <c r="K2390" s="162"/>
      <c r="L2390" s="162"/>
      <c r="M2390" s="84" t="s">
        <v>4026</v>
      </c>
      <c r="N2390" s="162">
        <v>1</v>
      </c>
      <c r="O2390" s="135">
        <v>7688.4</v>
      </c>
      <c r="P2390" s="162">
        <v>2021</v>
      </c>
    </row>
    <row r="2391" spans="1:16" s="129" customFormat="1" ht="15.75" customHeight="1" x14ac:dyDescent="0.25">
      <c r="A2391" s="113" t="s">
        <v>4034</v>
      </c>
      <c r="B2391" s="126" t="s">
        <v>1995</v>
      </c>
      <c r="C2391" s="118">
        <v>1600229.62</v>
      </c>
      <c r="D2391" s="120"/>
      <c r="E2391" s="162"/>
      <c r="F2391" s="162"/>
      <c r="G2391" s="91">
        <f t="shared" si="37"/>
        <v>1600229.62</v>
      </c>
      <c r="H2391" s="120">
        <v>44439</v>
      </c>
      <c r="I2391" s="120">
        <v>44439</v>
      </c>
      <c r="J2391" s="70"/>
      <c r="K2391" s="162"/>
      <c r="L2391" s="162"/>
      <c r="M2391" s="84" t="s">
        <v>4026</v>
      </c>
      <c r="N2391" s="162">
        <v>1</v>
      </c>
      <c r="O2391" s="135">
        <v>3913.9</v>
      </c>
      <c r="P2391" s="162">
        <v>2021</v>
      </c>
    </row>
    <row r="2392" spans="1:16" s="129" customFormat="1" ht="15.75" customHeight="1" x14ac:dyDescent="0.25">
      <c r="A2392" s="113" t="s">
        <v>4050</v>
      </c>
      <c r="B2392" s="126" t="s">
        <v>1995</v>
      </c>
      <c r="C2392" s="118">
        <v>8114069.1500000004</v>
      </c>
      <c r="D2392" s="120"/>
      <c r="E2392" s="162"/>
      <c r="F2392" s="162"/>
      <c r="G2392" s="91">
        <f t="shared" si="37"/>
        <v>8114069.1500000004</v>
      </c>
      <c r="H2392" s="120">
        <v>44412</v>
      </c>
      <c r="I2392" s="120">
        <v>44412</v>
      </c>
      <c r="J2392" s="70"/>
      <c r="K2392" s="162"/>
      <c r="L2392" s="162"/>
      <c r="M2392" s="84" t="s">
        <v>4026</v>
      </c>
      <c r="N2392" s="162">
        <v>1</v>
      </c>
      <c r="O2392" s="135">
        <v>10622.5</v>
      </c>
      <c r="P2392" s="162">
        <v>2021</v>
      </c>
    </row>
    <row r="2393" spans="1:16" s="129" customFormat="1" ht="15.75" customHeight="1" x14ac:dyDescent="0.25">
      <c r="A2393" s="113" t="s">
        <v>4051</v>
      </c>
      <c r="B2393" s="126" t="s">
        <v>1995</v>
      </c>
      <c r="C2393" s="118">
        <v>9729350.5800000001</v>
      </c>
      <c r="D2393" s="120"/>
      <c r="E2393" s="162"/>
      <c r="F2393" s="162"/>
      <c r="G2393" s="91">
        <f t="shared" si="37"/>
        <v>9729350.5800000001</v>
      </c>
      <c r="H2393" s="120">
        <v>44433</v>
      </c>
      <c r="I2393" s="120">
        <v>44433</v>
      </c>
      <c r="J2393" s="70"/>
      <c r="K2393" s="162"/>
      <c r="L2393" s="162"/>
      <c r="M2393" s="84" t="s">
        <v>4026</v>
      </c>
      <c r="N2393" s="162">
        <v>1</v>
      </c>
      <c r="O2393" s="135">
        <v>13494.6</v>
      </c>
      <c r="P2393" s="162">
        <v>2021</v>
      </c>
    </row>
    <row r="2394" spans="1:16" s="129" customFormat="1" ht="15.75" customHeight="1" x14ac:dyDescent="0.25">
      <c r="A2394" s="113" t="s">
        <v>4054</v>
      </c>
      <c r="B2394" s="126" t="s">
        <v>1995</v>
      </c>
      <c r="C2394" s="118">
        <v>12684169.02</v>
      </c>
      <c r="D2394" s="120"/>
      <c r="E2394" s="162"/>
      <c r="F2394" s="162"/>
      <c r="G2394" s="91">
        <f t="shared" si="37"/>
        <v>12684169.02</v>
      </c>
      <c r="H2394" s="120">
        <v>44467</v>
      </c>
      <c r="I2394" s="120">
        <v>44467</v>
      </c>
      <c r="J2394" s="70"/>
      <c r="K2394" s="162"/>
      <c r="L2394" s="162"/>
      <c r="M2394" s="84" t="s">
        <v>4026</v>
      </c>
      <c r="N2394" s="162">
        <v>1</v>
      </c>
      <c r="O2394" s="135">
        <v>11683.8</v>
      </c>
      <c r="P2394" s="162">
        <v>2021</v>
      </c>
    </row>
    <row r="2395" spans="1:16" s="129" customFormat="1" ht="15.75" customHeight="1" x14ac:dyDescent="0.25">
      <c r="A2395" s="113" t="s">
        <v>4055</v>
      </c>
      <c r="B2395" s="126" t="s">
        <v>1995</v>
      </c>
      <c r="C2395" s="118">
        <v>14145955.199999999</v>
      </c>
      <c r="D2395" s="120"/>
      <c r="E2395" s="162"/>
      <c r="F2395" s="162"/>
      <c r="G2395" s="91">
        <f t="shared" si="37"/>
        <v>14145955.199999999</v>
      </c>
      <c r="H2395" s="120">
        <v>44433</v>
      </c>
      <c r="I2395" s="120">
        <v>44433</v>
      </c>
      <c r="J2395" s="70"/>
      <c r="K2395" s="162"/>
      <c r="L2395" s="162"/>
      <c r="M2395" s="84" t="s">
        <v>4026</v>
      </c>
      <c r="N2395" s="162">
        <v>1</v>
      </c>
      <c r="O2395" s="135">
        <v>17008.7</v>
      </c>
      <c r="P2395" s="92">
        <v>2021</v>
      </c>
    </row>
    <row r="2396" spans="1:16" s="129" customFormat="1" ht="15.75" customHeight="1" x14ac:dyDescent="0.25">
      <c r="A2396" s="113" t="s">
        <v>4057</v>
      </c>
      <c r="B2396" s="126" t="s">
        <v>1995</v>
      </c>
      <c r="C2396" s="118">
        <v>5133364.26</v>
      </c>
      <c r="D2396" s="120"/>
      <c r="E2396" s="162"/>
      <c r="F2396" s="162"/>
      <c r="G2396" s="91">
        <f t="shared" si="37"/>
        <v>5133364.26</v>
      </c>
      <c r="H2396" s="120">
        <v>44412</v>
      </c>
      <c r="I2396" s="120">
        <v>44412</v>
      </c>
      <c r="J2396" s="70"/>
      <c r="K2396" s="162"/>
      <c r="L2396" s="162"/>
      <c r="M2396" s="84" t="s">
        <v>4026</v>
      </c>
      <c r="N2396" s="162">
        <v>1</v>
      </c>
      <c r="O2396" s="135">
        <v>6463.4</v>
      </c>
      <c r="P2396" s="162">
        <v>2021</v>
      </c>
    </row>
    <row r="2397" spans="1:16" s="129" customFormat="1" ht="15.75" customHeight="1" x14ac:dyDescent="0.25">
      <c r="A2397" s="113" t="s">
        <v>3766</v>
      </c>
      <c r="B2397" s="126" t="s">
        <v>3991</v>
      </c>
      <c r="C2397" s="118">
        <v>2980154.91</v>
      </c>
      <c r="D2397" s="120"/>
      <c r="E2397" s="162"/>
      <c r="F2397" s="162"/>
      <c r="G2397" s="91">
        <f t="shared" si="37"/>
        <v>2980154.91</v>
      </c>
      <c r="H2397" s="120">
        <v>44400</v>
      </c>
      <c r="I2397" s="120">
        <v>44462</v>
      </c>
      <c r="J2397" s="70"/>
      <c r="K2397" s="162"/>
      <c r="L2397" s="162"/>
      <c r="M2397" s="84" t="s">
        <v>3990</v>
      </c>
      <c r="N2397" s="162">
        <v>4</v>
      </c>
      <c r="O2397" s="162">
        <v>1448.3</v>
      </c>
      <c r="P2397" s="92">
        <v>2021</v>
      </c>
    </row>
    <row r="2398" spans="1:16" s="129" customFormat="1" ht="15.75" customHeight="1" x14ac:dyDescent="0.25">
      <c r="A2398" s="113" t="s">
        <v>3632</v>
      </c>
      <c r="B2398" s="126" t="s">
        <v>757</v>
      </c>
      <c r="C2398" s="118">
        <v>6942287.0700000003</v>
      </c>
      <c r="D2398" s="120"/>
      <c r="E2398" s="162"/>
      <c r="F2398" s="162"/>
      <c r="G2398" s="91">
        <f t="shared" si="37"/>
        <v>6942287.0700000003</v>
      </c>
      <c r="H2398" s="120">
        <v>44442</v>
      </c>
      <c r="I2398" s="120">
        <v>44483</v>
      </c>
      <c r="J2398" s="70"/>
      <c r="K2398" s="162"/>
      <c r="L2398" s="162"/>
      <c r="M2398" s="84" t="s">
        <v>3990</v>
      </c>
      <c r="N2398" s="162">
        <v>4</v>
      </c>
      <c r="O2398" s="162">
        <v>3894</v>
      </c>
      <c r="P2398" s="92">
        <v>2021</v>
      </c>
    </row>
    <row r="2399" spans="1:16" s="129" customFormat="1" ht="15.75" customHeight="1" x14ac:dyDescent="0.25">
      <c r="A2399" s="113" t="s">
        <v>3769</v>
      </c>
      <c r="B2399" s="126" t="s">
        <v>4016</v>
      </c>
      <c r="C2399" s="118">
        <v>4802674.3600000003</v>
      </c>
      <c r="D2399" s="120"/>
      <c r="E2399" s="162"/>
      <c r="F2399" s="162"/>
      <c r="G2399" s="91">
        <f t="shared" si="37"/>
        <v>4802674.3600000003</v>
      </c>
      <c r="H2399" s="120">
        <v>44456</v>
      </c>
      <c r="I2399" s="120">
        <v>44522</v>
      </c>
      <c r="J2399" s="70"/>
      <c r="K2399" s="162"/>
      <c r="L2399" s="162"/>
      <c r="M2399" s="84" t="s">
        <v>3938</v>
      </c>
      <c r="N2399" s="162">
        <v>1</v>
      </c>
      <c r="O2399" s="162">
        <v>2070</v>
      </c>
      <c r="P2399" s="92">
        <v>2021</v>
      </c>
    </row>
    <row r="2400" spans="1:16" s="129" customFormat="1" ht="15.75" customHeight="1" x14ac:dyDescent="0.25">
      <c r="A2400" s="113" t="s">
        <v>4058</v>
      </c>
      <c r="B2400" s="126" t="s">
        <v>3574</v>
      </c>
      <c r="C2400" s="118">
        <v>7780885.8499999996</v>
      </c>
      <c r="D2400" s="120"/>
      <c r="E2400" s="162"/>
      <c r="F2400" s="162"/>
      <c r="G2400" s="91">
        <f t="shared" si="37"/>
        <v>7780885.8499999996</v>
      </c>
      <c r="H2400" s="120">
        <v>44426</v>
      </c>
      <c r="I2400" s="120">
        <v>44426</v>
      </c>
      <c r="J2400" s="70"/>
      <c r="K2400" s="162"/>
      <c r="L2400" s="162"/>
      <c r="M2400" s="84" t="s">
        <v>4026</v>
      </c>
      <c r="N2400" s="162">
        <v>1</v>
      </c>
      <c r="O2400" s="162">
        <v>10795.6</v>
      </c>
      <c r="P2400" s="162">
        <v>2021</v>
      </c>
    </row>
    <row r="2401" spans="1:16" s="129" customFormat="1" ht="15.75" customHeight="1" x14ac:dyDescent="0.25">
      <c r="A2401" s="113" t="s">
        <v>4042</v>
      </c>
      <c r="B2401" s="126" t="s">
        <v>3574</v>
      </c>
      <c r="C2401" s="118">
        <v>6230175.8799999999</v>
      </c>
      <c r="D2401" s="120"/>
      <c r="E2401" s="162"/>
      <c r="F2401" s="162"/>
      <c r="G2401" s="91">
        <f t="shared" si="37"/>
        <v>6230175.8799999999</v>
      </c>
      <c r="H2401" s="120">
        <v>44426</v>
      </c>
      <c r="I2401" s="120">
        <v>44426</v>
      </c>
      <c r="J2401" s="70"/>
      <c r="K2401" s="162"/>
      <c r="L2401" s="162"/>
      <c r="M2401" s="84" t="s">
        <v>4026</v>
      </c>
      <c r="N2401" s="162">
        <v>1</v>
      </c>
      <c r="O2401" s="162">
        <v>8373.9</v>
      </c>
      <c r="P2401" s="162">
        <v>2021</v>
      </c>
    </row>
    <row r="2402" spans="1:16" s="129" customFormat="1" ht="15.75" customHeight="1" x14ac:dyDescent="0.25">
      <c r="A2402" s="113" t="s">
        <v>4060</v>
      </c>
      <c r="B2402" s="126" t="s">
        <v>3574</v>
      </c>
      <c r="C2402" s="118">
        <v>3118037.54</v>
      </c>
      <c r="D2402" s="120"/>
      <c r="E2402" s="162"/>
      <c r="F2402" s="162"/>
      <c r="G2402" s="91">
        <f t="shared" si="37"/>
        <v>3118037.54</v>
      </c>
      <c r="H2402" s="120">
        <v>44428</v>
      </c>
      <c r="I2402" s="120">
        <v>44428</v>
      </c>
      <c r="J2402" s="70"/>
      <c r="K2402" s="162"/>
      <c r="L2402" s="162"/>
      <c r="M2402" s="84" t="s">
        <v>4026</v>
      </c>
      <c r="N2402" s="162">
        <v>1</v>
      </c>
      <c r="O2402" s="162">
        <v>4334.3999999999996</v>
      </c>
      <c r="P2402" s="162">
        <v>2021</v>
      </c>
    </row>
    <row r="2403" spans="1:16" s="129" customFormat="1" ht="15.75" customHeight="1" x14ac:dyDescent="0.25">
      <c r="A2403" s="113" t="s">
        <v>4059</v>
      </c>
      <c r="B2403" s="126" t="s">
        <v>3574</v>
      </c>
      <c r="C2403" s="118">
        <v>13991241.33</v>
      </c>
      <c r="D2403" s="120"/>
      <c r="E2403" s="162"/>
      <c r="F2403" s="162"/>
      <c r="G2403" s="91">
        <f t="shared" si="37"/>
        <v>13991241.33</v>
      </c>
      <c r="H2403" s="120">
        <v>44441</v>
      </c>
      <c r="I2403" s="120">
        <v>44441</v>
      </c>
      <c r="J2403" s="70"/>
      <c r="K2403" s="162"/>
      <c r="L2403" s="162"/>
      <c r="M2403" s="84" t="s">
        <v>4026</v>
      </c>
      <c r="N2403" s="162">
        <v>1</v>
      </c>
      <c r="O2403" s="162">
        <v>19530.2</v>
      </c>
      <c r="P2403" s="162">
        <v>2021</v>
      </c>
    </row>
    <row r="2404" spans="1:16" s="129" customFormat="1" ht="15.75" customHeight="1" x14ac:dyDescent="0.25">
      <c r="A2404" s="113" t="s">
        <v>4041</v>
      </c>
      <c r="B2404" s="126" t="s">
        <v>3574</v>
      </c>
      <c r="C2404" s="118">
        <v>3123396.16</v>
      </c>
      <c r="D2404" s="120"/>
      <c r="E2404" s="162"/>
      <c r="F2404" s="162"/>
      <c r="G2404" s="91">
        <f t="shared" si="37"/>
        <v>3123396.16</v>
      </c>
      <c r="H2404" s="120">
        <v>44426</v>
      </c>
      <c r="I2404" s="120">
        <v>44426</v>
      </c>
      <c r="J2404" s="70"/>
      <c r="K2404" s="162"/>
      <c r="L2404" s="162"/>
      <c r="M2404" s="84" t="s">
        <v>4026</v>
      </c>
      <c r="N2404" s="162">
        <v>1</v>
      </c>
      <c r="O2404" s="162">
        <v>8452.2999999999993</v>
      </c>
      <c r="P2404" s="162">
        <v>2021</v>
      </c>
    </row>
    <row r="2405" spans="1:16" s="129" customFormat="1" ht="15.75" customHeight="1" x14ac:dyDescent="0.25">
      <c r="A2405" s="113" t="s">
        <v>3651</v>
      </c>
      <c r="B2405" s="126" t="s">
        <v>3838</v>
      </c>
      <c r="C2405" s="118">
        <v>3888628.61</v>
      </c>
      <c r="D2405" s="120"/>
      <c r="E2405" s="162"/>
      <c r="F2405" s="162"/>
      <c r="G2405" s="91">
        <f t="shared" si="37"/>
        <v>3888628.61</v>
      </c>
      <c r="H2405" s="120">
        <v>44174</v>
      </c>
      <c r="I2405" s="120">
        <v>44517</v>
      </c>
      <c r="J2405" s="70"/>
      <c r="K2405" s="162"/>
      <c r="L2405" s="162"/>
      <c r="M2405" s="84" t="s">
        <v>3939</v>
      </c>
      <c r="N2405" s="162">
        <v>2</v>
      </c>
      <c r="O2405" s="162">
        <v>1607.8</v>
      </c>
      <c r="P2405" s="162">
        <v>2020</v>
      </c>
    </row>
    <row r="2406" spans="1:16" s="129" customFormat="1" ht="15.75" customHeight="1" x14ac:dyDescent="0.25">
      <c r="A2406" s="113" t="s">
        <v>3733</v>
      </c>
      <c r="B2406" s="126" t="s">
        <v>757</v>
      </c>
      <c r="C2406" s="118">
        <v>4664643.29</v>
      </c>
      <c r="D2406" s="120"/>
      <c r="E2406" s="162"/>
      <c r="F2406" s="162"/>
      <c r="G2406" s="91">
        <f t="shared" si="37"/>
        <v>4664643.29</v>
      </c>
      <c r="H2406" s="120">
        <v>44393</v>
      </c>
      <c r="I2406" s="120">
        <v>44522</v>
      </c>
      <c r="J2406" s="70"/>
      <c r="K2406" s="162"/>
      <c r="L2406" s="162"/>
      <c r="M2406" s="84" t="s">
        <v>4015</v>
      </c>
      <c r="N2406" s="162">
        <v>3</v>
      </c>
      <c r="O2406" s="162">
        <v>3791.6</v>
      </c>
      <c r="P2406" s="92">
        <v>2021</v>
      </c>
    </row>
    <row r="2407" spans="1:16" s="129" customFormat="1" ht="15.75" customHeight="1" x14ac:dyDescent="0.25">
      <c r="A2407" s="119" t="s">
        <v>3761</v>
      </c>
      <c r="B2407" s="18" t="s">
        <v>4014</v>
      </c>
      <c r="C2407" s="118">
        <v>2933515.23</v>
      </c>
      <c r="D2407" s="120"/>
      <c r="E2407" s="162"/>
      <c r="F2407" s="162"/>
      <c r="G2407" s="91">
        <f t="shared" si="37"/>
        <v>2933515.23</v>
      </c>
      <c r="H2407" s="120">
        <v>44148</v>
      </c>
      <c r="I2407" s="120">
        <v>44523</v>
      </c>
      <c r="J2407" s="70"/>
      <c r="K2407" s="162"/>
      <c r="L2407" s="162"/>
      <c r="M2407" s="84" t="s">
        <v>3929</v>
      </c>
      <c r="N2407" s="162">
        <v>4</v>
      </c>
      <c r="O2407" s="162">
        <v>3186.6</v>
      </c>
      <c r="P2407" s="162">
        <v>2020</v>
      </c>
    </row>
    <row r="2408" spans="1:16" s="129" customFormat="1" ht="15.75" customHeight="1" x14ac:dyDescent="0.25">
      <c r="A2408" s="119" t="s">
        <v>2549</v>
      </c>
      <c r="B2408" s="18" t="s">
        <v>2098</v>
      </c>
      <c r="C2408" s="118">
        <v>1258015.76</v>
      </c>
      <c r="D2408" s="120"/>
      <c r="E2408" s="162"/>
      <c r="F2408" s="162"/>
      <c r="G2408" s="91">
        <f t="shared" si="37"/>
        <v>1258015.76</v>
      </c>
      <c r="H2408" s="120">
        <v>44266</v>
      </c>
      <c r="I2408" s="120">
        <v>44365</v>
      </c>
      <c r="J2408" s="70"/>
      <c r="K2408" s="162"/>
      <c r="L2408" s="162"/>
      <c r="M2408" s="84" t="s">
        <v>3827</v>
      </c>
      <c r="N2408" s="162">
        <v>4</v>
      </c>
      <c r="O2408" s="162">
        <v>6826.2</v>
      </c>
      <c r="P2408" s="162">
        <v>2021</v>
      </c>
    </row>
    <row r="2409" spans="1:16" s="129" customFormat="1" ht="15.75" customHeight="1" x14ac:dyDescent="0.25">
      <c r="A2409" s="119" t="s">
        <v>2553</v>
      </c>
      <c r="B2409" s="18" t="s">
        <v>2852</v>
      </c>
      <c r="C2409" s="118">
        <v>1781574</v>
      </c>
      <c r="D2409" s="120"/>
      <c r="E2409" s="162"/>
      <c r="F2409" s="162"/>
      <c r="G2409" s="91">
        <f t="shared" si="37"/>
        <v>1781574</v>
      </c>
      <c r="H2409" s="120">
        <v>43802</v>
      </c>
      <c r="I2409" s="120">
        <v>44412</v>
      </c>
      <c r="J2409" s="70"/>
      <c r="K2409" s="162"/>
      <c r="L2409" s="162"/>
      <c r="M2409" s="139" t="s">
        <v>3585</v>
      </c>
      <c r="N2409" s="92">
        <v>2</v>
      </c>
      <c r="O2409" s="162">
        <v>2141.3000000000002</v>
      </c>
      <c r="P2409" s="162">
        <v>2019</v>
      </c>
    </row>
    <row r="2410" spans="1:16" s="129" customFormat="1" ht="15.75" customHeight="1" x14ac:dyDescent="0.25">
      <c r="A2410" s="119" t="s">
        <v>2383</v>
      </c>
      <c r="B2410" s="18" t="s">
        <v>2852</v>
      </c>
      <c r="C2410" s="118">
        <v>2996415.6</v>
      </c>
      <c r="D2410" s="120"/>
      <c r="E2410" s="162"/>
      <c r="F2410" s="162"/>
      <c r="G2410" s="91">
        <f t="shared" si="37"/>
        <v>2996415.6</v>
      </c>
      <c r="H2410" s="120">
        <v>43766</v>
      </c>
      <c r="I2410" s="120">
        <v>44533</v>
      </c>
      <c r="J2410" s="70"/>
      <c r="K2410" s="162"/>
      <c r="L2410" s="162"/>
      <c r="M2410" s="84" t="s">
        <v>3514</v>
      </c>
      <c r="N2410" s="162">
        <v>5</v>
      </c>
      <c r="O2410" s="162">
        <v>4189.6000000000004</v>
      </c>
      <c r="P2410" s="162">
        <v>2019</v>
      </c>
    </row>
    <row r="2411" spans="1:16" s="129" customFormat="1" ht="15.75" customHeight="1" x14ac:dyDescent="0.2">
      <c r="A2411" s="146" t="s">
        <v>3195</v>
      </c>
      <c r="B2411" s="18" t="s">
        <v>3838</v>
      </c>
      <c r="C2411" s="118">
        <v>1572694.71</v>
      </c>
      <c r="D2411" s="120"/>
      <c r="E2411" s="162"/>
      <c r="F2411" s="162"/>
      <c r="G2411" s="91">
        <f t="shared" si="37"/>
        <v>1572694.71</v>
      </c>
      <c r="H2411" s="120">
        <v>44470</v>
      </c>
      <c r="I2411" s="120">
        <v>44537</v>
      </c>
      <c r="J2411" s="70"/>
      <c r="K2411" s="162"/>
      <c r="L2411" s="162"/>
      <c r="M2411" s="84" t="s">
        <v>3933</v>
      </c>
      <c r="N2411" s="162">
        <v>3</v>
      </c>
      <c r="O2411" s="162">
        <v>1759.5</v>
      </c>
      <c r="P2411" s="162">
        <v>2021</v>
      </c>
    </row>
    <row r="2412" spans="1:16" s="129" customFormat="1" ht="15.75" customHeight="1" x14ac:dyDescent="0.25">
      <c r="A2412" s="113" t="s">
        <v>4043</v>
      </c>
      <c r="B2412" s="18" t="s">
        <v>4014</v>
      </c>
      <c r="C2412" s="118">
        <v>5576622.2999999998</v>
      </c>
      <c r="D2412" s="120"/>
      <c r="E2412" s="162"/>
      <c r="F2412" s="162"/>
      <c r="G2412" s="91">
        <f t="shared" si="37"/>
        <v>5576622.2999999998</v>
      </c>
      <c r="H2412" s="120">
        <v>44392</v>
      </c>
      <c r="I2412" s="120">
        <v>44522</v>
      </c>
      <c r="J2412" s="70"/>
      <c r="K2412" s="162"/>
      <c r="L2412" s="162"/>
      <c r="M2412" s="84" t="s">
        <v>3990</v>
      </c>
      <c r="N2412" s="162">
        <v>4</v>
      </c>
      <c r="O2412" s="162">
        <v>3647.1</v>
      </c>
      <c r="P2412" s="162">
        <v>2021</v>
      </c>
    </row>
    <row r="2413" spans="1:16" s="129" customFormat="1" ht="15.75" customHeight="1" x14ac:dyDescent="0.25">
      <c r="A2413" s="113" t="s">
        <v>3637</v>
      </c>
      <c r="B2413" s="126" t="s">
        <v>757</v>
      </c>
      <c r="C2413" s="118">
        <v>514430.54</v>
      </c>
      <c r="D2413" s="120"/>
      <c r="E2413" s="162"/>
      <c r="F2413" s="162"/>
      <c r="G2413" s="91">
        <f t="shared" si="37"/>
        <v>514430.54</v>
      </c>
      <c r="H2413" s="120">
        <v>44407</v>
      </c>
      <c r="I2413" s="120">
        <v>44523</v>
      </c>
      <c r="J2413" s="70"/>
      <c r="K2413" s="162"/>
      <c r="L2413" s="162"/>
      <c r="M2413" s="84" t="s">
        <v>1229</v>
      </c>
      <c r="N2413" s="162">
        <v>1</v>
      </c>
      <c r="O2413" s="162">
        <v>3955.4</v>
      </c>
      <c r="P2413" s="162">
        <v>2021</v>
      </c>
    </row>
    <row r="2414" spans="1:16" s="129" customFormat="1" ht="15.75" customHeight="1" x14ac:dyDescent="0.25">
      <c r="A2414" s="113" t="s">
        <v>2489</v>
      </c>
      <c r="B2414" s="18" t="s">
        <v>3925</v>
      </c>
      <c r="C2414" s="118">
        <v>1509958.45</v>
      </c>
      <c r="D2414" s="120"/>
      <c r="E2414" s="162"/>
      <c r="F2414" s="162"/>
      <c r="G2414" s="91">
        <f t="shared" si="37"/>
        <v>1509958.45</v>
      </c>
      <c r="H2414" s="120">
        <v>44453</v>
      </c>
      <c r="I2414" s="120">
        <v>44509</v>
      </c>
      <c r="J2414" s="70"/>
      <c r="K2414" s="162"/>
      <c r="L2414" s="162"/>
      <c r="M2414" s="84" t="s">
        <v>3924</v>
      </c>
      <c r="N2414" s="162">
        <v>2</v>
      </c>
      <c r="O2414" s="162">
        <v>735.7</v>
      </c>
      <c r="P2414" s="162">
        <v>2021</v>
      </c>
    </row>
    <row r="2415" spans="1:16" s="129" customFormat="1" ht="15.75" customHeight="1" x14ac:dyDescent="0.25">
      <c r="A2415" s="113" t="s">
        <v>3778</v>
      </c>
      <c r="B2415" s="18" t="s">
        <v>4014</v>
      </c>
      <c r="C2415" s="118">
        <v>2522035.84</v>
      </c>
      <c r="D2415" s="120"/>
      <c r="E2415" s="162"/>
      <c r="F2415" s="162"/>
      <c r="G2415" s="91">
        <f t="shared" si="37"/>
        <v>2522035.84</v>
      </c>
      <c r="H2415" s="120">
        <v>44427</v>
      </c>
      <c r="I2415" s="120">
        <v>44524</v>
      </c>
      <c r="J2415" s="70"/>
      <c r="K2415" s="162"/>
      <c r="L2415" s="162"/>
      <c r="M2415" s="84" t="s">
        <v>3994</v>
      </c>
      <c r="N2415" s="162">
        <v>3</v>
      </c>
      <c r="O2415" s="162">
        <v>2469.1</v>
      </c>
      <c r="P2415" s="162">
        <v>2021</v>
      </c>
    </row>
    <row r="2416" spans="1:16" s="129" customFormat="1" ht="15.75" customHeight="1" x14ac:dyDescent="0.25">
      <c r="A2416" s="113" t="s">
        <v>3636</v>
      </c>
      <c r="B2416" s="126" t="s">
        <v>757</v>
      </c>
      <c r="C2416" s="118">
        <v>456090.6</v>
      </c>
      <c r="D2416" s="120"/>
      <c r="E2416" s="162"/>
      <c r="F2416" s="162"/>
      <c r="G2416" s="91">
        <f t="shared" si="37"/>
        <v>456090.6</v>
      </c>
      <c r="H2416" s="120">
        <v>44456</v>
      </c>
      <c r="I2416" s="120">
        <v>44482</v>
      </c>
      <c r="J2416" s="70"/>
      <c r="K2416" s="162"/>
      <c r="L2416" s="162"/>
      <c r="M2416" s="84" t="s">
        <v>1229</v>
      </c>
      <c r="N2416" s="162">
        <v>1</v>
      </c>
      <c r="O2416" s="162">
        <v>6418.6</v>
      </c>
      <c r="P2416" s="162">
        <v>2021</v>
      </c>
    </row>
    <row r="2417" spans="1:16" s="129" customFormat="1" ht="15.75" customHeight="1" x14ac:dyDescent="0.25">
      <c r="A2417" s="113" t="s">
        <v>3131</v>
      </c>
      <c r="B2417" s="126" t="s">
        <v>69</v>
      </c>
      <c r="C2417" s="118">
        <f>7212434.62+2331691.8</f>
        <v>9544126.4199999999</v>
      </c>
      <c r="D2417" s="120"/>
      <c r="E2417" s="162"/>
      <c r="F2417" s="162"/>
      <c r="G2417" s="91">
        <f t="shared" si="37"/>
        <v>9544126.4199999999</v>
      </c>
      <c r="H2417" s="120">
        <v>44120</v>
      </c>
      <c r="I2417" s="120" t="s">
        <v>4089</v>
      </c>
      <c r="J2417" s="70"/>
      <c r="K2417" s="162"/>
      <c r="L2417" s="162"/>
      <c r="M2417" s="84" t="s">
        <v>6</v>
      </c>
      <c r="N2417" s="162">
        <v>1</v>
      </c>
      <c r="O2417" s="135">
        <v>4384.7</v>
      </c>
      <c r="P2417" s="162">
        <v>2020</v>
      </c>
    </row>
    <row r="2418" spans="1:16" s="129" customFormat="1" ht="15.75" customHeight="1" x14ac:dyDescent="0.25">
      <c r="A2418" s="113" t="s">
        <v>3218</v>
      </c>
      <c r="B2418" s="126" t="s">
        <v>3940</v>
      </c>
      <c r="C2418" s="118">
        <v>4198871.2699999996</v>
      </c>
      <c r="D2418" s="120"/>
      <c r="E2418" s="162"/>
      <c r="F2418" s="162"/>
      <c r="G2418" s="91">
        <f t="shared" si="37"/>
        <v>4198871.2699999996</v>
      </c>
      <c r="H2418" s="120">
        <v>44342</v>
      </c>
      <c r="I2418" s="120">
        <v>44523</v>
      </c>
      <c r="J2418" s="70"/>
      <c r="K2418" s="162"/>
      <c r="L2418" s="162"/>
      <c r="M2418" s="84" t="s">
        <v>3922</v>
      </c>
      <c r="N2418" s="162">
        <v>5</v>
      </c>
      <c r="O2418" s="162">
        <v>4033.1</v>
      </c>
      <c r="P2418" s="162">
        <v>2021</v>
      </c>
    </row>
    <row r="2419" spans="1:16" s="129" customFormat="1" ht="15.75" customHeight="1" x14ac:dyDescent="0.25">
      <c r="A2419" s="113" t="s">
        <v>3393</v>
      </c>
      <c r="B2419" s="126" t="s">
        <v>2100</v>
      </c>
      <c r="C2419" s="118">
        <v>3104955.6</v>
      </c>
      <c r="D2419" s="120"/>
      <c r="E2419" s="162"/>
      <c r="F2419" s="162"/>
      <c r="G2419" s="91">
        <f t="shared" si="37"/>
        <v>3104955.6</v>
      </c>
      <c r="H2419" s="120">
        <v>44412</v>
      </c>
      <c r="I2419" s="120">
        <v>44606</v>
      </c>
      <c r="J2419" s="70"/>
      <c r="K2419" s="162"/>
      <c r="L2419" s="162"/>
      <c r="M2419" s="84" t="s">
        <v>3939</v>
      </c>
      <c r="N2419" s="162">
        <v>2</v>
      </c>
      <c r="O2419" s="162">
        <v>875.5</v>
      </c>
      <c r="P2419" s="162">
        <v>2021</v>
      </c>
    </row>
    <row r="2420" spans="1:16" s="129" customFormat="1" ht="15.75" customHeight="1" x14ac:dyDescent="0.25">
      <c r="A2420" s="113" t="s">
        <v>3732</v>
      </c>
      <c r="B2420" s="126" t="s">
        <v>2100</v>
      </c>
      <c r="C2420" s="118">
        <f>99075.6+7278240.03</f>
        <v>7377315.6299999999</v>
      </c>
      <c r="D2420" s="120"/>
      <c r="E2420" s="126" t="s">
        <v>2100</v>
      </c>
      <c r="F2420" s="123"/>
      <c r="G2420" s="91">
        <f t="shared" si="37"/>
        <v>7377315.6299999999</v>
      </c>
      <c r="H2420" s="120">
        <v>44449</v>
      </c>
      <c r="I2420" s="120">
        <v>44658</v>
      </c>
      <c r="J2420" s="120">
        <v>44533</v>
      </c>
      <c r="K2420" s="120">
        <v>44537</v>
      </c>
      <c r="L2420" s="162">
        <v>2021</v>
      </c>
      <c r="M2420" s="84" t="s">
        <v>4096</v>
      </c>
      <c r="N2420" s="162">
        <v>4</v>
      </c>
      <c r="O2420" s="162">
        <v>3869.7</v>
      </c>
      <c r="P2420" s="162">
        <v>2021</v>
      </c>
    </row>
    <row r="2421" spans="1:16" s="129" customFormat="1" ht="15.75" customHeight="1" x14ac:dyDescent="0.25">
      <c r="A2421" s="113" t="s">
        <v>4040</v>
      </c>
      <c r="B2421" s="126" t="s">
        <v>3574</v>
      </c>
      <c r="C2421" s="118">
        <v>4659560.34</v>
      </c>
      <c r="D2421" s="120"/>
      <c r="E2421" s="126"/>
      <c r="F2421" s="123"/>
      <c r="G2421" s="91">
        <f t="shared" si="37"/>
        <v>4659560.34</v>
      </c>
      <c r="H2421" s="120">
        <v>44428</v>
      </c>
      <c r="I2421" s="120">
        <v>44503</v>
      </c>
      <c r="J2421" s="120"/>
      <c r="K2421" s="120"/>
      <c r="L2421" s="162"/>
      <c r="M2421" s="84" t="s">
        <v>4026</v>
      </c>
      <c r="N2421" s="162">
        <v>1</v>
      </c>
      <c r="O2421" s="162">
        <v>6401.6</v>
      </c>
      <c r="P2421" s="162">
        <v>2021</v>
      </c>
    </row>
    <row r="2422" spans="1:16" s="129" customFormat="1" ht="15.75" customHeight="1" x14ac:dyDescent="0.25">
      <c r="A2422" s="113" t="s">
        <v>3628</v>
      </c>
      <c r="B2422" s="18" t="s">
        <v>3925</v>
      </c>
      <c r="C2422" s="118">
        <v>2028289.27</v>
      </c>
      <c r="D2422" s="120"/>
      <c r="E2422" s="126"/>
      <c r="F2422" s="123"/>
      <c r="G2422" s="91">
        <f t="shared" si="37"/>
        <v>2028289.27</v>
      </c>
      <c r="H2422" s="120">
        <v>44377</v>
      </c>
      <c r="I2422" s="120">
        <v>44470</v>
      </c>
      <c r="J2422" s="120"/>
      <c r="K2422" s="120"/>
      <c r="L2422" s="162"/>
      <c r="M2422" s="84" t="s">
        <v>3989</v>
      </c>
      <c r="N2422" s="162">
        <v>2</v>
      </c>
      <c r="O2422" s="162">
        <v>4910.3</v>
      </c>
      <c r="P2422" s="162">
        <v>2021</v>
      </c>
    </row>
    <row r="2423" spans="1:16" s="129" customFormat="1" ht="15.75" customHeight="1" x14ac:dyDescent="0.25">
      <c r="A2423" s="113" t="s">
        <v>4039</v>
      </c>
      <c r="B2423" s="126" t="s">
        <v>3574</v>
      </c>
      <c r="C2423" s="118">
        <v>6206867.1200000001</v>
      </c>
      <c r="D2423" s="120"/>
      <c r="E2423" s="126"/>
      <c r="F2423" s="123"/>
      <c r="G2423" s="91">
        <f t="shared" si="37"/>
        <v>6206867.1200000001</v>
      </c>
      <c r="H2423" s="120">
        <v>44428</v>
      </c>
      <c r="I2423" s="120">
        <v>40850</v>
      </c>
      <c r="J2423" s="120"/>
      <c r="K2423" s="120"/>
      <c r="L2423" s="162"/>
      <c r="M2423" s="84" t="s">
        <v>4026</v>
      </c>
      <c r="N2423" s="162">
        <v>1</v>
      </c>
      <c r="O2423" s="162">
        <v>8486.1</v>
      </c>
      <c r="P2423" s="162">
        <v>2021</v>
      </c>
    </row>
    <row r="2424" spans="1:16" s="129" customFormat="1" ht="15.75" customHeight="1" x14ac:dyDescent="0.25">
      <c r="A2424" s="113" t="s">
        <v>2646</v>
      </c>
      <c r="B2424" s="126" t="s">
        <v>3318</v>
      </c>
      <c r="C2424" s="118">
        <v>3822031.2</v>
      </c>
      <c r="D2424" s="120"/>
      <c r="E2424" s="126"/>
      <c r="F2424" s="123"/>
      <c r="G2424" s="91">
        <f t="shared" si="37"/>
        <v>3822031.2</v>
      </c>
      <c r="H2424" s="120">
        <v>44321</v>
      </c>
      <c r="I2424" s="120">
        <v>44551</v>
      </c>
      <c r="J2424" s="120"/>
      <c r="K2424" s="120"/>
      <c r="L2424" s="162"/>
      <c r="M2424" s="84" t="s">
        <v>1213</v>
      </c>
      <c r="N2424" s="162">
        <v>1</v>
      </c>
      <c r="O2424" s="162">
        <v>3367.2</v>
      </c>
      <c r="P2424" s="162">
        <v>2021</v>
      </c>
    </row>
    <row r="2425" spans="1:16" s="129" customFormat="1" ht="15.75" customHeight="1" x14ac:dyDescent="0.25">
      <c r="A2425" s="132" t="s">
        <v>3186</v>
      </c>
      <c r="B2425" s="18" t="s">
        <v>3925</v>
      </c>
      <c r="C2425" s="118">
        <v>2304634.65</v>
      </c>
      <c r="D2425" s="120"/>
      <c r="E2425" s="126"/>
      <c r="F2425" s="123"/>
      <c r="G2425" s="91">
        <f t="shared" si="37"/>
        <v>2304634.65</v>
      </c>
      <c r="H2425" s="120">
        <v>44624</v>
      </c>
      <c r="I2425" s="120">
        <v>44650</v>
      </c>
      <c r="J2425" s="120"/>
      <c r="K2425" s="120"/>
      <c r="L2425" s="162"/>
      <c r="M2425" s="101" t="s">
        <v>3938</v>
      </c>
      <c r="N2425" s="101">
        <v>1</v>
      </c>
      <c r="O2425" s="162">
        <v>893.4</v>
      </c>
      <c r="P2425" s="162">
        <v>2022</v>
      </c>
    </row>
    <row r="2426" spans="1:16" s="129" customFormat="1" ht="15.75" customHeight="1" x14ac:dyDescent="0.25">
      <c r="A2426" s="113" t="s">
        <v>3765</v>
      </c>
      <c r="B2426" s="18" t="s">
        <v>2100</v>
      </c>
      <c r="C2426" s="118">
        <v>1458798.05</v>
      </c>
      <c r="D2426" s="120"/>
      <c r="E2426" s="126"/>
      <c r="F2426" s="123"/>
      <c r="G2426" s="91">
        <f t="shared" si="37"/>
        <v>1458798.05</v>
      </c>
      <c r="H2426" s="120">
        <v>44390</v>
      </c>
      <c r="I2426" s="120">
        <v>44658</v>
      </c>
      <c r="J2426" s="120"/>
      <c r="K2426" s="120"/>
      <c r="L2426" s="162"/>
      <c r="M2426" s="84" t="s">
        <v>3310</v>
      </c>
      <c r="N2426" s="162">
        <v>2</v>
      </c>
      <c r="O2426" s="162">
        <v>4143.1000000000004</v>
      </c>
      <c r="P2426" s="162">
        <v>2021</v>
      </c>
    </row>
    <row r="2427" spans="1:16" s="129" customFormat="1" ht="15.75" customHeight="1" x14ac:dyDescent="0.25">
      <c r="A2427" s="113" t="s">
        <v>3780</v>
      </c>
      <c r="B2427" s="126" t="s">
        <v>3945</v>
      </c>
      <c r="C2427" s="118">
        <v>6357761.5999999996</v>
      </c>
      <c r="D2427" s="120"/>
      <c r="E2427" s="126"/>
      <c r="F2427" s="123"/>
      <c r="G2427" s="91">
        <f t="shared" si="37"/>
        <v>6357761.5999999996</v>
      </c>
      <c r="H2427" s="120">
        <v>44484</v>
      </c>
      <c r="I2427" s="120">
        <v>44511</v>
      </c>
      <c r="J2427" s="120"/>
      <c r="K2427" s="120"/>
      <c r="L2427" s="162"/>
      <c r="M2427" s="84" t="s">
        <v>3939</v>
      </c>
      <c r="N2427" s="162">
        <v>2</v>
      </c>
      <c r="O2427" s="162">
        <v>3713.3</v>
      </c>
      <c r="P2427" s="162">
        <v>2021</v>
      </c>
    </row>
    <row r="2428" spans="1:16" s="129" customFormat="1" ht="15.75" customHeight="1" x14ac:dyDescent="0.25">
      <c r="A2428" s="113" t="s">
        <v>2230</v>
      </c>
      <c r="B2428" s="18" t="s">
        <v>2852</v>
      </c>
      <c r="C2428" s="118">
        <v>5002081.2</v>
      </c>
      <c r="D2428" s="120"/>
      <c r="E2428" s="126"/>
      <c r="F2428" s="123"/>
      <c r="G2428" s="91">
        <f t="shared" si="37"/>
        <v>5002081.2</v>
      </c>
      <c r="H2428" s="136" t="s">
        <v>3974</v>
      </c>
      <c r="I2428" s="120">
        <v>44712</v>
      </c>
      <c r="J2428" s="120"/>
      <c r="K2428" s="120"/>
      <c r="L2428" s="162"/>
      <c r="M2428" s="84" t="s">
        <v>3501</v>
      </c>
      <c r="N2428" s="162">
        <v>4</v>
      </c>
      <c r="O2428" s="110">
        <v>4821.5</v>
      </c>
      <c r="P2428" s="92" t="s">
        <v>3598</v>
      </c>
    </row>
    <row r="2429" spans="1:16" s="129" customFormat="1" ht="15.75" customHeight="1" x14ac:dyDescent="0.25">
      <c r="A2429" s="113" t="s">
        <v>2855</v>
      </c>
      <c r="B2429" s="18" t="s">
        <v>12</v>
      </c>
      <c r="C2429" s="118">
        <v>3610568.99</v>
      </c>
      <c r="D2429" s="120"/>
      <c r="E2429" s="126"/>
      <c r="F2429" s="123"/>
      <c r="G2429" s="91">
        <f t="shared" si="37"/>
        <v>3610568.99</v>
      </c>
      <c r="H2429" s="120">
        <v>44376</v>
      </c>
      <c r="I2429" s="120">
        <v>44671</v>
      </c>
      <c r="J2429" s="120"/>
      <c r="K2429" s="120"/>
      <c r="L2429" s="162"/>
      <c r="M2429" s="84" t="s">
        <v>3828</v>
      </c>
      <c r="N2429" s="162">
        <v>5</v>
      </c>
      <c r="O2429" s="162">
        <v>3801.7</v>
      </c>
      <c r="P2429" s="162">
        <v>2021</v>
      </c>
    </row>
    <row r="2430" spans="1:16" s="129" customFormat="1" ht="15.75" customHeight="1" x14ac:dyDescent="0.25">
      <c r="A2430" s="132" t="s">
        <v>3627</v>
      </c>
      <c r="B2430" s="18" t="s">
        <v>694</v>
      </c>
      <c r="C2430" s="118">
        <v>5349228.96</v>
      </c>
      <c r="D2430" s="120"/>
      <c r="E2430" s="126"/>
      <c r="F2430" s="123"/>
      <c r="G2430" s="91">
        <f t="shared" si="37"/>
        <v>5349228.96</v>
      </c>
      <c r="H2430" s="120">
        <v>44609</v>
      </c>
      <c r="I2430" s="120">
        <v>44630</v>
      </c>
      <c r="J2430" s="120"/>
      <c r="K2430" s="120"/>
      <c r="L2430" s="162"/>
      <c r="M2430" s="84" t="s">
        <v>3938</v>
      </c>
      <c r="N2430" s="162">
        <v>1</v>
      </c>
      <c r="O2430" s="162">
        <v>5237.8999999999996</v>
      </c>
      <c r="P2430" s="162">
        <v>2022</v>
      </c>
    </row>
    <row r="2431" spans="1:16" s="129" customFormat="1" ht="15.75" customHeight="1" x14ac:dyDescent="0.25">
      <c r="A2431" s="113" t="s">
        <v>3638</v>
      </c>
      <c r="B2431" s="126" t="s">
        <v>3945</v>
      </c>
      <c r="C2431" s="118">
        <v>4238397</v>
      </c>
      <c r="D2431" s="120"/>
      <c r="E2431" s="126"/>
      <c r="F2431" s="123"/>
      <c r="G2431" s="91">
        <f t="shared" si="37"/>
        <v>4238397</v>
      </c>
      <c r="H2431" s="120">
        <v>44495</v>
      </c>
      <c r="I2431" s="120">
        <v>44544</v>
      </c>
      <c r="J2431" s="120"/>
      <c r="K2431" s="120"/>
      <c r="L2431" s="162"/>
      <c r="M2431" s="84" t="s">
        <v>3938</v>
      </c>
      <c r="N2431" s="162">
        <v>1</v>
      </c>
      <c r="O2431" s="162">
        <v>3711.7</v>
      </c>
      <c r="P2431" s="162">
        <v>2021</v>
      </c>
    </row>
    <row r="2432" spans="1:16" s="129" customFormat="1" ht="15.75" customHeight="1" x14ac:dyDescent="0.25">
      <c r="A2432" s="113" t="s">
        <v>3160</v>
      </c>
      <c r="B2432" s="126" t="s">
        <v>3945</v>
      </c>
      <c r="C2432" s="118">
        <v>4198084.4000000004</v>
      </c>
      <c r="D2432" s="120"/>
      <c r="E2432" s="126"/>
      <c r="F2432" s="123"/>
      <c r="G2432" s="91">
        <f t="shared" si="37"/>
        <v>4198084.4000000004</v>
      </c>
      <c r="H2432" s="120">
        <v>44406</v>
      </c>
      <c r="I2432" s="120">
        <v>44453</v>
      </c>
      <c r="J2432" s="120"/>
      <c r="K2432" s="120"/>
      <c r="L2432" s="162"/>
      <c r="M2432" s="84" t="s">
        <v>3938</v>
      </c>
      <c r="N2432" s="162">
        <v>1</v>
      </c>
      <c r="O2432" s="162">
        <v>4248</v>
      </c>
      <c r="P2432" s="162">
        <v>2021</v>
      </c>
    </row>
    <row r="2433" spans="1:16" s="129" customFormat="1" ht="15.75" customHeight="1" x14ac:dyDescent="0.25">
      <c r="A2433" s="113" t="s">
        <v>3642</v>
      </c>
      <c r="B2433" s="126" t="s">
        <v>4061</v>
      </c>
      <c r="C2433" s="118">
        <v>3380282.35</v>
      </c>
      <c r="D2433" s="120"/>
      <c r="E2433" s="126"/>
      <c r="F2433" s="123"/>
      <c r="G2433" s="91">
        <f t="shared" si="37"/>
        <v>3380282.35</v>
      </c>
      <c r="H2433" s="120">
        <v>44558</v>
      </c>
      <c r="I2433" s="120">
        <v>44642</v>
      </c>
      <c r="J2433" s="120"/>
      <c r="K2433" s="120"/>
      <c r="L2433" s="162"/>
      <c r="M2433" s="84" t="s">
        <v>3938</v>
      </c>
      <c r="N2433" s="162">
        <v>1</v>
      </c>
      <c r="O2433" s="162">
        <v>967</v>
      </c>
      <c r="P2433" s="162">
        <v>2021</v>
      </c>
    </row>
    <row r="2434" spans="1:16" s="129" customFormat="1" ht="15.75" customHeight="1" x14ac:dyDescent="0.25">
      <c r="A2434" s="113" t="s">
        <v>3649</v>
      </c>
      <c r="B2434" s="126" t="s">
        <v>4061</v>
      </c>
      <c r="C2434" s="118">
        <v>2643903.6</v>
      </c>
      <c r="D2434" s="120"/>
      <c r="E2434" s="126"/>
      <c r="F2434" s="123"/>
      <c r="G2434" s="91">
        <f t="shared" si="37"/>
        <v>2643903.6</v>
      </c>
      <c r="H2434" s="120">
        <v>44545</v>
      </c>
      <c r="I2434" s="120">
        <v>44637</v>
      </c>
      <c r="J2434" s="120"/>
      <c r="K2434" s="120"/>
      <c r="L2434" s="162"/>
      <c r="M2434" s="84" t="s">
        <v>3938</v>
      </c>
      <c r="N2434" s="162">
        <v>1</v>
      </c>
      <c r="O2434" s="162">
        <v>802.8</v>
      </c>
      <c r="P2434" s="162">
        <v>2021</v>
      </c>
    </row>
    <row r="2435" spans="1:16" s="129" customFormat="1" ht="15.75" customHeight="1" x14ac:dyDescent="0.25">
      <c r="A2435" s="128" t="s">
        <v>3608</v>
      </c>
      <c r="B2435" s="126" t="s">
        <v>4090</v>
      </c>
      <c r="C2435" s="118">
        <v>7196587.25</v>
      </c>
      <c r="D2435" s="120"/>
      <c r="E2435" s="126"/>
      <c r="F2435" s="123"/>
      <c r="G2435" s="91">
        <f t="shared" si="37"/>
        <v>7196587.25</v>
      </c>
      <c r="H2435" s="120" t="s">
        <v>4093</v>
      </c>
      <c r="I2435" s="120">
        <v>44664</v>
      </c>
      <c r="J2435" s="120"/>
      <c r="K2435" s="120"/>
      <c r="L2435" s="162"/>
      <c r="M2435" s="84" t="s">
        <v>3938</v>
      </c>
      <c r="N2435" s="162">
        <v>1</v>
      </c>
      <c r="O2435" s="162">
        <v>8796</v>
      </c>
      <c r="P2435" s="162">
        <v>2022</v>
      </c>
    </row>
    <row r="2436" spans="1:16" s="129" customFormat="1" ht="15.75" customHeight="1" x14ac:dyDescent="0.25">
      <c r="A2436" s="128" t="s">
        <v>3639</v>
      </c>
      <c r="B2436" s="126" t="s">
        <v>3945</v>
      </c>
      <c r="C2436" s="118">
        <v>4250576.12</v>
      </c>
      <c r="D2436" s="120"/>
      <c r="E2436" s="126"/>
      <c r="F2436" s="123"/>
      <c r="G2436" s="91">
        <f t="shared" si="37"/>
        <v>4250576.12</v>
      </c>
      <c r="H2436" s="120">
        <v>44496</v>
      </c>
      <c r="I2436" s="120">
        <v>44544</v>
      </c>
      <c r="J2436" s="120"/>
      <c r="K2436" s="120"/>
      <c r="L2436" s="162"/>
      <c r="M2436" s="84" t="s">
        <v>3938</v>
      </c>
      <c r="N2436" s="162">
        <v>1</v>
      </c>
      <c r="O2436" s="162">
        <v>3944.2</v>
      </c>
      <c r="P2436" s="162">
        <v>2021</v>
      </c>
    </row>
    <row r="2437" spans="1:16" s="129" customFormat="1" ht="15.75" customHeight="1" x14ac:dyDescent="0.25">
      <c r="A2437" s="128" t="s">
        <v>3177</v>
      </c>
      <c r="B2437" s="126" t="s">
        <v>4061</v>
      </c>
      <c r="C2437" s="118">
        <v>1287752.3999999999</v>
      </c>
      <c r="D2437" s="120"/>
      <c r="E2437" s="126"/>
      <c r="F2437" s="123"/>
      <c r="G2437" s="91">
        <f t="shared" si="37"/>
        <v>1287752.3999999999</v>
      </c>
      <c r="H2437" s="120">
        <v>44517</v>
      </c>
      <c r="I2437" s="120">
        <v>44546</v>
      </c>
      <c r="J2437" s="120"/>
      <c r="K2437" s="120"/>
      <c r="L2437" s="162"/>
      <c r="M2437" s="84" t="s">
        <v>3939</v>
      </c>
      <c r="N2437" s="162">
        <v>2</v>
      </c>
      <c r="O2437" s="162">
        <v>288.39999999999998</v>
      </c>
      <c r="P2437" s="162">
        <v>2021</v>
      </c>
    </row>
    <row r="2438" spans="1:16" s="129" customFormat="1" ht="15.75" customHeight="1" x14ac:dyDescent="0.25">
      <c r="A2438" s="113" t="s">
        <v>3659</v>
      </c>
      <c r="B2438" s="126" t="s">
        <v>4061</v>
      </c>
      <c r="C2438" s="118">
        <v>3485488.17</v>
      </c>
      <c r="D2438" s="120"/>
      <c r="E2438" s="126"/>
      <c r="F2438" s="123"/>
      <c r="G2438" s="91">
        <f t="shared" si="37"/>
        <v>3485488.17</v>
      </c>
      <c r="H2438" s="120">
        <v>44558</v>
      </c>
      <c r="I2438" s="120">
        <v>44662</v>
      </c>
      <c r="J2438" s="120"/>
      <c r="K2438" s="120"/>
      <c r="L2438" s="162"/>
      <c r="M2438" s="84" t="s">
        <v>3938</v>
      </c>
      <c r="N2438" s="162">
        <v>1</v>
      </c>
      <c r="O2438" s="162">
        <v>972</v>
      </c>
      <c r="P2438" s="162">
        <v>2021</v>
      </c>
    </row>
    <row r="2439" spans="1:16" s="129" customFormat="1" ht="15.75" customHeight="1" x14ac:dyDescent="0.25">
      <c r="A2439" s="146" t="s">
        <v>3607</v>
      </c>
      <c r="B2439" s="18" t="s">
        <v>2942</v>
      </c>
      <c r="C2439" s="118">
        <v>8320656.7400000002</v>
      </c>
      <c r="D2439" s="120"/>
      <c r="E2439" s="126"/>
      <c r="F2439" s="123"/>
      <c r="G2439" s="91">
        <f t="shared" si="37"/>
        <v>8320656.7400000002</v>
      </c>
      <c r="H2439" s="120">
        <v>44166</v>
      </c>
      <c r="I2439" s="120">
        <v>44404</v>
      </c>
      <c r="J2439" s="120"/>
      <c r="K2439" s="120"/>
      <c r="L2439" s="162"/>
      <c r="M2439" s="84" t="s">
        <v>3938</v>
      </c>
      <c r="N2439" s="162">
        <v>1</v>
      </c>
      <c r="O2439" s="162">
        <v>2639.4</v>
      </c>
      <c r="P2439" s="162">
        <v>2020</v>
      </c>
    </row>
    <row r="2440" spans="1:16" s="129" customFormat="1" ht="15.75" customHeight="1" x14ac:dyDescent="0.25">
      <c r="A2440" s="113" t="s">
        <v>3252</v>
      </c>
      <c r="B2440" s="126" t="s">
        <v>3925</v>
      </c>
      <c r="C2440" s="118">
        <v>4034201.76</v>
      </c>
      <c r="D2440" s="120"/>
      <c r="E2440" s="126"/>
      <c r="F2440" s="123"/>
      <c r="G2440" s="91">
        <f t="shared" si="37"/>
        <v>4034201.76</v>
      </c>
      <c r="H2440" s="120">
        <v>44447</v>
      </c>
      <c r="I2440" s="120">
        <v>44602</v>
      </c>
      <c r="J2440" s="120"/>
      <c r="K2440" s="120"/>
      <c r="L2440" s="162"/>
      <c r="M2440" s="84" t="s">
        <v>3938</v>
      </c>
      <c r="N2440" s="162">
        <v>1</v>
      </c>
      <c r="O2440" s="162">
        <v>5345.1</v>
      </c>
      <c r="P2440" s="162">
        <v>2021</v>
      </c>
    </row>
    <row r="2441" spans="1:16" s="129" customFormat="1" ht="15.75" customHeight="1" x14ac:dyDescent="0.25">
      <c r="A2441" s="113" t="s">
        <v>3641</v>
      </c>
      <c r="B2441" s="126" t="s">
        <v>3925</v>
      </c>
      <c r="C2441" s="118">
        <v>3027214.07</v>
      </c>
      <c r="D2441" s="120"/>
      <c r="E2441" s="126"/>
      <c r="F2441" s="123"/>
      <c r="G2441" s="91">
        <f t="shared" si="37"/>
        <v>3027214.07</v>
      </c>
      <c r="H2441" s="120">
        <v>44453</v>
      </c>
      <c r="I2441" s="120">
        <v>44630</v>
      </c>
      <c r="J2441" s="120"/>
      <c r="K2441" s="120"/>
      <c r="L2441" s="162"/>
      <c r="M2441" s="84" t="s">
        <v>3938</v>
      </c>
      <c r="N2441" s="162">
        <v>1</v>
      </c>
      <c r="O2441" s="162">
        <v>1240.5999999999999</v>
      </c>
      <c r="P2441" s="162">
        <v>2021</v>
      </c>
    </row>
    <row r="2442" spans="1:16" s="129" customFormat="1" ht="15.75" customHeight="1" x14ac:dyDescent="0.25">
      <c r="A2442" s="154" t="s">
        <v>3682</v>
      </c>
      <c r="B2442" s="126" t="s">
        <v>4090</v>
      </c>
      <c r="C2442" s="118">
        <v>6446853.4100000001</v>
      </c>
      <c r="D2442" s="120"/>
      <c r="E2442" s="126"/>
      <c r="F2442" s="123"/>
      <c r="G2442" s="91">
        <f t="shared" si="37"/>
        <v>6446853.4100000001</v>
      </c>
      <c r="H2442" s="120">
        <v>44761</v>
      </c>
      <c r="I2442" s="120">
        <v>44764</v>
      </c>
      <c r="J2442" s="120"/>
      <c r="K2442" s="120"/>
      <c r="L2442" s="162"/>
      <c r="M2442" s="84" t="s">
        <v>3938</v>
      </c>
      <c r="N2442" s="162">
        <v>1</v>
      </c>
      <c r="O2442" s="162">
        <v>5252.9</v>
      </c>
      <c r="P2442" s="162">
        <v>2022</v>
      </c>
    </row>
    <row r="2443" spans="1:16" s="129" customFormat="1" ht="15.75" customHeight="1" x14ac:dyDescent="0.25">
      <c r="A2443" s="154" t="s">
        <v>3683</v>
      </c>
      <c r="B2443" s="126" t="s">
        <v>4090</v>
      </c>
      <c r="C2443" s="118">
        <v>6438434.6699999999</v>
      </c>
      <c r="D2443" s="120"/>
      <c r="E2443" s="126"/>
      <c r="F2443" s="123"/>
      <c r="G2443" s="91">
        <f t="shared" si="37"/>
        <v>6438434.6699999999</v>
      </c>
      <c r="H2443" s="120">
        <v>44761</v>
      </c>
      <c r="I2443" s="120">
        <v>44768</v>
      </c>
      <c r="J2443" s="120"/>
      <c r="K2443" s="120"/>
      <c r="L2443" s="162"/>
      <c r="M2443" s="84" t="s">
        <v>3938</v>
      </c>
      <c r="N2443" s="162">
        <v>1</v>
      </c>
      <c r="O2443" s="162">
        <v>5275.5</v>
      </c>
      <c r="P2443" s="162">
        <v>2022</v>
      </c>
    </row>
    <row r="2444" spans="1:16" s="129" customFormat="1" ht="15.75" customHeight="1" x14ac:dyDescent="0.25">
      <c r="A2444" s="113" t="s">
        <v>3811</v>
      </c>
      <c r="B2444" s="18" t="s">
        <v>3925</v>
      </c>
      <c r="C2444" s="118">
        <v>2143650.5499999998</v>
      </c>
      <c r="D2444" s="120"/>
      <c r="E2444" s="126"/>
      <c r="F2444" s="123"/>
      <c r="G2444" s="91">
        <f t="shared" si="37"/>
        <v>2143650.5499999998</v>
      </c>
      <c r="H2444" s="120">
        <v>44327</v>
      </c>
      <c r="I2444" s="120">
        <v>44392</v>
      </c>
      <c r="J2444" s="120"/>
      <c r="K2444" s="120"/>
      <c r="L2444" s="162"/>
      <c r="M2444" s="84" t="s">
        <v>3938</v>
      </c>
      <c r="N2444" s="162">
        <v>1</v>
      </c>
      <c r="O2444" s="162">
        <v>716.5</v>
      </c>
      <c r="P2444" s="162">
        <v>2021</v>
      </c>
    </row>
    <row r="2445" spans="1:16" s="129" customFormat="1" ht="15.75" customHeight="1" x14ac:dyDescent="0.25">
      <c r="A2445" s="113" t="s">
        <v>3812</v>
      </c>
      <c r="B2445" s="18" t="s">
        <v>3925</v>
      </c>
      <c r="C2445" s="118">
        <v>2463153.7599999998</v>
      </c>
      <c r="D2445" s="120"/>
      <c r="E2445" s="126"/>
      <c r="F2445" s="123"/>
      <c r="G2445" s="91">
        <f t="shared" si="37"/>
        <v>2463153.7599999998</v>
      </c>
      <c r="H2445" s="120">
        <v>44327</v>
      </c>
      <c r="I2445" s="120">
        <v>44392</v>
      </c>
      <c r="J2445" s="120"/>
      <c r="K2445" s="120"/>
      <c r="L2445" s="162"/>
      <c r="M2445" s="84" t="s">
        <v>3938</v>
      </c>
      <c r="N2445" s="162">
        <v>1</v>
      </c>
      <c r="O2445" s="162">
        <v>814</v>
      </c>
      <c r="P2445" s="162">
        <v>2021</v>
      </c>
    </row>
    <row r="2446" spans="1:16" s="129" customFormat="1" ht="15.75" customHeight="1" x14ac:dyDescent="0.25">
      <c r="A2446" s="146" t="s">
        <v>3185</v>
      </c>
      <c r="B2446" s="18" t="s">
        <v>3083</v>
      </c>
      <c r="C2446" s="118">
        <v>984230.05</v>
      </c>
      <c r="D2446" s="120"/>
      <c r="E2446" s="126"/>
      <c r="F2446" s="123"/>
      <c r="G2446" s="91">
        <f t="shared" si="37"/>
        <v>984230.05</v>
      </c>
      <c r="H2446" s="120">
        <v>44109</v>
      </c>
      <c r="I2446" s="120">
        <v>44391</v>
      </c>
      <c r="J2446" s="120"/>
      <c r="K2446" s="120"/>
      <c r="L2446" s="162"/>
      <c r="M2446" s="84" t="s">
        <v>3937</v>
      </c>
      <c r="N2446" s="162">
        <v>1</v>
      </c>
      <c r="O2446" s="162">
        <v>3611.4</v>
      </c>
      <c r="P2446" s="162">
        <v>2020</v>
      </c>
    </row>
    <row r="2447" spans="1:16" s="129" customFormat="1" ht="15.75" customHeight="1" x14ac:dyDescent="0.25">
      <c r="A2447" s="113" t="s">
        <v>2474</v>
      </c>
      <c r="B2447" s="18" t="s">
        <v>2852</v>
      </c>
      <c r="C2447" s="118">
        <v>527744.4</v>
      </c>
      <c r="D2447" s="120"/>
      <c r="E2447" s="126"/>
      <c r="F2447" s="123"/>
      <c r="G2447" s="91">
        <f t="shared" si="37"/>
        <v>527744.4</v>
      </c>
      <c r="H2447" s="120" t="s">
        <v>3972</v>
      </c>
      <c r="I2447" s="120">
        <v>44673</v>
      </c>
      <c r="J2447" s="120"/>
      <c r="K2447" s="120"/>
      <c r="L2447" s="162"/>
      <c r="M2447" s="84" t="s">
        <v>3511</v>
      </c>
      <c r="N2447" s="162">
        <v>5</v>
      </c>
      <c r="O2447" s="135">
        <v>720.7</v>
      </c>
      <c r="P2447" s="92" t="s">
        <v>3598</v>
      </c>
    </row>
    <row r="2448" spans="1:16" s="129" customFormat="1" ht="15.75" customHeight="1" x14ac:dyDescent="0.25">
      <c r="A2448" s="113" t="s">
        <v>3319</v>
      </c>
      <c r="B2448" s="18" t="s">
        <v>3838</v>
      </c>
      <c r="C2448" s="118">
        <v>2891273.79</v>
      </c>
      <c r="D2448" s="120"/>
      <c r="E2448" s="126"/>
      <c r="F2448" s="123"/>
      <c r="G2448" s="91">
        <f t="shared" ref="G2448:G2494" si="38">C2448-D2448+F2448</f>
        <v>2891273.79</v>
      </c>
      <c r="H2448" s="120">
        <v>44425</v>
      </c>
      <c r="I2448" s="120">
        <v>44511</v>
      </c>
      <c r="J2448" s="120"/>
      <c r="K2448" s="120"/>
      <c r="L2448" s="162"/>
      <c r="M2448" s="84" t="s">
        <v>3584</v>
      </c>
      <c r="N2448" s="162">
        <v>4</v>
      </c>
      <c r="O2448" s="162">
        <v>4329.3</v>
      </c>
      <c r="P2448" s="162">
        <v>2021</v>
      </c>
    </row>
    <row r="2449" spans="1:16" s="129" customFormat="1" ht="15.75" customHeight="1" x14ac:dyDescent="0.25">
      <c r="A2449" s="132" t="s">
        <v>3720</v>
      </c>
      <c r="B2449" s="18" t="s">
        <v>3083</v>
      </c>
      <c r="C2449" s="118">
        <v>2543423.9</v>
      </c>
      <c r="D2449" s="120"/>
      <c r="E2449" s="126"/>
      <c r="F2449" s="123"/>
      <c r="G2449" s="91">
        <f t="shared" si="38"/>
        <v>2543423.9</v>
      </c>
      <c r="H2449" s="120">
        <v>44362</v>
      </c>
      <c r="I2449" s="120">
        <v>44448</v>
      </c>
      <c r="J2449" s="120"/>
      <c r="K2449" s="120"/>
      <c r="L2449" s="162"/>
      <c r="M2449" s="84" t="s">
        <v>3937</v>
      </c>
      <c r="N2449" s="162">
        <v>1</v>
      </c>
      <c r="O2449" s="162">
        <v>3464.4</v>
      </c>
      <c r="P2449" s="162">
        <v>2021</v>
      </c>
    </row>
    <row r="2450" spans="1:16" s="129" customFormat="1" ht="15.75" customHeight="1" x14ac:dyDescent="0.25">
      <c r="A2450" s="132" t="s">
        <v>3174</v>
      </c>
      <c r="B2450" s="18" t="s">
        <v>3083</v>
      </c>
      <c r="C2450" s="118">
        <v>3175470.54</v>
      </c>
      <c r="D2450" s="120"/>
      <c r="E2450" s="126"/>
      <c r="F2450" s="123"/>
      <c r="G2450" s="91">
        <f t="shared" si="38"/>
        <v>3175470.54</v>
      </c>
      <c r="H2450" s="120">
        <v>44425</v>
      </c>
      <c r="I2450" s="120">
        <v>44441</v>
      </c>
      <c r="J2450" s="120"/>
      <c r="K2450" s="120"/>
      <c r="L2450" s="162"/>
      <c r="M2450" s="84" t="s">
        <v>3939</v>
      </c>
      <c r="N2450" s="162">
        <v>2</v>
      </c>
      <c r="O2450" s="162">
        <v>1630.3</v>
      </c>
      <c r="P2450" s="162">
        <v>2021</v>
      </c>
    </row>
    <row r="2451" spans="1:16" s="129" customFormat="1" ht="15.75" customHeight="1" x14ac:dyDescent="0.25">
      <c r="A2451" s="132" t="s">
        <v>3233</v>
      </c>
      <c r="B2451" s="18" t="s">
        <v>69</v>
      </c>
      <c r="C2451" s="118">
        <v>2135620.2400000002</v>
      </c>
      <c r="D2451" s="120"/>
      <c r="E2451" s="126"/>
      <c r="F2451" s="123"/>
      <c r="G2451" s="91">
        <f t="shared" si="38"/>
        <v>2135620.2400000002</v>
      </c>
      <c r="H2451" s="120">
        <v>44022</v>
      </c>
      <c r="I2451" s="162" t="s">
        <v>4117</v>
      </c>
      <c r="J2451" s="120"/>
      <c r="K2451" s="120"/>
      <c r="L2451" s="162"/>
      <c r="M2451" s="84" t="s">
        <v>3976</v>
      </c>
      <c r="N2451" s="162">
        <v>2</v>
      </c>
      <c r="O2451" s="162">
        <v>2769.8</v>
      </c>
      <c r="P2451" s="162">
        <v>2020</v>
      </c>
    </row>
    <row r="2452" spans="1:16" s="129" customFormat="1" ht="15.75" customHeight="1" x14ac:dyDescent="0.25">
      <c r="A2452" s="113" t="s">
        <v>3767</v>
      </c>
      <c r="B2452" s="126" t="s">
        <v>245</v>
      </c>
      <c r="C2452" s="118">
        <v>11345497.73</v>
      </c>
      <c r="D2452" s="120"/>
      <c r="E2452" s="126"/>
      <c r="F2452" s="123"/>
      <c r="G2452" s="91">
        <f t="shared" si="38"/>
        <v>11345497.73</v>
      </c>
      <c r="H2452" s="120" t="s">
        <v>4085</v>
      </c>
      <c r="I2452" s="120">
        <v>44726</v>
      </c>
      <c r="J2452" s="120"/>
      <c r="K2452" s="120"/>
      <c r="L2452" s="162"/>
      <c r="M2452" s="84" t="s">
        <v>3990</v>
      </c>
      <c r="N2452" s="162">
        <v>4</v>
      </c>
      <c r="O2452" s="162">
        <v>6000.2</v>
      </c>
      <c r="P2452" s="162">
        <v>2021</v>
      </c>
    </row>
    <row r="2453" spans="1:16" s="129" customFormat="1" ht="15.75" customHeight="1" x14ac:dyDescent="0.25">
      <c r="A2453" s="132" t="s">
        <v>3620</v>
      </c>
      <c r="B2453" s="126" t="s">
        <v>3083</v>
      </c>
      <c r="C2453" s="118">
        <v>2698021.82</v>
      </c>
      <c r="D2453" s="120"/>
      <c r="E2453" s="126"/>
      <c r="F2453" s="123"/>
      <c r="G2453" s="91">
        <f t="shared" si="38"/>
        <v>2698021.82</v>
      </c>
      <c r="H2453" s="120">
        <v>44188</v>
      </c>
      <c r="I2453" s="120">
        <v>44448</v>
      </c>
      <c r="J2453" s="120"/>
      <c r="K2453" s="120"/>
      <c r="L2453" s="162"/>
      <c r="M2453" s="84" t="s">
        <v>3938</v>
      </c>
      <c r="N2453" s="162">
        <v>1</v>
      </c>
      <c r="O2453" s="162">
        <v>832.9</v>
      </c>
      <c r="P2453" s="162">
        <v>2020</v>
      </c>
    </row>
    <row r="2454" spans="1:16" s="129" customFormat="1" ht="15.75" customHeight="1" x14ac:dyDescent="0.25">
      <c r="A2454" s="132" t="s">
        <v>4065</v>
      </c>
      <c r="B2454" s="126" t="s">
        <v>4090</v>
      </c>
      <c r="C2454" s="118">
        <v>8442729.6999999993</v>
      </c>
      <c r="D2454" s="120"/>
      <c r="E2454" s="126"/>
      <c r="F2454" s="123"/>
      <c r="G2454" s="91">
        <f t="shared" si="38"/>
        <v>8442729.6999999993</v>
      </c>
      <c r="H2454" s="120">
        <v>44839</v>
      </c>
      <c r="I2454" s="120">
        <v>44853</v>
      </c>
      <c r="J2454" s="120"/>
      <c r="K2454" s="120"/>
      <c r="L2454" s="162"/>
      <c r="M2454" s="84" t="s">
        <v>3938</v>
      </c>
      <c r="N2454" s="162">
        <v>1</v>
      </c>
      <c r="O2454" s="101">
        <v>6022.5</v>
      </c>
      <c r="P2454" s="162">
        <v>2022</v>
      </c>
    </row>
    <row r="2455" spans="1:16" s="129" customFormat="1" ht="15.75" customHeight="1" x14ac:dyDescent="0.25">
      <c r="A2455" s="113" t="s">
        <v>3056</v>
      </c>
      <c r="B2455" s="18" t="s">
        <v>12</v>
      </c>
      <c r="C2455" s="118">
        <v>3529501.63</v>
      </c>
      <c r="D2455" s="120"/>
      <c r="E2455" s="126"/>
      <c r="F2455" s="123"/>
      <c r="G2455" s="91">
        <f t="shared" si="38"/>
        <v>3529501.63</v>
      </c>
      <c r="H2455" s="120">
        <v>44501</v>
      </c>
      <c r="I2455" s="120">
        <v>44692</v>
      </c>
      <c r="J2455" s="120"/>
      <c r="K2455" s="120"/>
      <c r="L2455" s="162"/>
      <c r="M2455" s="84" t="s">
        <v>3828</v>
      </c>
      <c r="N2455" s="162">
        <v>5</v>
      </c>
      <c r="O2455" s="162">
        <v>2842.2</v>
      </c>
      <c r="P2455" s="162">
        <v>2021</v>
      </c>
    </row>
    <row r="2456" spans="1:16" s="129" customFormat="1" ht="15.75" customHeight="1" x14ac:dyDescent="0.25">
      <c r="A2456" s="113" t="s">
        <v>3303</v>
      </c>
      <c r="B2456" s="18" t="s">
        <v>3996</v>
      </c>
      <c r="C2456" s="118">
        <v>7413043.8099999996</v>
      </c>
      <c r="D2456" s="120"/>
      <c r="E2456" s="126"/>
      <c r="F2456" s="123"/>
      <c r="G2456" s="91">
        <f t="shared" si="38"/>
        <v>7413043.8099999996</v>
      </c>
      <c r="H2456" s="120">
        <v>44529</v>
      </c>
      <c r="I2456" s="120">
        <v>44645</v>
      </c>
      <c r="J2456" s="120"/>
      <c r="K2456" s="120"/>
      <c r="L2456" s="162"/>
      <c r="M2456" s="84" t="s">
        <v>3990</v>
      </c>
      <c r="N2456" s="162">
        <v>4</v>
      </c>
      <c r="O2456" s="162">
        <v>2747.9</v>
      </c>
      <c r="P2456" s="162">
        <v>2021</v>
      </c>
    </row>
    <row r="2457" spans="1:16" s="129" customFormat="1" ht="15.75" customHeight="1" x14ac:dyDescent="0.25">
      <c r="A2457" s="113" t="s">
        <v>3795</v>
      </c>
      <c r="B2457" s="18" t="s">
        <v>3996</v>
      </c>
      <c r="C2457" s="118">
        <v>7390132.4900000002</v>
      </c>
      <c r="D2457" s="120"/>
      <c r="E2457" s="126"/>
      <c r="F2457" s="123"/>
      <c r="G2457" s="91">
        <f t="shared" si="38"/>
        <v>7390132.4900000002</v>
      </c>
      <c r="H2457" s="120">
        <v>44529</v>
      </c>
      <c r="I2457" s="120">
        <v>44645</v>
      </c>
      <c r="J2457" s="120"/>
      <c r="K2457" s="120"/>
      <c r="L2457" s="162"/>
      <c r="M2457" s="84" t="s">
        <v>3990</v>
      </c>
      <c r="N2457" s="162">
        <v>4</v>
      </c>
      <c r="O2457" s="162">
        <v>2736.5</v>
      </c>
      <c r="P2457" s="162">
        <v>2021</v>
      </c>
    </row>
    <row r="2458" spans="1:16" s="129" customFormat="1" ht="15.75" customHeight="1" x14ac:dyDescent="0.25">
      <c r="A2458" s="128" t="s">
        <v>3999</v>
      </c>
      <c r="B2458" s="126" t="s">
        <v>2288</v>
      </c>
      <c r="C2458" s="118">
        <v>4799005.7300000004</v>
      </c>
      <c r="D2458" s="120"/>
      <c r="E2458" s="126"/>
      <c r="F2458" s="123"/>
      <c r="G2458" s="91">
        <f t="shared" si="38"/>
        <v>4799005.7300000004</v>
      </c>
      <c r="H2458" s="120">
        <v>44782</v>
      </c>
      <c r="I2458" s="120">
        <v>44795</v>
      </c>
      <c r="J2458" s="120"/>
      <c r="K2458" s="120"/>
      <c r="L2458" s="162"/>
      <c r="M2458" s="84" t="s">
        <v>3938</v>
      </c>
      <c r="N2458" s="162">
        <v>1</v>
      </c>
      <c r="O2458" s="162">
        <v>3464.8</v>
      </c>
      <c r="P2458" s="162">
        <v>2022</v>
      </c>
    </row>
    <row r="2459" spans="1:16" s="129" customFormat="1" ht="15.75" customHeight="1" x14ac:dyDescent="0.25">
      <c r="A2459" s="154" t="s">
        <v>3631</v>
      </c>
      <c r="B2459" s="126" t="s">
        <v>4091</v>
      </c>
      <c r="C2459" s="118">
        <v>3236284.8</v>
      </c>
      <c r="D2459" s="120"/>
      <c r="E2459" s="126"/>
      <c r="F2459" s="123"/>
      <c r="G2459" s="91">
        <f t="shared" si="38"/>
        <v>3236284.8</v>
      </c>
      <c r="H2459" s="120">
        <v>44824</v>
      </c>
      <c r="I2459" s="120">
        <v>44838</v>
      </c>
      <c r="J2459" s="120"/>
      <c r="K2459" s="120"/>
      <c r="L2459" s="162"/>
      <c r="M2459" s="84" t="s">
        <v>3921</v>
      </c>
      <c r="N2459" s="162">
        <v>2</v>
      </c>
      <c r="O2459" s="162">
        <v>816.3</v>
      </c>
      <c r="P2459" s="162">
        <v>2022</v>
      </c>
    </row>
    <row r="2460" spans="1:16" s="129" customFormat="1" ht="15.75" customHeight="1" x14ac:dyDescent="0.25">
      <c r="A2460" s="154" t="s">
        <v>3296</v>
      </c>
      <c r="B2460" s="126" t="s">
        <v>4016</v>
      </c>
      <c r="C2460" s="118">
        <v>9212601.5999999996</v>
      </c>
      <c r="D2460" s="120"/>
      <c r="E2460" s="126"/>
      <c r="F2460" s="123"/>
      <c r="G2460" s="91">
        <f t="shared" si="38"/>
        <v>9212601.5999999996</v>
      </c>
      <c r="H2460" s="120">
        <v>44834</v>
      </c>
      <c r="I2460" s="120">
        <v>44853</v>
      </c>
      <c r="J2460" s="120"/>
      <c r="K2460" s="120"/>
      <c r="L2460" s="162"/>
      <c r="M2460" s="84" t="s">
        <v>3938</v>
      </c>
      <c r="N2460" s="162">
        <v>1</v>
      </c>
      <c r="O2460" s="101">
        <v>6039.6</v>
      </c>
      <c r="P2460" s="162">
        <v>2022</v>
      </c>
    </row>
    <row r="2461" spans="1:16" s="129" customFormat="1" ht="15.75" customHeight="1" x14ac:dyDescent="0.25">
      <c r="A2461" s="18" t="s">
        <v>3794</v>
      </c>
      <c r="B2461" s="126" t="s">
        <v>1</v>
      </c>
      <c r="C2461" s="118">
        <v>3182714.4</v>
      </c>
      <c r="D2461" s="120"/>
      <c r="E2461" s="126"/>
      <c r="F2461" s="123"/>
      <c r="G2461" s="91">
        <f t="shared" si="38"/>
        <v>3182714.4</v>
      </c>
      <c r="H2461" s="120">
        <v>44831</v>
      </c>
      <c r="I2461" s="120">
        <v>44838</v>
      </c>
      <c r="J2461" s="120"/>
      <c r="K2461" s="120"/>
      <c r="L2461" s="162"/>
      <c r="M2461" s="84" t="s">
        <v>3938</v>
      </c>
      <c r="N2461" s="162">
        <v>1</v>
      </c>
      <c r="O2461" s="101">
        <v>1247.7</v>
      </c>
      <c r="P2461" s="162">
        <v>2022</v>
      </c>
    </row>
    <row r="2462" spans="1:16" s="129" customFormat="1" ht="15.75" customHeight="1" x14ac:dyDescent="0.25">
      <c r="A2462" s="104" t="s">
        <v>3367</v>
      </c>
      <c r="B2462" s="126" t="s">
        <v>4090</v>
      </c>
      <c r="C2462" s="118">
        <v>10876322.59</v>
      </c>
      <c r="D2462" s="120"/>
      <c r="E2462" s="126"/>
      <c r="F2462" s="123"/>
      <c r="G2462" s="91">
        <f t="shared" si="38"/>
        <v>10876322.59</v>
      </c>
      <c r="H2462" s="120">
        <v>44845</v>
      </c>
      <c r="I2462" s="120">
        <v>44851</v>
      </c>
      <c r="J2462" s="120"/>
      <c r="K2462" s="120"/>
      <c r="L2462" s="162"/>
      <c r="M2462" s="84" t="s">
        <v>3937</v>
      </c>
      <c r="N2462" s="162">
        <v>1</v>
      </c>
      <c r="O2462" s="101">
        <v>4291.7</v>
      </c>
      <c r="P2462" s="162">
        <v>2022</v>
      </c>
    </row>
    <row r="2463" spans="1:16" s="129" customFormat="1" ht="15.75" customHeight="1" x14ac:dyDescent="0.25">
      <c r="A2463" s="104" t="s">
        <v>3346</v>
      </c>
      <c r="B2463" s="126" t="s">
        <v>3840</v>
      </c>
      <c r="C2463" s="118">
        <v>4407996.0199999996</v>
      </c>
      <c r="D2463" s="120"/>
      <c r="E2463" s="126"/>
      <c r="F2463" s="123"/>
      <c r="G2463" s="91">
        <f t="shared" si="38"/>
        <v>4407996.0199999996</v>
      </c>
      <c r="H2463" s="120">
        <v>44180</v>
      </c>
      <c r="I2463" s="120">
        <v>44413</v>
      </c>
      <c r="J2463" s="120"/>
      <c r="K2463" s="120"/>
      <c r="L2463" s="162"/>
      <c r="M2463" s="84" t="s">
        <v>3584</v>
      </c>
      <c r="N2463" s="162">
        <v>4</v>
      </c>
      <c r="O2463" s="162">
        <v>4814.6000000000004</v>
      </c>
      <c r="P2463" s="162">
        <v>2020</v>
      </c>
    </row>
    <row r="2464" spans="1:16" s="129" customFormat="1" ht="15.75" customHeight="1" x14ac:dyDescent="0.25">
      <c r="A2464" s="104" t="s">
        <v>3685</v>
      </c>
      <c r="B2464" s="126" t="s">
        <v>3083</v>
      </c>
      <c r="C2464" s="118">
        <v>1997243.28</v>
      </c>
      <c r="D2464" s="120"/>
      <c r="E2464" s="126"/>
      <c r="F2464" s="123"/>
      <c r="G2464" s="91">
        <f t="shared" si="38"/>
        <v>1997243.28</v>
      </c>
      <c r="H2464" s="120">
        <v>44470</v>
      </c>
      <c r="I2464" s="120">
        <v>44474</v>
      </c>
      <c r="J2464" s="120"/>
      <c r="K2464" s="120"/>
      <c r="L2464" s="162"/>
      <c r="M2464" s="84" t="s">
        <v>3937</v>
      </c>
      <c r="N2464" s="162">
        <v>1</v>
      </c>
      <c r="O2464" s="162">
        <v>1747.8</v>
      </c>
      <c r="P2464" s="162">
        <v>2021</v>
      </c>
    </row>
    <row r="2465" spans="1:16" s="129" customFormat="1" ht="15.75" customHeight="1" x14ac:dyDescent="0.25">
      <c r="A2465" s="104" t="s">
        <v>3774</v>
      </c>
      <c r="B2465" s="126" t="s">
        <v>4061</v>
      </c>
      <c r="C2465" s="118">
        <v>4099269.6</v>
      </c>
      <c r="D2465" s="120"/>
      <c r="E2465" s="126"/>
      <c r="F2465" s="123"/>
      <c r="G2465" s="91">
        <f t="shared" si="38"/>
        <v>4099269.6</v>
      </c>
      <c r="H2465" s="120">
        <v>44811</v>
      </c>
      <c r="I2465" s="120">
        <v>44827</v>
      </c>
      <c r="J2465" s="120"/>
      <c r="K2465" s="120"/>
      <c r="L2465" s="162"/>
      <c r="M2465" s="84" t="s">
        <v>3575</v>
      </c>
      <c r="N2465" s="162">
        <v>1</v>
      </c>
      <c r="O2465" s="101">
        <v>3639.8</v>
      </c>
      <c r="P2465" s="162">
        <v>2022</v>
      </c>
    </row>
    <row r="2466" spans="1:16" s="129" customFormat="1" ht="15.75" customHeight="1" x14ac:dyDescent="0.25">
      <c r="A2466" s="104" t="s">
        <v>3163</v>
      </c>
      <c r="B2466" s="126" t="s">
        <v>4016</v>
      </c>
      <c r="C2466" s="118">
        <v>7699504.7999999998</v>
      </c>
      <c r="D2466" s="120"/>
      <c r="E2466" s="126"/>
      <c r="F2466" s="123"/>
      <c r="G2466" s="91">
        <f t="shared" si="38"/>
        <v>7699504.7999999998</v>
      </c>
      <c r="H2466" s="120">
        <v>44859</v>
      </c>
      <c r="I2466" s="120">
        <v>44865</v>
      </c>
      <c r="J2466" s="120"/>
      <c r="K2466" s="120"/>
      <c r="L2466" s="162"/>
      <c r="M2466" s="84" t="s">
        <v>3938</v>
      </c>
      <c r="N2466" s="162">
        <v>1</v>
      </c>
      <c r="O2466" s="101">
        <v>5136.3</v>
      </c>
      <c r="P2466" s="162">
        <v>2022</v>
      </c>
    </row>
    <row r="2467" spans="1:16" s="129" customFormat="1" ht="15.75" customHeight="1" x14ac:dyDescent="0.25">
      <c r="A2467" s="104" t="s">
        <v>2853</v>
      </c>
      <c r="B2467" s="126" t="s">
        <v>69</v>
      </c>
      <c r="C2467" s="118">
        <v>7363818.9299999997</v>
      </c>
      <c r="D2467" s="120"/>
      <c r="E2467" s="126"/>
      <c r="F2467" s="123"/>
      <c r="G2467" s="91">
        <f t="shared" si="38"/>
        <v>7363818.9299999997</v>
      </c>
      <c r="H2467" s="120">
        <v>44195</v>
      </c>
      <c r="I2467" s="120" t="s">
        <v>4119</v>
      </c>
      <c r="J2467" s="120"/>
      <c r="K2467" s="120"/>
      <c r="L2467" s="162"/>
      <c r="M2467" s="84" t="s">
        <v>3535</v>
      </c>
      <c r="N2467" s="162">
        <v>5</v>
      </c>
      <c r="O2467" s="159">
        <v>3346.4</v>
      </c>
      <c r="P2467" s="162">
        <v>2020</v>
      </c>
    </row>
    <row r="2468" spans="1:16" s="129" customFormat="1" ht="15.75" customHeight="1" x14ac:dyDescent="0.25">
      <c r="A2468" s="113" t="s">
        <v>4008</v>
      </c>
      <c r="B2468" s="126" t="s">
        <v>3945</v>
      </c>
      <c r="C2468" s="118">
        <v>3990052.73</v>
      </c>
      <c r="D2468" s="120"/>
      <c r="E2468" s="126"/>
      <c r="F2468" s="123"/>
      <c r="G2468" s="91">
        <f t="shared" si="38"/>
        <v>3990052.73</v>
      </c>
      <c r="H2468" s="120">
        <v>44411</v>
      </c>
      <c r="I2468" s="120">
        <v>44449</v>
      </c>
      <c r="J2468" s="120"/>
      <c r="K2468" s="120"/>
      <c r="L2468" s="162"/>
      <c r="M2468" s="84" t="s">
        <v>3938</v>
      </c>
      <c r="N2468" s="162">
        <v>1</v>
      </c>
      <c r="O2468" s="162">
        <v>3584.9</v>
      </c>
      <c r="P2468" s="162">
        <v>2021</v>
      </c>
    </row>
    <row r="2469" spans="1:16" s="129" customFormat="1" ht="15.75" customHeight="1" x14ac:dyDescent="0.25">
      <c r="A2469" s="113" t="s">
        <v>3729</v>
      </c>
      <c r="B2469" s="126" t="s">
        <v>3925</v>
      </c>
      <c r="C2469" s="118">
        <v>1736432.4</v>
      </c>
      <c r="D2469" s="120"/>
      <c r="E2469" s="126"/>
      <c r="F2469" s="123"/>
      <c r="G2469" s="91">
        <f t="shared" si="38"/>
        <v>1736432.4</v>
      </c>
      <c r="H2469" s="120">
        <v>44553</v>
      </c>
      <c r="I2469" s="120">
        <v>44573</v>
      </c>
      <c r="J2469" s="120"/>
      <c r="K2469" s="120"/>
      <c r="L2469" s="162"/>
      <c r="M2469" s="84" t="s">
        <v>3938</v>
      </c>
      <c r="N2469" s="162">
        <v>1</v>
      </c>
      <c r="O2469" s="162">
        <v>724.8</v>
      </c>
      <c r="P2469" s="162">
        <v>2021</v>
      </c>
    </row>
    <row r="2470" spans="1:16" s="129" customFormat="1" ht="15.75" customHeight="1" x14ac:dyDescent="0.25">
      <c r="A2470" s="113" t="s">
        <v>1941</v>
      </c>
      <c r="B2470" s="126" t="s">
        <v>3925</v>
      </c>
      <c r="C2470" s="118">
        <v>1366327.2</v>
      </c>
      <c r="D2470" s="120"/>
      <c r="E2470" s="126"/>
      <c r="F2470" s="123"/>
      <c r="G2470" s="91">
        <f t="shared" si="38"/>
        <v>1366327.2</v>
      </c>
      <c r="H2470" s="120">
        <v>44531</v>
      </c>
      <c r="I2470" s="120">
        <v>44573</v>
      </c>
      <c r="J2470" s="120"/>
      <c r="K2470" s="120"/>
      <c r="L2470" s="162"/>
      <c r="M2470" s="84" t="s">
        <v>3938</v>
      </c>
      <c r="N2470" s="162">
        <v>1</v>
      </c>
      <c r="O2470" s="162">
        <v>450.6</v>
      </c>
      <c r="P2470" s="162">
        <v>2021</v>
      </c>
    </row>
    <row r="2471" spans="1:16" s="129" customFormat="1" ht="15.75" customHeight="1" x14ac:dyDescent="0.25">
      <c r="A2471" s="113" t="s">
        <v>3730</v>
      </c>
      <c r="B2471" s="126" t="s">
        <v>3925</v>
      </c>
      <c r="C2471" s="118">
        <v>2032380</v>
      </c>
      <c r="D2471" s="120"/>
      <c r="E2471" s="126"/>
      <c r="F2471" s="123"/>
      <c r="G2471" s="91">
        <f t="shared" si="38"/>
        <v>2032380</v>
      </c>
      <c r="H2471" s="120">
        <v>44558</v>
      </c>
      <c r="I2471" s="120">
        <v>44573</v>
      </c>
      <c r="J2471" s="120"/>
      <c r="K2471" s="120"/>
      <c r="L2471" s="162"/>
      <c r="M2471" s="84" t="s">
        <v>3938</v>
      </c>
      <c r="N2471" s="162">
        <v>1</v>
      </c>
      <c r="O2471" s="162">
        <v>741.3</v>
      </c>
      <c r="P2471" s="162">
        <v>2021</v>
      </c>
    </row>
    <row r="2472" spans="1:16" s="129" customFormat="1" ht="15.75" customHeight="1" x14ac:dyDescent="0.25">
      <c r="A2472" s="113" t="s">
        <v>3731</v>
      </c>
      <c r="B2472" s="126" t="s">
        <v>3925</v>
      </c>
      <c r="C2472" s="118">
        <v>2269902</v>
      </c>
      <c r="D2472" s="120"/>
      <c r="E2472" s="126"/>
      <c r="F2472" s="123"/>
      <c r="G2472" s="91">
        <f t="shared" si="38"/>
        <v>2269902</v>
      </c>
      <c r="H2472" s="120">
        <v>44560</v>
      </c>
      <c r="I2472" s="120">
        <v>44573</v>
      </c>
      <c r="J2472" s="120"/>
      <c r="K2472" s="120"/>
      <c r="L2472" s="162"/>
      <c r="M2472" s="84" t="s">
        <v>3938</v>
      </c>
      <c r="N2472" s="162">
        <v>1</v>
      </c>
      <c r="O2472" s="162">
        <v>794.1</v>
      </c>
      <c r="P2472" s="162">
        <v>2021</v>
      </c>
    </row>
    <row r="2473" spans="1:16" s="129" customFormat="1" ht="15.75" customHeight="1" x14ac:dyDescent="0.25">
      <c r="A2473" s="128" t="s">
        <v>3629</v>
      </c>
      <c r="B2473" s="126" t="s">
        <v>4014</v>
      </c>
      <c r="C2473" s="118">
        <v>8400125.1600000001</v>
      </c>
      <c r="D2473" s="120"/>
      <c r="E2473" s="126"/>
      <c r="F2473" s="123"/>
      <c r="G2473" s="91">
        <f t="shared" si="38"/>
        <v>8400125.1600000001</v>
      </c>
      <c r="H2473" s="120">
        <v>44614</v>
      </c>
      <c r="I2473" s="120">
        <v>44655</v>
      </c>
      <c r="J2473" s="120"/>
      <c r="K2473" s="120"/>
      <c r="L2473" s="162"/>
      <c r="M2473" s="84" t="s">
        <v>4080</v>
      </c>
      <c r="N2473" s="162">
        <v>3</v>
      </c>
      <c r="O2473" s="162">
        <v>5106.3</v>
      </c>
      <c r="P2473" s="162">
        <v>2022</v>
      </c>
    </row>
    <row r="2474" spans="1:16" s="129" customFormat="1" ht="15.75" customHeight="1" x14ac:dyDescent="0.25">
      <c r="A2474" s="154" t="s">
        <v>4078</v>
      </c>
      <c r="B2474" s="126" t="s">
        <v>4095</v>
      </c>
      <c r="C2474" s="118">
        <v>11211926.4</v>
      </c>
      <c r="D2474" s="120"/>
      <c r="E2474" s="126"/>
      <c r="F2474" s="123"/>
      <c r="G2474" s="91">
        <f t="shared" si="38"/>
        <v>11211926.4</v>
      </c>
      <c r="H2474" s="120">
        <v>44862</v>
      </c>
      <c r="I2474" s="120">
        <v>44872</v>
      </c>
      <c r="J2474" s="120"/>
      <c r="K2474" s="120"/>
      <c r="L2474" s="162"/>
      <c r="M2474" s="84" t="s">
        <v>3921</v>
      </c>
      <c r="N2474" s="162">
        <v>2</v>
      </c>
      <c r="O2474" s="101">
        <v>3680.1</v>
      </c>
      <c r="P2474" s="162">
        <v>2022</v>
      </c>
    </row>
    <row r="2475" spans="1:16" s="129" customFormat="1" ht="15.75" customHeight="1" x14ac:dyDescent="0.25">
      <c r="A2475" s="154" t="s">
        <v>4064</v>
      </c>
      <c r="B2475" s="126" t="s">
        <v>4095</v>
      </c>
      <c r="C2475" s="118">
        <v>7506554.4000000004</v>
      </c>
      <c r="D2475" s="120"/>
      <c r="E2475" s="126"/>
      <c r="F2475" s="123"/>
      <c r="G2475" s="91">
        <f t="shared" si="38"/>
        <v>7506554.4000000004</v>
      </c>
      <c r="H2475" s="120">
        <v>44841</v>
      </c>
      <c r="I2475" s="120">
        <v>44847</v>
      </c>
      <c r="J2475" s="120"/>
      <c r="K2475" s="120"/>
      <c r="L2475" s="162"/>
      <c r="M2475" s="84" t="s">
        <v>3938</v>
      </c>
      <c r="N2475" s="162">
        <v>1</v>
      </c>
      <c r="O2475" s="101">
        <v>5696.9</v>
      </c>
      <c r="P2475" s="162">
        <v>2022</v>
      </c>
    </row>
    <row r="2476" spans="1:16" s="129" customFormat="1" ht="15.75" customHeight="1" x14ac:dyDescent="0.25">
      <c r="A2476" s="104" t="s">
        <v>3717</v>
      </c>
      <c r="B2476" s="126" t="s">
        <v>1</v>
      </c>
      <c r="C2476" s="118">
        <v>5333170.8</v>
      </c>
      <c r="D2476" s="120"/>
      <c r="E2476" s="126"/>
      <c r="F2476" s="123"/>
      <c r="G2476" s="91">
        <f t="shared" si="38"/>
        <v>5333170.8</v>
      </c>
      <c r="H2476" s="120">
        <v>44887</v>
      </c>
      <c r="I2476" s="120">
        <v>44890</v>
      </c>
      <c r="J2476" s="120"/>
      <c r="K2476" s="120"/>
      <c r="L2476" s="162"/>
      <c r="M2476" s="84" t="s">
        <v>3938</v>
      </c>
      <c r="N2476" s="162">
        <v>1</v>
      </c>
      <c r="O2476" s="101">
        <v>3635.6</v>
      </c>
      <c r="P2476" s="162">
        <v>2022</v>
      </c>
    </row>
    <row r="2477" spans="1:16" s="129" customFormat="1" ht="15.75" customHeight="1" x14ac:dyDescent="0.25">
      <c r="A2477" s="104" t="s">
        <v>3786</v>
      </c>
      <c r="B2477" s="126" t="s">
        <v>4090</v>
      </c>
      <c r="C2477" s="118">
        <v>5455028.96</v>
      </c>
      <c r="D2477" s="120"/>
      <c r="E2477" s="126"/>
      <c r="F2477" s="123"/>
      <c r="G2477" s="91">
        <f t="shared" si="38"/>
        <v>5455028.96</v>
      </c>
      <c r="H2477" s="120">
        <v>44865</v>
      </c>
      <c r="I2477" s="120">
        <v>44879</v>
      </c>
      <c r="J2477" s="120"/>
      <c r="K2477" s="120"/>
      <c r="L2477" s="162"/>
      <c r="M2477" s="84" t="s">
        <v>3938</v>
      </c>
      <c r="N2477" s="162">
        <v>1</v>
      </c>
      <c r="O2477" s="101">
        <v>3829.3</v>
      </c>
      <c r="P2477" s="162">
        <v>2022</v>
      </c>
    </row>
    <row r="2478" spans="1:16" s="129" customFormat="1" ht="15.75" customHeight="1" x14ac:dyDescent="0.25">
      <c r="A2478" s="154" t="s">
        <v>3721</v>
      </c>
      <c r="B2478" s="126" t="s">
        <v>4095</v>
      </c>
      <c r="C2478" s="118">
        <v>3476967.6</v>
      </c>
      <c r="D2478" s="120"/>
      <c r="E2478" s="126"/>
      <c r="F2478" s="123"/>
      <c r="G2478" s="91">
        <f t="shared" si="38"/>
        <v>3476967.6</v>
      </c>
      <c r="H2478" s="120">
        <v>44796</v>
      </c>
      <c r="I2478" s="120">
        <v>44851</v>
      </c>
      <c r="J2478" s="120"/>
      <c r="K2478" s="120"/>
      <c r="L2478" s="162"/>
      <c r="M2478" s="84" t="s">
        <v>3921</v>
      </c>
      <c r="N2478" s="162">
        <v>2</v>
      </c>
      <c r="O2478" s="162">
        <v>2291.4</v>
      </c>
      <c r="P2478" s="162">
        <v>2022</v>
      </c>
    </row>
    <row r="2479" spans="1:16" s="129" customFormat="1" ht="15.75" customHeight="1" x14ac:dyDescent="0.25">
      <c r="A2479" s="154" t="s">
        <v>3722</v>
      </c>
      <c r="B2479" s="126" t="s">
        <v>4095</v>
      </c>
      <c r="C2479" s="118">
        <v>4151144.4</v>
      </c>
      <c r="D2479" s="120"/>
      <c r="E2479" s="126"/>
      <c r="F2479" s="123"/>
      <c r="G2479" s="91">
        <f t="shared" si="38"/>
        <v>4151144.4</v>
      </c>
      <c r="H2479" s="120">
        <v>44796</v>
      </c>
      <c r="I2479" s="120">
        <v>44854</v>
      </c>
      <c r="J2479" s="120"/>
      <c r="K2479" s="120"/>
      <c r="L2479" s="162"/>
      <c r="M2479" s="84" t="s">
        <v>3921</v>
      </c>
      <c r="N2479" s="162">
        <v>2</v>
      </c>
      <c r="O2479" s="162">
        <v>1739.3</v>
      </c>
      <c r="P2479" s="162">
        <v>2022</v>
      </c>
    </row>
    <row r="2480" spans="1:16" s="129" customFormat="1" ht="15.75" customHeight="1" x14ac:dyDescent="0.25">
      <c r="A2480" s="104" t="s">
        <v>3645</v>
      </c>
      <c r="B2480" s="126" t="s">
        <v>4090</v>
      </c>
      <c r="C2480" s="118">
        <v>5096512.7699999996</v>
      </c>
      <c r="D2480" s="120"/>
      <c r="E2480" s="126"/>
      <c r="F2480" s="123"/>
      <c r="G2480" s="91">
        <f t="shared" si="38"/>
        <v>5096512.7699999996</v>
      </c>
      <c r="H2480" s="120">
        <v>44903</v>
      </c>
      <c r="I2480" s="120">
        <v>44918</v>
      </c>
      <c r="J2480" s="120"/>
      <c r="K2480" s="120"/>
      <c r="L2480" s="162"/>
      <c r="M2480" s="84" t="s">
        <v>3938</v>
      </c>
      <c r="N2480" s="162">
        <v>1</v>
      </c>
      <c r="O2480" s="101">
        <v>3644.7</v>
      </c>
      <c r="P2480" s="162">
        <v>2022</v>
      </c>
    </row>
    <row r="2481" spans="1:16" s="129" customFormat="1" ht="15.75" customHeight="1" x14ac:dyDescent="0.25">
      <c r="A2481" s="113" t="s">
        <v>2365</v>
      </c>
      <c r="B2481" s="126" t="s">
        <v>4014</v>
      </c>
      <c r="C2481" s="118">
        <v>8752036.0099999998</v>
      </c>
      <c r="D2481" s="120"/>
      <c r="E2481" s="126"/>
      <c r="F2481" s="123"/>
      <c r="G2481" s="91">
        <f t="shared" si="38"/>
        <v>8752036.0099999998</v>
      </c>
      <c r="H2481" s="120">
        <v>44477</v>
      </c>
      <c r="I2481" s="120">
        <v>44887</v>
      </c>
      <c r="J2481" s="120"/>
      <c r="K2481" s="120"/>
      <c r="L2481" s="162"/>
      <c r="M2481" s="84" t="s">
        <v>3990</v>
      </c>
      <c r="N2481" s="162">
        <v>4</v>
      </c>
      <c r="O2481" s="162">
        <v>6047.7</v>
      </c>
      <c r="P2481" s="162">
        <v>2021</v>
      </c>
    </row>
    <row r="2482" spans="1:16" s="129" customFormat="1" ht="15.75" customHeight="1" x14ac:dyDescent="0.25">
      <c r="A2482" s="104" t="s">
        <v>3737</v>
      </c>
      <c r="B2482" s="126" t="s">
        <v>4118</v>
      </c>
      <c r="C2482" s="118">
        <v>3420615.6</v>
      </c>
      <c r="D2482" s="120"/>
      <c r="E2482" s="126"/>
      <c r="F2482" s="123"/>
      <c r="G2482" s="91">
        <f t="shared" si="38"/>
        <v>3420615.6</v>
      </c>
      <c r="H2482" s="120">
        <v>44924</v>
      </c>
      <c r="I2482" s="120">
        <v>44924</v>
      </c>
      <c r="J2482" s="120"/>
      <c r="K2482" s="120"/>
      <c r="L2482" s="162"/>
      <c r="M2482" s="84" t="s">
        <v>3938</v>
      </c>
      <c r="N2482" s="162">
        <v>1</v>
      </c>
      <c r="O2482" s="101">
        <v>790.8</v>
      </c>
      <c r="P2482" s="162">
        <v>2022</v>
      </c>
    </row>
    <row r="2483" spans="1:16" s="129" customFormat="1" ht="15.75" customHeight="1" x14ac:dyDescent="0.25">
      <c r="A2483" s="113" t="s">
        <v>3764</v>
      </c>
      <c r="B2483" s="126" t="s">
        <v>3991</v>
      </c>
      <c r="C2483" s="118">
        <v>5032972.78</v>
      </c>
      <c r="D2483" s="120"/>
      <c r="E2483" s="126"/>
      <c r="F2483" s="123"/>
      <c r="G2483" s="91">
        <f t="shared" si="38"/>
        <v>5032972.78</v>
      </c>
      <c r="H2483" s="120">
        <v>44515</v>
      </c>
      <c r="I2483" s="120">
        <v>44602</v>
      </c>
      <c r="J2483" s="120"/>
      <c r="K2483" s="120"/>
      <c r="L2483" s="162"/>
      <c r="M2483" s="84" t="s">
        <v>3990</v>
      </c>
      <c r="N2483" s="162">
        <v>4</v>
      </c>
      <c r="O2483" s="162">
        <v>2781</v>
      </c>
      <c r="P2483" s="162">
        <v>2021</v>
      </c>
    </row>
    <row r="2484" spans="1:16" s="129" customFormat="1" ht="15.75" customHeight="1" x14ac:dyDescent="0.25">
      <c r="A2484" s="113" t="s">
        <v>3630</v>
      </c>
      <c r="B2484" s="126" t="s">
        <v>4014</v>
      </c>
      <c r="C2484" s="118">
        <v>9078478.0099999998</v>
      </c>
      <c r="D2484" s="120"/>
      <c r="E2484" s="126"/>
      <c r="F2484" s="123"/>
      <c r="G2484" s="91">
        <f t="shared" si="38"/>
        <v>9078478.0099999998</v>
      </c>
      <c r="H2484" s="120">
        <v>44532</v>
      </c>
      <c r="I2484" s="120">
        <v>44606</v>
      </c>
      <c r="J2484" s="120"/>
      <c r="K2484" s="120"/>
      <c r="L2484" s="162"/>
      <c r="M2484" s="84" t="s">
        <v>3990</v>
      </c>
      <c r="N2484" s="162">
        <v>4</v>
      </c>
      <c r="O2484" s="162">
        <v>5266.2</v>
      </c>
      <c r="P2484" s="162">
        <v>2021</v>
      </c>
    </row>
    <row r="2485" spans="1:16" s="129" customFormat="1" ht="15.75" customHeight="1" x14ac:dyDescent="0.25">
      <c r="A2485" s="154" t="s">
        <v>3404</v>
      </c>
      <c r="B2485" s="126" t="s">
        <v>4095</v>
      </c>
      <c r="C2485" s="118">
        <v>7178583.5999999996</v>
      </c>
      <c r="D2485" s="120"/>
      <c r="E2485" s="126"/>
      <c r="F2485" s="123"/>
      <c r="G2485" s="91">
        <f t="shared" si="38"/>
        <v>7178583.5999999996</v>
      </c>
      <c r="H2485" s="120">
        <v>44859</v>
      </c>
      <c r="I2485" s="120">
        <v>44868</v>
      </c>
      <c r="J2485" s="120"/>
      <c r="K2485" s="120"/>
      <c r="L2485" s="162"/>
      <c r="M2485" s="84" t="s">
        <v>3921</v>
      </c>
      <c r="N2485" s="162">
        <v>2</v>
      </c>
      <c r="O2485" s="101">
        <v>4131.1000000000004</v>
      </c>
      <c r="P2485" s="162">
        <v>2022</v>
      </c>
    </row>
    <row r="2486" spans="1:16" s="129" customFormat="1" ht="15.75" customHeight="1" x14ac:dyDescent="0.25">
      <c r="A2486" s="113" t="s">
        <v>2907</v>
      </c>
      <c r="B2486" s="18" t="s">
        <v>3577</v>
      </c>
      <c r="C2486" s="118">
        <v>5877561.5599999996</v>
      </c>
      <c r="D2486" s="120"/>
      <c r="E2486" s="126"/>
      <c r="F2486" s="123"/>
      <c r="G2486" s="91">
        <f t="shared" si="38"/>
        <v>5877561.5599999996</v>
      </c>
      <c r="H2486" s="120">
        <v>44189</v>
      </c>
      <c r="I2486" s="120" t="s">
        <v>4123</v>
      </c>
      <c r="J2486" s="120"/>
      <c r="K2486" s="120"/>
      <c r="L2486" s="162"/>
      <c r="M2486" s="84" t="s">
        <v>3536</v>
      </c>
      <c r="N2486" s="162">
        <v>5</v>
      </c>
      <c r="O2486" s="135">
        <v>2961.2</v>
      </c>
      <c r="P2486" s="162">
        <v>2020</v>
      </c>
    </row>
    <row r="2487" spans="1:16" s="129" customFormat="1" ht="15.75" customHeight="1" x14ac:dyDescent="0.25">
      <c r="A2487" s="150" t="s">
        <v>3339</v>
      </c>
      <c r="B2487" s="18" t="s">
        <v>3947</v>
      </c>
      <c r="C2487" s="118">
        <v>2274167.89</v>
      </c>
      <c r="D2487" s="120"/>
      <c r="E2487" s="126"/>
      <c r="F2487" s="123"/>
      <c r="G2487" s="91">
        <f t="shared" si="38"/>
        <v>2274167.89</v>
      </c>
      <c r="H2487" s="136">
        <v>44453</v>
      </c>
      <c r="I2487" s="120">
        <v>44889</v>
      </c>
      <c r="J2487" s="120"/>
      <c r="K2487" s="120"/>
      <c r="L2487" s="162"/>
      <c r="M2487" s="29" t="s">
        <v>3939</v>
      </c>
      <c r="N2487" s="162">
        <v>2</v>
      </c>
      <c r="O2487" s="162">
        <v>1017</v>
      </c>
      <c r="P2487" s="162">
        <v>2021</v>
      </c>
    </row>
    <row r="2488" spans="1:16" s="129" customFormat="1" ht="15.75" customHeight="1" x14ac:dyDescent="0.25">
      <c r="A2488" s="113" t="s">
        <v>3625</v>
      </c>
      <c r="B2488" s="126" t="s">
        <v>4075</v>
      </c>
      <c r="C2488" s="118">
        <v>5544822.3300000001</v>
      </c>
      <c r="D2488" s="120"/>
      <c r="E2488" s="126"/>
      <c r="F2488" s="123"/>
      <c r="G2488" s="91">
        <f t="shared" si="38"/>
        <v>5544822.3300000001</v>
      </c>
      <c r="H2488" s="120">
        <v>44616</v>
      </c>
      <c r="I2488" s="120">
        <v>44662</v>
      </c>
      <c r="J2488" s="120"/>
      <c r="K2488" s="120"/>
      <c r="L2488" s="162"/>
      <c r="M2488" s="84" t="s">
        <v>3990</v>
      </c>
      <c r="N2488" s="162">
        <v>4</v>
      </c>
      <c r="O2488" s="162">
        <v>3724.4</v>
      </c>
      <c r="P2488" s="162">
        <v>2022</v>
      </c>
    </row>
    <row r="2489" spans="1:16" s="129" customFormat="1" ht="15.75" customHeight="1" x14ac:dyDescent="0.25">
      <c r="A2489" s="104" t="s">
        <v>4111</v>
      </c>
      <c r="B2489" s="126" t="s">
        <v>4113</v>
      </c>
      <c r="C2489" s="118">
        <v>15685322.52</v>
      </c>
      <c r="D2489" s="120"/>
      <c r="E2489" s="126"/>
      <c r="F2489" s="123"/>
      <c r="G2489" s="91">
        <f t="shared" si="38"/>
        <v>15685322.52</v>
      </c>
      <c r="H2489" s="120">
        <v>44925</v>
      </c>
      <c r="I2489" s="120">
        <v>44925</v>
      </c>
      <c r="J2489" s="120"/>
      <c r="K2489" s="120"/>
      <c r="L2489" s="162"/>
      <c r="M2489" s="84" t="s">
        <v>4026</v>
      </c>
      <c r="N2489" s="162">
        <v>1</v>
      </c>
      <c r="O2489" s="101">
        <v>15113.9</v>
      </c>
      <c r="P2489" s="162">
        <v>2022</v>
      </c>
    </row>
    <row r="2490" spans="1:16" s="129" customFormat="1" ht="15.75" customHeight="1" x14ac:dyDescent="0.25">
      <c r="A2490" s="104" t="s">
        <v>4112</v>
      </c>
      <c r="B2490" s="126" t="s">
        <v>4113</v>
      </c>
      <c r="C2490" s="118">
        <v>2240755.87</v>
      </c>
      <c r="D2490" s="120"/>
      <c r="E2490" s="126"/>
      <c r="F2490" s="123"/>
      <c r="G2490" s="91">
        <f t="shared" si="38"/>
        <v>2240755.87</v>
      </c>
      <c r="H2490" s="120">
        <v>44922</v>
      </c>
      <c r="I2490" s="120">
        <v>44922</v>
      </c>
      <c r="J2490" s="120"/>
      <c r="K2490" s="120"/>
      <c r="L2490" s="162"/>
      <c r="M2490" s="84" t="s">
        <v>4026</v>
      </c>
      <c r="N2490" s="162">
        <v>1</v>
      </c>
      <c r="O2490" s="101">
        <v>4245.3</v>
      </c>
      <c r="P2490" s="162">
        <v>2022</v>
      </c>
    </row>
    <row r="2491" spans="1:16" s="129" customFormat="1" ht="15.75" customHeight="1" x14ac:dyDescent="0.25">
      <c r="A2491" s="104" t="s">
        <v>4110</v>
      </c>
      <c r="B2491" s="126" t="s">
        <v>4113</v>
      </c>
      <c r="C2491" s="118">
        <v>24648363.960000001</v>
      </c>
      <c r="D2491" s="120"/>
      <c r="E2491" s="126"/>
      <c r="F2491" s="123"/>
      <c r="G2491" s="91">
        <f t="shared" si="38"/>
        <v>24648363.960000001</v>
      </c>
      <c r="H2491" s="120">
        <v>44925</v>
      </c>
      <c r="I2491" s="120">
        <v>44925</v>
      </c>
      <c r="J2491" s="120"/>
      <c r="K2491" s="120"/>
      <c r="L2491" s="162"/>
      <c r="M2491" s="84" t="s">
        <v>4026</v>
      </c>
      <c r="N2491" s="162">
        <v>1</v>
      </c>
      <c r="O2491" s="101">
        <v>23707.200000000001</v>
      </c>
      <c r="P2491" s="162">
        <v>2022</v>
      </c>
    </row>
    <row r="2492" spans="1:16" s="129" customFormat="1" ht="15.75" customHeight="1" x14ac:dyDescent="0.25">
      <c r="A2492" s="104" t="s">
        <v>3777</v>
      </c>
      <c r="B2492" s="126" t="s">
        <v>4090</v>
      </c>
      <c r="C2492" s="118">
        <v>9677871.75</v>
      </c>
      <c r="D2492" s="120"/>
      <c r="E2492" s="126"/>
      <c r="F2492" s="123"/>
      <c r="G2492" s="91">
        <f t="shared" si="38"/>
        <v>9677871.75</v>
      </c>
      <c r="H2492" s="120">
        <v>44949</v>
      </c>
      <c r="I2492" s="120">
        <v>44953</v>
      </c>
      <c r="J2492" s="120"/>
      <c r="K2492" s="120"/>
      <c r="L2492" s="162"/>
      <c r="M2492" s="84" t="s">
        <v>3938</v>
      </c>
      <c r="N2492" s="162">
        <v>1</v>
      </c>
      <c r="O2492" s="101">
        <v>6106.7</v>
      </c>
      <c r="P2492" s="162">
        <v>2022</v>
      </c>
    </row>
    <row r="2493" spans="1:16" s="129" customFormat="1" ht="15.75" customHeight="1" x14ac:dyDescent="0.25">
      <c r="A2493" s="104" t="s">
        <v>3656</v>
      </c>
      <c r="B2493" s="126" t="s">
        <v>4090</v>
      </c>
      <c r="C2493" s="118">
        <v>5207635.8899999997</v>
      </c>
      <c r="D2493" s="120"/>
      <c r="E2493" s="126"/>
      <c r="F2493" s="123"/>
      <c r="G2493" s="91">
        <f t="shared" si="38"/>
        <v>5207635.8899999997</v>
      </c>
      <c r="H2493" s="120">
        <v>44970</v>
      </c>
      <c r="I2493" s="120">
        <v>44970</v>
      </c>
      <c r="J2493" s="120"/>
      <c r="K2493" s="120"/>
      <c r="L2493" s="162"/>
      <c r="M2493" s="84" t="s">
        <v>3938</v>
      </c>
      <c r="N2493" s="162">
        <v>1</v>
      </c>
      <c r="O2493" s="101">
        <v>3734.9</v>
      </c>
      <c r="P2493" s="162">
        <v>2022</v>
      </c>
    </row>
    <row r="2494" spans="1:16" s="129" customFormat="1" ht="15.75" customHeight="1" x14ac:dyDescent="0.25">
      <c r="A2494" s="104" t="s">
        <v>4109</v>
      </c>
      <c r="B2494" s="126" t="s">
        <v>4113</v>
      </c>
      <c r="C2494" s="118">
        <v>5667576.3099999996</v>
      </c>
      <c r="D2494" s="120"/>
      <c r="E2494" s="126"/>
      <c r="F2494" s="123"/>
      <c r="G2494" s="91">
        <f t="shared" si="38"/>
        <v>5667576.3099999996</v>
      </c>
      <c r="H2494" s="120">
        <v>44960</v>
      </c>
      <c r="I2494" s="120">
        <v>44960</v>
      </c>
      <c r="J2494" s="120"/>
      <c r="K2494" s="120"/>
      <c r="L2494" s="162"/>
      <c r="M2494" s="84" t="s">
        <v>4026</v>
      </c>
      <c r="N2494" s="162">
        <v>1</v>
      </c>
      <c r="O2494" s="101">
        <v>5085.6000000000004</v>
      </c>
      <c r="P2494" s="162">
        <v>2022</v>
      </c>
    </row>
    <row r="2495" spans="1:16" s="129" customFormat="1" ht="15.75" customHeight="1" x14ac:dyDescent="0.25">
      <c r="A2495" s="132" t="s">
        <v>4250</v>
      </c>
      <c r="B2495" s="18" t="s">
        <v>3838</v>
      </c>
      <c r="C2495" s="118">
        <v>6724292.1600000001</v>
      </c>
      <c r="D2495" s="120"/>
      <c r="E2495" s="126"/>
      <c r="F2495" s="123"/>
      <c r="G2495" s="91">
        <v>6724292.1600000001</v>
      </c>
      <c r="H2495" s="120">
        <v>44553</v>
      </c>
      <c r="I2495" s="120">
        <v>44988</v>
      </c>
      <c r="J2495" s="120"/>
      <c r="K2495" s="120"/>
      <c r="L2495" s="162"/>
      <c r="M2495" s="84" t="s">
        <v>3584</v>
      </c>
      <c r="N2495" s="162">
        <v>4</v>
      </c>
      <c r="O2495" s="162">
        <v>3636.4</v>
      </c>
      <c r="P2495" s="162">
        <v>2021</v>
      </c>
    </row>
    <row r="2496" spans="1:16" s="129" customFormat="1" ht="15.75" customHeight="1" x14ac:dyDescent="0.25">
      <c r="A2496" s="113" t="s">
        <v>4251</v>
      </c>
      <c r="B2496" s="18" t="s">
        <v>3925</v>
      </c>
      <c r="C2496" s="118">
        <v>4133734.96</v>
      </c>
      <c r="D2496" s="120"/>
      <c r="E2496" s="126"/>
      <c r="F2496" s="123"/>
      <c r="G2496" s="91">
        <v>4133734.96</v>
      </c>
      <c r="H2496" s="120">
        <v>44880</v>
      </c>
      <c r="I2496" s="120">
        <v>44903</v>
      </c>
      <c r="J2496" s="120"/>
      <c r="K2496" s="120"/>
      <c r="L2496" s="162"/>
      <c r="M2496" s="84" t="s">
        <v>3924</v>
      </c>
      <c r="N2496" s="162">
        <v>2</v>
      </c>
      <c r="O2496" s="162">
        <v>3856.5</v>
      </c>
      <c r="P2496" s="162">
        <v>2022</v>
      </c>
    </row>
    <row r="2497" spans="1:16" s="129" customFormat="1" ht="15.75" customHeight="1" x14ac:dyDescent="0.25">
      <c r="A2497" s="113" t="s">
        <v>4252</v>
      </c>
      <c r="B2497" s="18" t="s">
        <v>3838</v>
      </c>
      <c r="C2497" s="118">
        <v>1646009.84</v>
      </c>
      <c r="D2497" s="120"/>
      <c r="E2497" s="126"/>
      <c r="F2497" s="123"/>
      <c r="G2497" s="91">
        <v>1646009.84</v>
      </c>
      <c r="H2497" s="120">
        <v>44141</v>
      </c>
      <c r="I2497" s="120">
        <v>44827</v>
      </c>
      <c r="J2497" s="120"/>
      <c r="K2497" s="120"/>
      <c r="L2497" s="162"/>
      <c r="M2497" s="84" t="s">
        <v>3582</v>
      </c>
      <c r="N2497" s="162">
        <v>5</v>
      </c>
      <c r="O2497" s="162">
        <v>719</v>
      </c>
      <c r="P2497" s="162">
        <v>2020</v>
      </c>
    </row>
    <row r="2498" spans="1:16" s="129" customFormat="1" ht="15.75" customHeight="1" x14ac:dyDescent="0.25">
      <c r="A2498" s="113" t="s">
        <v>4253</v>
      </c>
      <c r="B2498" s="18" t="s">
        <v>3838</v>
      </c>
      <c r="C2498" s="118">
        <v>4650361.26</v>
      </c>
      <c r="D2498" s="120"/>
      <c r="E2498" s="126"/>
      <c r="F2498" s="123"/>
      <c r="G2498" s="91">
        <v>4650361.26</v>
      </c>
      <c r="H2498" s="120">
        <v>44118</v>
      </c>
      <c r="I2498" s="120">
        <v>44372</v>
      </c>
      <c r="J2498" s="120"/>
      <c r="K2498" s="120"/>
      <c r="L2498" s="162"/>
      <c r="M2498" s="84" t="s">
        <v>3583</v>
      </c>
      <c r="N2498" s="162">
        <v>4</v>
      </c>
      <c r="O2498" s="162">
        <v>3173.9</v>
      </c>
      <c r="P2498" s="162">
        <v>2020</v>
      </c>
    </row>
    <row r="2499" spans="1:16" s="129" customFormat="1" ht="15.75" customHeight="1" x14ac:dyDescent="0.25">
      <c r="A2499" s="104" t="s">
        <v>4254</v>
      </c>
      <c r="B2499" s="126" t="s">
        <v>4095</v>
      </c>
      <c r="C2499" s="118">
        <v>9681487.1999999993</v>
      </c>
      <c r="D2499" s="120"/>
      <c r="E2499" s="126"/>
      <c r="F2499" s="123"/>
      <c r="G2499" s="91">
        <v>9681487.1999999993</v>
      </c>
      <c r="H2499" s="120">
        <v>44945</v>
      </c>
      <c r="I2499" s="120">
        <v>44952</v>
      </c>
      <c r="J2499" s="120"/>
      <c r="K2499" s="120"/>
      <c r="L2499" s="162"/>
      <c r="M2499" s="84" t="s">
        <v>3938</v>
      </c>
      <c r="N2499" s="162">
        <v>1</v>
      </c>
      <c r="O2499" s="101">
        <v>6018</v>
      </c>
      <c r="P2499" s="162">
        <v>2023</v>
      </c>
    </row>
    <row r="2500" spans="1:16" s="129" customFormat="1" ht="15.75" customHeight="1" x14ac:dyDescent="0.25">
      <c r="A2500" s="216" t="s">
        <v>4255</v>
      </c>
      <c r="B2500" s="217" t="s">
        <v>4083</v>
      </c>
      <c r="C2500" s="118">
        <v>4309758.78</v>
      </c>
      <c r="D2500" s="120"/>
      <c r="E2500" s="126"/>
      <c r="F2500" s="123"/>
      <c r="G2500" s="91">
        <v>4309758.78</v>
      </c>
      <c r="H2500" s="120">
        <v>44971</v>
      </c>
      <c r="I2500" s="120">
        <v>44985</v>
      </c>
      <c r="J2500" s="120"/>
      <c r="K2500" s="120"/>
      <c r="L2500" s="162"/>
      <c r="M2500" s="84" t="s">
        <v>3937</v>
      </c>
      <c r="N2500" s="162">
        <v>1</v>
      </c>
      <c r="O2500" s="101">
        <v>4157.8999999999996</v>
      </c>
      <c r="P2500" s="162">
        <v>2023</v>
      </c>
    </row>
    <row r="2501" spans="1:16" s="129" customFormat="1" ht="15.75" customHeight="1" x14ac:dyDescent="0.25">
      <c r="A2501" s="216" t="s">
        <v>4256</v>
      </c>
      <c r="B2501" s="126" t="s">
        <v>1</v>
      </c>
      <c r="C2501" s="118">
        <v>5457003.8600000003</v>
      </c>
      <c r="D2501" s="120"/>
      <c r="E2501" s="126"/>
      <c r="F2501" s="123"/>
      <c r="G2501" s="91">
        <v>5457003.8600000003</v>
      </c>
      <c r="H2501" s="120">
        <v>45000</v>
      </c>
      <c r="I2501" s="120">
        <v>45005</v>
      </c>
      <c r="J2501" s="120"/>
      <c r="K2501" s="120"/>
      <c r="L2501" s="162"/>
      <c r="M2501" s="84" t="s">
        <v>3938</v>
      </c>
      <c r="N2501" s="162">
        <v>1</v>
      </c>
      <c r="O2501" s="101">
        <v>3582.8</v>
      </c>
      <c r="P2501" s="162">
        <v>2023</v>
      </c>
    </row>
    <row r="2502" spans="1:16" s="129" customFormat="1" ht="15.75" customHeight="1" x14ac:dyDescent="0.25">
      <c r="A2502" s="18" t="s">
        <v>4257</v>
      </c>
      <c r="B2502" s="126" t="s">
        <v>4014</v>
      </c>
      <c r="C2502" s="118">
        <v>10912239.6</v>
      </c>
      <c r="D2502" s="120"/>
      <c r="E2502" s="126"/>
      <c r="F2502" s="123"/>
      <c r="G2502" s="91">
        <v>10912239.6</v>
      </c>
      <c r="H2502" s="120">
        <v>44853</v>
      </c>
      <c r="I2502" s="120">
        <v>44965</v>
      </c>
      <c r="J2502" s="120"/>
      <c r="K2502" s="120"/>
      <c r="L2502" s="162"/>
      <c r="M2502" s="203" t="s">
        <v>3990</v>
      </c>
      <c r="N2502" s="214">
        <v>4</v>
      </c>
      <c r="O2502" s="101">
        <v>6062.4</v>
      </c>
      <c r="P2502" s="162">
        <v>2022</v>
      </c>
    </row>
    <row r="2503" spans="1:16" s="129" customFormat="1" ht="15.75" customHeight="1" x14ac:dyDescent="0.25">
      <c r="A2503" s="104" t="s">
        <v>4258</v>
      </c>
      <c r="B2503" s="126" t="s">
        <v>4083</v>
      </c>
      <c r="C2503" s="118">
        <v>7510256.5599999996</v>
      </c>
      <c r="D2503" s="120"/>
      <c r="E2503" s="126"/>
      <c r="F2503" s="123"/>
      <c r="G2503" s="91">
        <v>7510256.5599999996</v>
      </c>
      <c r="H2503" s="120">
        <v>44984</v>
      </c>
      <c r="I2503" s="120">
        <v>45014</v>
      </c>
      <c r="J2503" s="120"/>
      <c r="K2503" s="120"/>
      <c r="L2503" s="162"/>
      <c r="M2503" s="84" t="s">
        <v>3938</v>
      </c>
      <c r="N2503" s="162">
        <v>1</v>
      </c>
      <c r="O2503" s="101">
        <v>5533.8</v>
      </c>
      <c r="P2503" s="162">
        <v>2023</v>
      </c>
    </row>
    <row r="2504" spans="1:16" s="129" customFormat="1" ht="15.75" customHeight="1" x14ac:dyDescent="0.25">
      <c r="A2504" s="216" t="s">
        <v>4259</v>
      </c>
      <c r="B2504" s="217" t="s">
        <v>4090</v>
      </c>
      <c r="C2504" s="118">
        <v>5280191.6399999997</v>
      </c>
      <c r="D2504" s="120"/>
      <c r="E2504" s="126"/>
      <c r="F2504" s="123"/>
      <c r="G2504" s="91">
        <v>5280191.6399999997</v>
      </c>
      <c r="H2504" s="120">
        <v>44998</v>
      </c>
      <c r="I2504" s="120">
        <v>44999</v>
      </c>
      <c r="J2504" s="120"/>
      <c r="K2504" s="120"/>
      <c r="L2504" s="162"/>
      <c r="M2504" s="84" t="s">
        <v>3938</v>
      </c>
      <c r="N2504" s="162">
        <v>1</v>
      </c>
      <c r="O2504" s="101">
        <v>3638.1</v>
      </c>
      <c r="P2504" s="162">
        <v>2023</v>
      </c>
    </row>
    <row r="2505" spans="1:16" s="129" customFormat="1" ht="15.75" customHeight="1" x14ac:dyDescent="0.25">
      <c r="A2505" s="216" t="s">
        <v>4260</v>
      </c>
      <c r="B2505" s="126" t="s">
        <v>4090</v>
      </c>
      <c r="C2505" s="118">
        <v>7079348.2000000002</v>
      </c>
      <c r="D2505" s="120"/>
      <c r="E2505" s="126"/>
      <c r="F2505" s="123"/>
      <c r="G2505" s="91">
        <v>7079348.2000000002</v>
      </c>
      <c r="H2505" s="120">
        <v>44986</v>
      </c>
      <c r="I2505" s="120">
        <v>44994</v>
      </c>
      <c r="J2505" s="120"/>
      <c r="K2505" s="120"/>
      <c r="L2505" s="162"/>
      <c r="M2505" s="84" t="s">
        <v>3938</v>
      </c>
      <c r="N2505" s="162">
        <v>1</v>
      </c>
      <c r="O2505" s="101">
        <v>4312.8</v>
      </c>
      <c r="P2505" s="162">
        <v>2023</v>
      </c>
    </row>
    <row r="2506" spans="1:16" s="129" customFormat="1" ht="15.75" customHeight="1" x14ac:dyDescent="0.25">
      <c r="A2506" s="216" t="s">
        <v>4261</v>
      </c>
      <c r="B2506" s="126" t="s">
        <v>694</v>
      </c>
      <c r="C2506" s="118">
        <v>4522705.32</v>
      </c>
      <c r="D2506" s="120"/>
      <c r="E2506" s="126"/>
      <c r="F2506" s="123"/>
      <c r="G2506" s="91">
        <v>4522705.32</v>
      </c>
      <c r="H2506" s="120">
        <v>44986</v>
      </c>
      <c r="I2506" s="120">
        <v>45001</v>
      </c>
      <c r="J2506" s="120"/>
      <c r="K2506" s="120"/>
      <c r="L2506" s="162"/>
      <c r="M2506" s="84" t="s">
        <v>3938</v>
      </c>
      <c r="N2506" s="162">
        <v>1</v>
      </c>
      <c r="O2506" s="101">
        <v>3551.2</v>
      </c>
      <c r="P2506" s="162">
        <v>2023</v>
      </c>
    </row>
    <row r="2507" spans="1:16" s="129" customFormat="1" ht="15.75" customHeight="1" x14ac:dyDescent="0.25">
      <c r="A2507" s="181" t="s">
        <v>4262</v>
      </c>
      <c r="B2507" s="217" t="s">
        <v>4016</v>
      </c>
      <c r="C2507" s="118">
        <v>8264047.9199999999</v>
      </c>
      <c r="D2507" s="120"/>
      <c r="E2507" s="126"/>
      <c r="F2507" s="123"/>
      <c r="G2507" s="91">
        <v>8264047.9199999999</v>
      </c>
      <c r="H2507" s="120">
        <v>45005</v>
      </c>
      <c r="I2507" s="120">
        <v>45008</v>
      </c>
      <c r="J2507" s="120"/>
      <c r="K2507" s="120"/>
      <c r="L2507" s="162"/>
      <c r="M2507" s="84" t="s">
        <v>3938</v>
      </c>
      <c r="N2507" s="162">
        <v>1</v>
      </c>
      <c r="O2507" s="101">
        <v>5099.3999999999996</v>
      </c>
      <c r="P2507" s="162">
        <v>2023</v>
      </c>
    </row>
    <row r="2508" spans="1:16" s="129" customFormat="1" ht="15.75" customHeight="1" x14ac:dyDescent="0.25">
      <c r="A2508" s="113" t="s">
        <v>4263</v>
      </c>
      <c r="B2508" s="126" t="s">
        <v>4061</v>
      </c>
      <c r="C2508" s="118">
        <v>4161715.6</v>
      </c>
      <c r="D2508" s="120"/>
      <c r="E2508" s="126"/>
      <c r="F2508" s="123"/>
      <c r="G2508" s="91">
        <v>4161715.6</v>
      </c>
      <c r="H2508" s="120">
        <v>44405</v>
      </c>
      <c r="I2508" s="120">
        <v>44957</v>
      </c>
      <c r="J2508" s="120"/>
      <c r="K2508" s="120"/>
      <c r="L2508" s="162"/>
      <c r="M2508" s="84" t="s">
        <v>3938</v>
      </c>
      <c r="N2508" s="162">
        <v>1</v>
      </c>
      <c r="O2508" s="162">
        <v>3878.4</v>
      </c>
      <c r="P2508" s="162">
        <v>2021</v>
      </c>
    </row>
    <row r="2509" spans="1:16" s="129" customFormat="1" ht="15.75" customHeight="1" x14ac:dyDescent="0.25">
      <c r="A2509" s="113" t="s">
        <v>4264</v>
      </c>
      <c r="B2509" s="126" t="s">
        <v>4061</v>
      </c>
      <c r="C2509" s="118">
        <v>1829197.53</v>
      </c>
      <c r="D2509" s="120"/>
      <c r="E2509" s="126"/>
      <c r="F2509" s="123"/>
      <c r="G2509" s="91">
        <v>1829197.53</v>
      </c>
      <c r="H2509" s="120">
        <v>44413</v>
      </c>
      <c r="I2509" s="120">
        <v>45007</v>
      </c>
      <c r="J2509" s="120"/>
      <c r="K2509" s="120"/>
      <c r="L2509" s="162"/>
      <c r="M2509" s="84" t="s">
        <v>3938</v>
      </c>
      <c r="N2509" s="162">
        <v>1</v>
      </c>
      <c r="O2509" s="162">
        <v>519.5</v>
      </c>
      <c r="P2509" s="162">
        <v>2021</v>
      </c>
    </row>
    <row r="2510" spans="1:16" s="129" customFormat="1" ht="15.75" customHeight="1" x14ac:dyDescent="0.25">
      <c r="A2510" s="113" t="s">
        <v>4265</v>
      </c>
      <c r="B2510" s="126" t="s">
        <v>4061</v>
      </c>
      <c r="C2510" s="118">
        <v>3729668.86</v>
      </c>
      <c r="D2510" s="120"/>
      <c r="E2510" s="126"/>
      <c r="F2510" s="123"/>
      <c r="G2510" s="91">
        <v>3729668.86</v>
      </c>
      <c r="H2510" s="120">
        <v>44371</v>
      </c>
      <c r="I2510" s="120">
        <v>44957</v>
      </c>
      <c r="J2510" s="120"/>
      <c r="K2510" s="120"/>
      <c r="L2510" s="162"/>
      <c r="M2510" s="84" t="s">
        <v>3938</v>
      </c>
      <c r="N2510" s="162">
        <v>1</v>
      </c>
      <c r="O2510" s="162">
        <v>3644.7</v>
      </c>
      <c r="P2510" s="162">
        <v>2021</v>
      </c>
    </row>
    <row r="2511" spans="1:16" s="129" customFormat="1" ht="15.75" customHeight="1" x14ac:dyDescent="0.25">
      <c r="A2511" s="113" t="s">
        <v>4266</v>
      </c>
      <c r="B2511" s="126" t="s">
        <v>4061</v>
      </c>
      <c r="C2511" s="118">
        <v>4282193.1100000003</v>
      </c>
      <c r="D2511" s="120"/>
      <c r="E2511" s="126"/>
      <c r="F2511" s="123"/>
      <c r="G2511" s="91">
        <v>4282193.1100000003</v>
      </c>
      <c r="H2511" s="120">
        <v>44406</v>
      </c>
      <c r="I2511" s="120">
        <v>44957</v>
      </c>
      <c r="J2511" s="120"/>
      <c r="K2511" s="120"/>
      <c r="L2511" s="162"/>
      <c r="M2511" s="84" t="s">
        <v>3938</v>
      </c>
      <c r="N2511" s="162">
        <v>1</v>
      </c>
      <c r="O2511" s="162">
        <v>4236.8999999999996</v>
      </c>
      <c r="P2511" s="162">
        <v>2021</v>
      </c>
    </row>
    <row r="2512" spans="1:16" s="129" customFormat="1" ht="15.75" customHeight="1" x14ac:dyDescent="0.25">
      <c r="A2512" s="104" t="s">
        <v>4267</v>
      </c>
      <c r="B2512" s="126" t="s">
        <v>4061</v>
      </c>
      <c r="C2512" s="118">
        <v>1646797.2</v>
      </c>
      <c r="D2512" s="120"/>
      <c r="E2512" s="126"/>
      <c r="F2512" s="123"/>
      <c r="G2512" s="91">
        <v>1646797.2</v>
      </c>
      <c r="H2512" s="120">
        <v>44944</v>
      </c>
      <c r="I2512" s="120">
        <v>45021</v>
      </c>
      <c r="J2512" s="120"/>
      <c r="K2512" s="120"/>
      <c r="L2512" s="162"/>
      <c r="M2512" s="84" t="s">
        <v>3938</v>
      </c>
      <c r="N2512" s="162">
        <v>1</v>
      </c>
      <c r="O2512" s="101">
        <v>297.5</v>
      </c>
      <c r="P2512" s="162">
        <v>2023</v>
      </c>
    </row>
    <row r="2513" spans="1:16" s="129" customFormat="1" ht="15.75" customHeight="1" x14ac:dyDescent="0.25">
      <c r="A2513" s="104" t="s">
        <v>4268</v>
      </c>
      <c r="B2513" s="126" t="s">
        <v>694</v>
      </c>
      <c r="C2513" s="118">
        <v>8030113.2000000002</v>
      </c>
      <c r="D2513" s="120"/>
      <c r="E2513" s="126"/>
      <c r="F2513" s="123"/>
      <c r="G2513" s="91">
        <v>8030113.2000000002</v>
      </c>
      <c r="H2513" s="120">
        <v>45006</v>
      </c>
      <c r="I2513" s="120">
        <v>45034</v>
      </c>
      <c r="J2513" s="120"/>
      <c r="K2513" s="120"/>
      <c r="L2513" s="162"/>
      <c r="M2513" s="84" t="s">
        <v>3938</v>
      </c>
      <c r="N2513" s="162">
        <v>1</v>
      </c>
      <c r="O2513" s="101">
        <v>6204.4</v>
      </c>
      <c r="P2513" s="162">
        <v>2023</v>
      </c>
    </row>
    <row r="2514" spans="1:16" s="129" customFormat="1" ht="15.75" customHeight="1" x14ac:dyDescent="0.25">
      <c r="A2514" s="113" t="s">
        <v>4269</v>
      </c>
      <c r="B2514" s="126" t="s">
        <v>3945</v>
      </c>
      <c r="C2514" s="118">
        <v>4471036.0999999996</v>
      </c>
      <c r="D2514" s="120"/>
      <c r="E2514" s="126"/>
      <c r="F2514" s="123"/>
      <c r="G2514" s="91">
        <v>4471036.0999999996</v>
      </c>
      <c r="H2514" s="120">
        <v>44540</v>
      </c>
      <c r="I2514" s="120">
        <v>44985</v>
      </c>
      <c r="J2514" s="120"/>
      <c r="K2514" s="120"/>
      <c r="L2514" s="162"/>
      <c r="M2514" s="84" t="s">
        <v>3938</v>
      </c>
      <c r="N2514" s="162">
        <v>1</v>
      </c>
      <c r="O2514" s="162">
        <v>3600.7</v>
      </c>
      <c r="P2514" s="162">
        <v>2021</v>
      </c>
    </row>
    <row r="2515" spans="1:16" s="129" customFormat="1" ht="15.75" customHeight="1" x14ac:dyDescent="0.25">
      <c r="A2515" s="113" t="s">
        <v>4270</v>
      </c>
      <c r="B2515" s="126" t="s">
        <v>4061</v>
      </c>
      <c r="C2515" s="118">
        <v>3756946.36</v>
      </c>
      <c r="D2515" s="120"/>
      <c r="E2515" s="126"/>
      <c r="F2515" s="123"/>
      <c r="G2515" s="91">
        <v>3756946.36</v>
      </c>
      <c r="H2515" s="120">
        <v>44375</v>
      </c>
      <c r="I2515" s="120">
        <v>44985</v>
      </c>
      <c r="J2515" s="120"/>
      <c r="K2515" s="120"/>
      <c r="L2515" s="162"/>
      <c r="M2515" s="84" t="s">
        <v>3938</v>
      </c>
      <c r="N2515" s="162">
        <v>1</v>
      </c>
      <c r="O2515" s="162">
        <v>3864.2</v>
      </c>
      <c r="P2515" s="162">
        <v>2021</v>
      </c>
    </row>
    <row r="2516" spans="1:16" s="129" customFormat="1" ht="15.75" customHeight="1" x14ac:dyDescent="0.25">
      <c r="A2516" s="181" t="s">
        <v>4271</v>
      </c>
      <c r="B2516" s="217" t="s">
        <v>4090</v>
      </c>
      <c r="C2516" s="118">
        <v>5824255.1600000001</v>
      </c>
      <c r="D2516" s="120"/>
      <c r="E2516" s="126"/>
      <c r="F2516" s="123"/>
      <c r="G2516" s="91">
        <v>5824255.1600000001</v>
      </c>
      <c r="H2516" s="120">
        <v>45058</v>
      </c>
      <c r="I2516" s="120">
        <v>45070</v>
      </c>
      <c r="J2516" s="120"/>
      <c r="K2516" s="120"/>
      <c r="L2516" s="162"/>
      <c r="M2516" s="84" t="s">
        <v>3938</v>
      </c>
      <c r="N2516" s="162">
        <v>1</v>
      </c>
      <c r="O2516" s="101">
        <v>3479.6</v>
      </c>
      <c r="P2516" s="162">
        <v>2023</v>
      </c>
    </row>
    <row r="2517" spans="1:16" s="129" customFormat="1" ht="15.75" customHeight="1" x14ac:dyDescent="0.25">
      <c r="A2517" s="181" t="s">
        <v>4272</v>
      </c>
      <c r="B2517" s="217" t="s">
        <v>4090</v>
      </c>
      <c r="C2517" s="118">
        <v>6580001.4800000004</v>
      </c>
      <c r="D2517" s="120"/>
      <c r="E2517" s="126"/>
      <c r="F2517" s="123"/>
      <c r="G2517" s="91">
        <v>6580001.4800000004</v>
      </c>
      <c r="H2517" s="120">
        <v>45061</v>
      </c>
      <c r="I2517" s="120">
        <v>45070</v>
      </c>
      <c r="J2517" s="120"/>
      <c r="K2517" s="120"/>
      <c r="L2517" s="162"/>
      <c r="M2517" s="84" t="s">
        <v>3938</v>
      </c>
      <c r="N2517" s="162">
        <v>1</v>
      </c>
      <c r="O2517" s="101">
        <v>3910.7</v>
      </c>
      <c r="P2517" s="162">
        <v>2023</v>
      </c>
    </row>
    <row r="2518" spans="1:16" s="129" customFormat="1" ht="15.75" customHeight="1" x14ac:dyDescent="0.25">
      <c r="A2518" s="181" t="s">
        <v>4273</v>
      </c>
      <c r="B2518" s="217" t="s">
        <v>4090</v>
      </c>
      <c r="C2518" s="118">
        <v>8896967.5800000001</v>
      </c>
      <c r="D2518" s="120"/>
      <c r="E2518" s="126"/>
      <c r="F2518" s="123"/>
      <c r="G2518" s="91">
        <v>8896967.5800000001</v>
      </c>
      <c r="H2518" s="120">
        <v>45061</v>
      </c>
      <c r="I2518" s="120">
        <v>45071</v>
      </c>
      <c r="J2518" s="120"/>
      <c r="K2518" s="120"/>
      <c r="L2518" s="162"/>
      <c r="M2518" s="84" t="s">
        <v>3938</v>
      </c>
      <c r="N2518" s="162">
        <v>1</v>
      </c>
      <c r="O2518" s="101">
        <v>5250.1</v>
      </c>
      <c r="P2518" s="162">
        <v>2023</v>
      </c>
    </row>
    <row r="2519" spans="1:16" s="129" customFormat="1" ht="15.75" customHeight="1" x14ac:dyDescent="0.25">
      <c r="A2519" s="113" t="s">
        <v>4274</v>
      </c>
      <c r="B2519" s="18" t="s">
        <v>2081</v>
      </c>
      <c r="C2519" s="118">
        <v>4321566.1399999997</v>
      </c>
      <c r="D2519" s="120"/>
      <c r="E2519" s="126"/>
      <c r="F2519" s="123"/>
      <c r="G2519" s="91">
        <v>4321566.1399999997</v>
      </c>
      <c r="H2519" s="120">
        <v>44138</v>
      </c>
      <c r="I2519" s="120">
        <v>44970</v>
      </c>
      <c r="J2519" s="120"/>
      <c r="K2519" s="120"/>
      <c r="L2519" s="162"/>
      <c r="M2519" s="84" t="s">
        <v>3821</v>
      </c>
      <c r="N2519" s="162">
        <v>5</v>
      </c>
      <c r="O2519" s="162">
        <v>3851.9</v>
      </c>
      <c r="P2519" s="162">
        <v>2020</v>
      </c>
    </row>
    <row r="2520" spans="1:16" s="129" customFormat="1" ht="15.75" customHeight="1" x14ac:dyDescent="0.25">
      <c r="A2520" s="181" t="s">
        <v>4275</v>
      </c>
      <c r="B2520" s="217" t="s">
        <v>4090</v>
      </c>
      <c r="C2520" s="118">
        <v>6083933.8700000001</v>
      </c>
      <c r="D2520" s="120"/>
      <c r="E2520" s="126"/>
      <c r="F2520" s="123"/>
      <c r="G2520" s="91">
        <v>6083933.8700000001</v>
      </c>
      <c r="H2520" s="120">
        <v>45071</v>
      </c>
      <c r="I2520" s="120">
        <v>45077</v>
      </c>
      <c r="J2520" s="120"/>
      <c r="K2520" s="120"/>
      <c r="L2520" s="162"/>
      <c r="M2520" s="84" t="s">
        <v>3938</v>
      </c>
      <c r="N2520" s="162">
        <v>1</v>
      </c>
      <c r="O2520" s="101">
        <v>3429.3</v>
      </c>
      <c r="P2520" s="162">
        <v>2023</v>
      </c>
    </row>
    <row r="2521" spans="1:16" s="129" customFormat="1" ht="15.75" customHeight="1" x14ac:dyDescent="0.25">
      <c r="A2521" s="181" t="s">
        <v>4276</v>
      </c>
      <c r="B2521" s="217" t="s">
        <v>4090</v>
      </c>
      <c r="C2521" s="118">
        <v>5697219.4800000004</v>
      </c>
      <c r="D2521" s="120"/>
      <c r="E2521" s="126"/>
      <c r="F2521" s="123"/>
      <c r="G2521" s="91">
        <v>5697219.4800000004</v>
      </c>
      <c r="H2521" s="120">
        <v>45058</v>
      </c>
      <c r="I2521" s="120">
        <v>45077</v>
      </c>
      <c r="J2521" s="120"/>
      <c r="K2521" s="120"/>
      <c r="L2521" s="162"/>
      <c r="M2521" s="84" t="s">
        <v>3938</v>
      </c>
      <c r="N2521" s="162">
        <v>1</v>
      </c>
      <c r="O2521" s="101">
        <v>3476.7</v>
      </c>
      <c r="P2521" s="162">
        <v>2023</v>
      </c>
    </row>
    <row r="2522" spans="1:16" s="129" customFormat="1" ht="15.75" customHeight="1" x14ac:dyDescent="0.25">
      <c r="A2522" s="181" t="s">
        <v>4277</v>
      </c>
      <c r="B2522" s="217" t="s">
        <v>4090</v>
      </c>
      <c r="C2522" s="118">
        <v>5710982.2699999996</v>
      </c>
      <c r="D2522" s="120"/>
      <c r="E2522" s="126"/>
      <c r="F2522" s="123"/>
      <c r="G2522" s="91">
        <v>5710982.2699999996</v>
      </c>
      <c r="H2522" s="120">
        <v>45071</v>
      </c>
      <c r="I2522" s="120">
        <v>45077</v>
      </c>
      <c r="J2522" s="120"/>
      <c r="K2522" s="120"/>
      <c r="L2522" s="162"/>
      <c r="M2522" s="84" t="s">
        <v>3938</v>
      </c>
      <c r="N2522" s="162">
        <v>1</v>
      </c>
      <c r="O2522" s="101">
        <v>3432.3</v>
      </c>
      <c r="P2522" s="162">
        <v>2023</v>
      </c>
    </row>
    <row r="2523" spans="1:16" s="129" customFormat="1" ht="15.75" customHeight="1" x14ac:dyDescent="0.25">
      <c r="A2523" s="181" t="s">
        <v>4278</v>
      </c>
      <c r="B2523" s="217" t="s">
        <v>4090</v>
      </c>
      <c r="C2523" s="118">
        <v>5669303.8300000001</v>
      </c>
      <c r="D2523" s="120"/>
      <c r="E2523" s="126"/>
      <c r="F2523" s="123"/>
      <c r="G2523" s="91">
        <v>5669303.8300000001</v>
      </c>
      <c r="H2523" s="120">
        <v>45058</v>
      </c>
      <c r="I2523" s="120">
        <v>45077</v>
      </c>
      <c r="J2523" s="120"/>
      <c r="K2523" s="120"/>
      <c r="L2523" s="162"/>
      <c r="M2523" s="84" t="s">
        <v>3938</v>
      </c>
      <c r="N2523" s="162">
        <v>1</v>
      </c>
      <c r="O2523" s="101">
        <v>3435.5</v>
      </c>
      <c r="P2523" s="162">
        <v>2023</v>
      </c>
    </row>
    <row r="2524" spans="1:16" s="129" customFormat="1" ht="15.75" customHeight="1" x14ac:dyDescent="0.25">
      <c r="A2524" s="216" t="s">
        <v>4279</v>
      </c>
      <c r="B2524" s="217" t="s">
        <v>4016</v>
      </c>
      <c r="C2524" s="118">
        <v>9577030.9199999999</v>
      </c>
      <c r="D2524" s="120"/>
      <c r="E2524" s="126"/>
      <c r="F2524" s="123"/>
      <c r="G2524" s="91">
        <v>9577030.9199999999</v>
      </c>
      <c r="H2524" s="120">
        <v>45028</v>
      </c>
      <c r="I2524" s="120">
        <v>45070</v>
      </c>
      <c r="J2524" s="120"/>
      <c r="K2524" s="120"/>
      <c r="L2524" s="162"/>
      <c r="M2524" s="84" t="s">
        <v>3938</v>
      </c>
      <c r="N2524" s="162">
        <v>1</v>
      </c>
      <c r="O2524" s="101">
        <v>6034.7</v>
      </c>
      <c r="P2524" s="162">
        <v>2023</v>
      </c>
    </row>
    <row r="2525" spans="1:16" s="129" customFormat="1" ht="15.75" customHeight="1" x14ac:dyDescent="0.25">
      <c r="A2525" s="216" t="s">
        <v>4280</v>
      </c>
      <c r="B2525" s="126" t="s">
        <v>4016</v>
      </c>
      <c r="C2525" s="118">
        <v>10069297.199999999</v>
      </c>
      <c r="D2525" s="120"/>
      <c r="E2525" s="126"/>
      <c r="F2525" s="123"/>
      <c r="G2525" s="91">
        <v>10069297.199999999</v>
      </c>
      <c r="H2525" s="120">
        <v>45043</v>
      </c>
      <c r="I2525" s="120">
        <v>45083</v>
      </c>
      <c r="J2525" s="120"/>
      <c r="K2525" s="120"/>
      <c r="L2525" s="162"/>
      <c r="M2525" s="84" t="s">
        <v>3938</v>
      </c>
      <c r="N2525" s="162">
        <v>1</v>
      </c>
      <c r="O2525" s="101">
        <v>6022.4</v>
      </c>
      <c r="P2525" s="162">
        <v>2023</v>
      </c>
    </row>
    <row r="2526" spans="1:16" s="129" customFormat="1" ht="15.75" customHeight="1" x14ac:dyDescent="0.25">
      <c r="A2526" s="104" t="s">
        <v>4281</v>
      </c>
      <c r="B2526" s="126" t="s">
        <v>2100</v>
      </c>
      <c r="C2526" s="118">
        <v>4833636</v>
      </c>
      <c r="D2526" s="120"/>
      <c r="E2526" s="126"/>
      <c r="F2526" s="123"/>
      <c r="G2526" s="91">
        <v>4833636</v>
      </c>
      <c r="H2526" s="120">
        <v>44986</v>
      </c>
      <c r="I2526" s="120">
        <v>45084</v>
      </c>
      <c r="J2526" s="120"/>
      <c r="K2526" s="120"/>
      <c r="L2526" s="162"/>
      <c r="M2526" s="84" t="s">
        <v>3938</v>
      </c>
      <c r="N2526" s="162">
        <v>1</v>
      </c>
      <c r="O2526" s="101">
        <v>2221</v>
      </c>
      <c r="P2526" s="162">
        <v>2023</v>
      </c>
    </row>
    <row r="2527" spans="1:16" s="129" customFormat="1" ht="15.75" customHeight="1" x14ac:dyDescent="0.25">
      <c r="A2527" s="216" t="s">
        <v>4282</v>
      </c>
      <c r="B2527" s="126" t="s">
        <v>694</v>
      </c>
      <c r="C2527" s="118">
        <v>5651801.8399999999</v>
      </c>
      <c r="D2527" s="120"/>
      <c r="E2527" s="126"/>
      <c r="F2527" s="123"/>
      <c r="G2527" s="91">
        <v>5651801.8399999999</v>
      </c>
      <c r="H2527" s="120">
        <v>45050</v>
      </c>
      <c r="I2527" s="120">
        <v>45085</v>
      </c>
      <c r="J2527" s="120"/>
      <c r="K2527" s="120"/>
      <c r="L2527" s="162"/>
      <c r="M2527" s="84" t="s">
        <v>3938</v>
      </c>
      <c r="N2527" s="162">
        <v>1</v>
      </c>
      <c r="O2527" s="101">
        <v>3615.5</v>
      </c>
      <c r="P2527" s="162">
        <v>2023</v>
      </c>
    </row>
    <row r="2528" spans="1:16" s="129" customFormat="1" ht="15.75" customHeight="1" x14ac:dyDescent="0.25">
      <c r="A2528" s="181" t="s">
        <v>4283</v>
      </c>
      <c r="B2528" s="18" t="s">
        <v>4083</v>
      </c>
      <c r="C2528" s="118">
        <v>7454588.7599999998</v>
      </c>
      <c r="D2528" s="120"/>
      <c r="E2528" s="126"/>
      <c r="F2528" s="123"/>
      <c r="G2528" s="91">
        <v>7454588.7599999998</v>
      </c>
      <c r="H2528" s="120">
        <v>45044</v>
      </c>
      <c r="I2528" s="120">
        <v>45085</v>
      </c>
      <c r="J2528" s="120"/>
      <c r="K2528" s="120"/>
      <c r="L2528" s="162"/>
      <c r="M2528" s="84" t="s">
        <v>3938</v>
      </c>
      <c r="N2528" s="162">
        <v>1</v>
      </c>
      <c r="O2528" s="101">
        <v>4692.8999999999996</v>
      </c>
      <c r="P2528" s="162">
        <v>2023</v>
      </c>
    </row>
    <row r="2529" spans="1:16" s="129" customFormat="1" ht="15.75" customHeight="1" x14ac:dyDescent="0.25">
      <c r="A2529" s="181" t="s">
        <v>4284</v>
      </c>
      <c r="B2529" s="217" t="s">
        <v>4083</v>
      </c>
      <c r="C2529" s="118">
        <v>2289047.2200000002</v>
      </c>
      <c r="D2529" s="120"/>
      <c r="E2529" s="126"/>
      <c r="F2529" s="123"/>
      <c r="G2529" s="91">
        <v>2289047.2200000002</v>
      </c>
      <c r="H2529" s="120">
        <v>45090</v>
      </c>
      <c r="I2529" s="120">
        <v>45090</v>
      </c>
      <c r="J2529" s="120"/>
      <c r="K2529" s="120"/>
      <c r="L2529" s="162"/>
      <c r="M2529" s="84" t="s">
        <v>3938</v>
      </c>
      <c r="N2529" s="162">
        <v>1</v>
      </c>
      <c r="O2529" s="101">
        <v>246.3</v>
      </c>
      <c r="P2529" s="162">
        <v>2023</v>
      </c>
    </row>
    <row r="2530" spans="1:16" s="129" customFormat="1" ht="15.75" customHeight="1" x14ac:dyDescent="0.25">
      <c r="A2530" s="216" t="s">
        <v>4285</v>
      </c>
      <c r="B2530" s="217" t="s">
        <v>4286</v>
      </c>
      <c r="C2530" s="118">
        <v>9014624.4000000004</v>
      </c>
      <c r="D2530" s="120"/>
      <c r="E2530" s="126"/>
      <c r="F2530" s="123"/>
      <c r="G2530" s="91">
        <v>9014624.4000000004</v>
      </c>
      <c r="H2530" s="120">
        <v>45020</v>
      </c>
      <c r="I2530" s="120">
        <v>45096</v>
      </c>
      <c r="J2530" s="120"/>
      <c r="K2530" s="120"/>
      <c r="L2530" s="162"/>
      <c r="M2530" s="84" t="s">
        <v>3938</v>
      </c>
      <c r="N2530" s="162">
        <v>1</v>
      </c>
      <c r="O2530" s="101">
        <v>6262.4</v>
      </c>
      <c r="P2530" s="162">
        <v>2023</v>
      </c>
    </row>
    <row r="2531" spans="1:16" s="129" customFormat="1" ht="15.75" customHeight="1" x14ac:dyDescent="0.25">
      <c r="A2531" s="181" t="s">
        <v>4287</v>
      </c>
      <c r="B2531" s="217" t="s">
        <v>614</v>
      </c>
      <c r="C2531" s="118">
        <v>5939211.5999999996</v>
      </c>
      <c r="D2531" s="120"/>
      <c r="E2531" s="126"/>
      <c r="F2531" s="123"/>
      <c r="G2531" s="91">
        <v>5939211.5999999996</v>
      </c>
      <c r="H2531" s="120">
        <v>45085</v>
      </c>
      <c r="I2531" s="120">
        <v>45099</v>
      </c>
      <c r="J2531" s="120"/>
      <c r="K2531" s="120"/>
      <c r="L2531" s="162"/>
      <c r="M2531" s="84" t="s">
        <v>3938</v>
      </c>
      <c r="N2531" s="162">
        <v>1</v>
      </c>
      <c r="O2531" s="101">
        <v>1457.45</v>
      </c>
      <c r="P2531" s="162">
        <v>2023</v>
      </c>
    </row>
    <row r="2532" spans="1:16" s="129" customFormat="1" ht="15.75" customHeight="1" x14ac:dyDescent="0.25">
      <c r="A2532" s="181" t="s">
        <v>4288</v>
      </c>
      <c r="B2532" s="217" t="s">
        <v>614</v>
      </c>
      <c r="C2532" s="118">
        <v>6789820.21</v>
      </c>
      <c r="D2532" s="120"/>
      <c r="E2532" s="126"/>
      <c r="F2532" s="123"/>
      <c r="G2532" s="91">
        <v>6789820.21</v>
      </c>
      <c r="H2532" s="120">
        <v>45085</v>
      </c>
      <c r="I2532" s="120">
        <v>45099</v>
      </c>
      <c r="J2532" s="120"/>
      <c r="K2532" s="120"/>
      <c r="L2532" s="162"/>
      <c r="M2532" s="84" t="s">
        <v>3938</v>
      </c>
      <c r="N2532" s="162">
        <v>1</v>
      </c>
      <c r="O2532" s="101">
        <v>5314</v>
      </c>
      <c r="P2532" s="162">
        <v>2023</v>
      </c>
    </row>
    <row r="2533" spans="1:16" s="129" customFormat="1" ht="15.75" customHeight="1" x14ac:dyDescent="0.25">
      <c r="A2533" s="216" t="s">
        <v>4289</v>
      </c>
      <c r="B2533" s="217" t="s">
        <v>4286</v>
      </c>
      <c r="C2533" s="118">
        <v>8019544.7999999998</v>
      </c>
      <c r="D2533" s="120"/>
      <c r="E2533" s="126"/>
      <c r="F2533" s="123"/>
      <c r="G2533" s="91">
        <v>8019544.7999999998</v>
      </c>
      <c r="H2533" s="120">
        <v>45019</v>
      </c>
      <c r="I2533" s="120">
        <v>45100</v>
      </c>
      <c r="J2533" s="120"/>
      <c r="K2533" s="120"/>
      <c r="L2533" s="162"/>
      <c r="M2533" s="84" t="s">
        <v>3938</v>
      </c>
      <c r="N2533" s="162">
        <v>1</v>
      </c>
      <c r="O2533" s="101">
        <v>5403.5</v>
      </c>
      <c r="P2533" s="162">
        <v>2023</v>
      </c>
    </row>
    <row r="2534" spans="1:16" s="129" customFormat="1" ht="15.75" customHeight="1" x14ac:dyDescent="0.25">
      <c r="A2534" s="216" t="s">
        <v>4290</v>
      </c>
      <c r="B2534" s="217" t="s">
        <v>4095</v>
      </c>
      <c r="C2534" s="118">
        <v>8702157.8200000003</v>
      </c>
      <c r="D2534" s="120"/>
      <c r="E2534" s="126"/>
      <c r="F2534" s="123"/>
      <c r="G2534" s="91">
        <v>8702157.8200000003</v>
      </c>
      <c r="H2534" s="120">
        <v>45070</v>
      </c>
      <c r="I2534" s="120">
        <v>45100</v>
      </c>
      <c r="J2534" s="120"/>
      <c r="K2534" s="120"/>
      <c r="L2534" s="162"/>
      <c r="M2534" s="84" t="s">
        <v>3938</v>
      </c>
      <c r="N2534" s="162">
        <v>1</v>
      </c>
      <c r="O2534" s="101">
        <v>5217.3</v>
      </c>
      <c r="P2534" s="162">
        <v>2023</v>
      </c>
    </row>
    <row r="2535" spans="1:16" s="129" customFormat="1" ht="15.75" customHeight="1" x14ac:dyDescent="0.25">
      <c r="A2535" s="216" t="s">
        <v>4291</v>
      </c>
      <c r="B2535" s="217" t="s">
        <v>4286</v>
      </c>
      <c r="C2535" s="118">
        <v>8261575.7400000002</v>
      </c>
      <c r="D2535" s="120"/>
      <c r="E2535" s="126"/>
      <c r="F2535" s="123"/>
      <c r="G2535" s="91">
        <v>8261575.7400000002</v>
      </c>
      <c r="H2535" s="120">
        <v>45058</v>
      </c>
      <c r="I2535" s="120">
        <v>45103</v>
      </c>
      <c r="J2535" s="120"/>
      <c r="K2535" s="120"/>
      <c r="L2535" s="162"/>
      <c r="M2535" s="84" t="s">
        <v>3938</v>
      </c>
      <c r="N2535" s="162">
        <v>1</v>
      </c>
      <c r="O2535" s="101">
        <v>5247.3</v>
      </c>
      <c r="P2535" s="162">
        <v>2023</v>
      </c>
    </row>
    <row r="2536" spans="1:16" s="129" customFormat="1" ht="15.75" customHeight="1" x14ac:dyDescent="0.25">
      <c r="A2536" s="181" t="s">
        <v>4292</v>
      </c>
      <c r="B2536" s="18" t="s">
        <v>694</v>
      </c>
      <c r="C2536" s="118">
        <v>5348559.7</v>
      </c>
      <c r="D2536" s="120"/>
      <c r="E2536" s="126"/>
      <c r="F2536" s="123"/>
      <c r="G2536" s="91">
        <v>5348559.7</v>
      </c>
      <c r="H2536" s="120">
        <v>45068</v>
      </c>
      <c r="I2536" s="120">
        <v>45099</v>
      </c>
      <c r="J2536" s="120"/>
      <c r="K2536" s="120"/>
      <c r="L2536" s="162"/>
      <c r="M2536" s="84" t="s">
        <v>3938</v>
      </c>
      <c r="N2536" s="162">
        <v>1</v>
      </c>
      <c r="O2536" s="101">
        <v>3956.8</v>
      </c>
      <c r="P2536" s="162">
        <v>2023</v>
      </c>
    </row>
    <row r="2537" spans="1:16" s="129" customFormat="1" ht="15.75" customHeight="1" x14ac:dyDescent="0.25">
      <c r="A2537" s="216" t="s">
        <v>4293</v>
      </c>
      <c r="B2537" s="217" t="s">
        <v>4286</v>
      </c>
      <c r="C2537" s="118">
        <v>8235618.5499999998</v>
      </c>
      <c r="D2537" s="120"/>
      <c r="E2537" s="126"/>
      <c r="F2537" s="123"/>
      <c r="G2537" s="91">
        <v>8235618.5499999998</v>
      </c>
      <c r="H2537" s="120">
        <v>45049</v>
      </c>
      <c r="I2537" s="120">
        <v>45103</v>
      </c>
      <c r="J2537" s="120"/>
      <c r="K2537" s="120"/>
      <c r="L2537" s="162"/>
      <c r="M2537" s="84" t="s">
        <v>3938</v>
      </c>
      <c r="N2537" s="162">
        <v>1</v>
      </c>
      <c r="O2537" s="101">
        <v>5099.6000000000004</v>
      </c>
      <c r="P2537" s="162">
        <v>2023</v>
      </c>
    </row>
    <row r="2538" spans="1:16" s="129" customFormat="1" ht="15.75" customHeight="1" x14ac:dyDescent="0.25">
      <c r="A2538" s="218" t="s">
        <v>4294</v>
      </c>
      <c r="B2538" s="18" t="s">
        <v>4164</v>
      </c>
      <c r="C2538" s="118">
        <v>8195120.75</v>
      </c>
      <c r="D2538" s="120"/>
      <c r="E2538" s="126"/>
      <c r="F2538" s="123"/>
      <c r="G2538" s="91">
        <v>8195120.75</v>
      </c>
      <c r="H2538" s="198">
        <v>45098</v>
      </c>
      <c r="I2538" s="120">
        <v>45104</v>
      </c>
      <c r="J2538" s="120"/>
      <c r="K2538" s="120"/>
      <c r="L2538" s="162"/>
      <c r="M2538" s="84" t="s">
        <v>3938</v>
      </c>
      <c r="N2538" s="162">
        <v>1</v>
      </c>
      <c r="O2538" s="204">
        <v>5073.7</v>
      </c>
      <c r="P2538" s="162">
        <v>2023</v>
      </c>
    </row>
    <row r="2539" spans="1:16" s="129" customFormat="1" ht="15.75" customHeight="1" x14ac:dyDescent="0.25">
      <c r="A2539" s="218" t="s">
        <v>4295</v>
      </c>
      <c r="B2539" s="18" t="s">
        <v>4164</v>
      </c>
      <c r="C2539" s="118">
        <v>5609474.2000000002</v>
      </c>
      <c r="D2539" s="120"/>
      <c r="E2539" s="126"/>
      <c r="F2539" s="123"/>
      <c r="G2539" s="91">
        <v>5609474.2000000002</v>
      </c>
      <c r="H2539" s="198">
        <v>45100</v>
      </c>
      <c r="I2539" s="120">
        <v>45103</v>
      </c>
      <c r="J2539" s="120"/>
      <c r="K2539" s="120"/>
      <c r="L2539" s="162"/>
      <c r="M2539" s="84" t="s">
        <v>3938</v>
      </c>
      <c r="N2539" s="162">
        <v>1</v>
      </c>
      <c r="O2539" s="204">
        <v>3607</v>
      </c>
      <c r="P2539" s="162">
        <v>2023</v>
      </c>
    </row>
    <row r="2540" spans="1:16" s="129" customFormat="1" ht="15.75" customHeight="1" x14ac:dyDescent="0.25">
      <c r="A2540" s="218" t="s">
        <v>4296</v>
      </c>
      <c r="B2540" s="18" t="s">
        <v>4164</v>
      </c>
      <c r="C2540" s="118">
        <v>8099135.6200000001</v>
      </c>
      <c r="D2540" s="120"/>
      <c r="E2540" s="126"/>
      <c r="F2540" s="123"/>
      <c r="G2540" s="91">
        <v>8099135.6200000001</v>
      </c>
      <c r="H2540" s="198">
        <v>45120</v>
      </c>
      <c r="I2540" s="120">
        <v>45128</v>
      </c>
      <c r="J2540" s="120"/>
      <c r="K2540" s="120"/>
      <c r="L2540" s="162"/>
      <c r="M2540" s="84" t="s">
        <v>3938</v>
      </c>
      <c r="N2540" s="162">
        <v>1</v>
      </c>
      <c r="O2540" s="204">
        <v>5656.4</v>
      </c>
      <c r="P2540" s="162">
        <v>2023</v>
      </c>
    </row>
    <row r="2541" spans="1:16" s="129" customFormat="1" ht="15.75" customHeight="1" x14ac:dyDescent="0.25">
      <c r="A2541" s="218" t="s">
        <v>4297</v>
      </c>
      <c r="B2541" s="183" t="s">
        <v>2112</v>
      </c>
      <c r="C2541" s="118">
        <v>5165277.6500000004</v>
      </c>
      <c r="D2541" s="120"/>
      <c r="E2541" s="126"/>
      <c r="F2541" s="123"/>
      <c r="G2541" s="91">
        <v>5165277.6500000004</v>
      </c>
      <c r="H2541" s="198">
        <v>45110</v>
      </c>
      <c r="I2541" s="120">
        <v>45118</v>
      </c>
      <c r="J2541" s="120"/>
      <c r="K2541" s="120"/>
      <c r="L2541" s="162"/>
      <c r="M2541" s="84" t="s">
        <v>3938</v>
      </c>
      <c r="N2541" s="162">
        <v>1</v>
      </c>
      <c r="O2541" s="204">
        <v>3452.3</v>
      </c>
      <c r="P2541" s="162">
        <v>2023</v>
      </c>
    </row>
    <row r="2542" spans="1:16" s="129" customFormat="1" ht="15.75" customHeight="1" x14ac:dyDescent="0.25">
      <c r="A2542" s="104" t="s">
        <v>4298</v>
      </c>
      <c r="B2542" s="126" t="s">
        <v>3574</v>
      </c>
      <c r="C2542" s="118">
        <v>4428038.8600000003</v>
      </c>
      <c r="D2542" s="120"/>
      <c r="E2542" s="126"/>
      <c r="F2542" s="123"/>
      <c r="G2542" s="91">
        <v>4428038.8600000003</v>
      </c>
      <c r="H2542" s="120">
        <v>45012</v>
      </c>
      <c r="I2542" s="120">
        <v>45086</v>
      </c>
      <c r="J2542" s="120"/>
      <c r="K2542" s="120"/>
      <c r="L2542" s="162"/>
      <c r="M2542" s="84" t="s">
        <v>4026</v>
      </c>
      <c r="N2542" s="162">
        <v>1</v>
      </c>
      <c r="O2542" s="101">
        <v>4294.2</v>
      </c>
      <c r="P2542" s="162">
        <v>2023</v>
      </c>
    </row>
    <row r="2543" spans="1:16" s="129" customFormat="1" ht="15.75" customHeight="1" x14ac:dyDescent="0.25">
      <c r="A2543" s="104" t="s">
        <v>4299</v>
      </c>
      <c r="B2543" s="126" t="s">
        <v>4014</v>
      </c>
      <c r="C2543" s="118">
        <v>11717591.939999999</v>
      </c>
      <c r="D2543" s="120"/>
      <c r="E2543" s="126"/>
      <c r="F2543" s="123"/>
      <c r="G2543" s="91">
        <v>11717591.939999999</v>
      </c>
      <c r="H2543" s="120">
        <v>44951</v>
      </c>
      <c r="I2543" s="120">
        <v>45023</v>
      </c>
      <c r="J2543" s="120"/>
      <c r="K2543" s="120"/>
      <c r="L2543" s="162"/>
      <c r="M2543" s="84" t="s">
        <v>4463</v>
      </c>
      <c r="N2543" s="162">
        <v>4</v>
      </c>
      <c r="O2543" s="101">
        <v>5094.25</v>
      </c>
      <c r="P2543" s="162">
        <v>2023</v>
      </c>
    </row>
    <row r="2544" spans="1:16" s="129" customFormat="1" ht="15.75" customHeight="1" x14ac:dyDescent="0.25">
      <c r="A2544" s="104" t="s">
        <v>4300</v>
      </c>
      <c r="B2544" s="126" t="s">
        <v>4061</v>
      </c>
      <c r="C2544" s="118">
        <v>1419385.2</v>
      </c>
      <c r="D2544" s="120"/>
      <c r="E2544" s="126"/>
      <c r="F2544" s="123"/>
      <c r="G2544" s="91">
        <v>1419385.2</v>
      </c>
      <c r="H2544" s="120">
        <v>44970</v>
      </c>
      <c r="I2544" s="120">
        <v>45098</v>
      </c>
      <c r="J2544" s="120"/>
      <c r="K2544" s="120"/>
      <c r="L2544" s="162"/>
      <c r="M2544" s="84" t="s">
        <v>3938</v>
      </c>
      <c r="N2544" s="162">
        <v>1</v>
      </c>
      <c r="O2544" s="101">
        <v>258.10000000000002</v>
      </c>
      <c r="P2544" s="162">
        <v>2023</v>
      </c>
    </row>
    <row r="2545" spans="1:16" s="129" customFormat="1" ht="15.75" customHeight="1" x14ac:dyDescent="0.25">
      <c r="A2545" s="185" t="s">
        <v>4301</v>
      </c>
      <c r="B2545" s="186" t="s">
        <v>4154</v>
      </c>
      <c r="C2545" s="118">
        <v>3126833.93</v>
      </c>
      <c r="D2545" s="120"/>
      <c r="E2545" s="126"/>
      <c r="F2545" s="123"/>
      <c r="G2545" s="91">
        <v>3126833.93</v>
      </c>
      <c r="H2545" s="198">
        <v>45120</v>
      </c>
      <c r="I2545" s="120">
        <v>45138</v>
      </c>
      <c r="J2545" s="120"/>
      <c r="K2545" s="120"/>
      <c r="L2545" s="162"/>
      <c r="M2545" s="84" t="s">
        <v>3938</v>
      </c>
      <c r="N2545" s="162">
        <v>1</v>
      </c>
      <c r="O2545" s="204">
        <v>676.8</v>
      </c>
      <c r="P2545" s="162">
        <v>2023</v>
      </c>
    </row>
    <row r="2546" spans="1:16" s="129" customFormat="1" ht="15.75" customHeight="1" x14ac:dyDescent="0.25">
      <c r="A2546" s="189" t="s">
        <v>4302</v>
      </c>
      <c r="B2546" s="126" t="s">
        <v>4083</v>
      </c>
      <c r="C2546" s="118">
        <v>5895104.2199999997</v>
      </c>
      <c r="D2546" s="120"/>
      <c r="E2546" s="126"/>
      <c r="F2546" s="123"/>
      <c r="G2546" s="91">
        <v>5895104.2199999997</v>
      </c>
      <c r="H2546" s="120">
        <v>45106</v>
      </c>
      <c r="I2546" s="120">
        <v>45128</v>
      </c>
      <c r="J2546" s="120"/>
      <c r="K2546" s="120"/>
      <c r="L2546" s="162"/>
      <c r="M2546" s="84" t="s">
        <v>3938</v>
      </c>
      <c r="N2546" s="162">
        <v>1</v>
      </c>
      <c r="O2546" s="101">
        <v>3786.6</v>
      </c>
      <c r="P2546" s="162">
        <v>2023</v>
      </c>
    </row>
    <row r="2547" spans="1:16" s="129" customFormat="1" ht="15.75" customHeight="1" x14ac:dyDescent="0.25">
      <c r="A2547" s="185" t="s">
        <v>4303</v>
      </c>
      <c r="B2547" s="18" t="s">
        <v>4164</v>
      </c>
      <c r="C2547" s="118">
        <v>7779057.6600000001</v>
      </c>
      <c r="D2547" s="120"/>
      <c r="E2547" s="126"/>
      <c r="F2547" s="123"/>
      <c r="G2547" s="91">
        <v>7779057.6600000001</v>
      </c>
      <c r="H2547" s="198">
        <v>45120</v>
      </c>
      <c r="I2547" s="120">
        <v>45135</v>
      </c>
      <c r="J2547" s="120"/>
      <c r="K2547" s="120"/>
      <c r="L2547" s="162"/>
      <c r="M2547" s="84" t="s">
        <v>3938</v>
      </c>
      <c r="N2547" s="162">
        <v>1</v>
      </c>
      <c r="O2547" s="204">
        <v>5083.6000000000004</v>
      </c>
      <c r="P2547" s="162">
        <v>2023</v>
      </c>
    </row>
    <row r="2548" spans="1:16" s="129" customFormat="1" ht="15.75" customHeight="1" x14ac:dyDescent="0.25">
      <c r="A2548" s="189" t="s">
        <v>4304</v>
      </c>
      <c r="B2548" s="18" t="s">
        <v>4099</v>
      </c>
      <c r="C2548" s="118">
        <v>6969620.75</v>
      </c>
      <c r="D2548" s="120"/>
      <c r="E2548" s="126"/>
      <c r="F2548" s="123"/>
      <c r="G2548" s="91">
        <v>6969620.75</v>
      </c>
      <c r="H2548" s="120">
        <v>45090</v>
      </c>
      <c r="I2548" s="120">
        <v>45107</v>
      </c>
      <c r="J2548" s="120"/>
      <c r="K2548" s="120"/>
      <c r="L2548" s="162"/>
      <c r="M2548" s="84" t="s">
        <v>3938</v>
      </c>
      <c r="N2548" s="162">
        <v>1</v>
      </c>
      <c r="O2548" s="101">
        <v>4833.3</v>
      </c>
      <c r="P2548" s="162">
        <v>2023</v>
      </c>
    </row>
    <row r="2549" spans="1:16" s="129" customFormat="1" ht="15.75" customHeight="1" x14ac:dyDescent="0.25">
      <c r="A2549" s="185" t="s">
        <v>4305</v>
      </c>
      <c r="B2549" s="186" t="s">
        <v>2112</v>
      </c>
      <c r="C2549" s="118">
        <v>5490068.21</v>
      </c>
      <c r="D2549" s="120"/>
      <c r="E2549" s="126"/>
      <c r="F2549" s="123"/>
      <c r="G2549" s="91">
        <v>5490068.21</v>
      </c>
      <c r="H2549" s="198">
        <v>45125</v>
      </c>
      <c r="I2549" s="120">
        <v>45133</v>
      </c>
      <c r="J2549" s="120"/>
      <c r="K2549" s="120"/>
      <c r="L2549" s="162"/>
      <c r="M2549" s="84" t="s">
        <v>3938</v>
      </c>
      <c r="N2549" s="162">
        <v>1</v>
      </c>
      <c r="O2549" s="204">
        <v>3637.3</v>
      </c>
      <c r="P2549" s="162">
        <v>2023</v>
      </c>
    </row>
    <row r="2550" spans="1:16" s="129" customFormat="1" ht="15.75" customHeight="1" x14ac:dyDescent="0.25">
      <c r="A2550" s="189" t="s">
        <v>4306</v>
      </c>
      <c r="B2550" s="126" t="s">
        <v>4016</v>
      </c>
      <c r="C2550" s="118">
        <v>6746565.25</v>
      </c>
      <c r="D2550" s="120"/>
      <c r="E2550" s="126"/>
      <c r="F2550" s="123"/>
      <c r="G2550" s="91">
        <v>6746565.25</v>
      </c>
      <c r="H2550" s="120">
        <v>45078</v>
      </c>
      <c r="I2550" s="120">
        <v>45092</v>
      </c>
      <c r="J2550" s="120"/>
      <c r="K2550" s="120"/>
      <c r="L2550" s="162"/>
      <c r="M2550" s="84" t="s">
        <v>3938</v>
      </c>
      <c r="N2550" s="162">
        <v>1</v>
      </c>
      <c r="O2550" s="101">
        <v>3708.8</v>
      </c>
      <c r="P2550" s="162">
        <v>2023</v>
      </c>
    </row>
    <row r="2551" spans="1:16" s="129" customFormat="1" ht="15.75" customHeight="1" x14ac:dyDescent="0.25">
      <c r="A2551" s="185" t="s">
        <v>4307</v>
      </c>
      <c r="B2551" s="126" t="s">
        <v>4095</v>
      </c>
      <c r="C2551" s="118">
        <v>4507900.0599999996</v>
      </c>
      <c r="D2551" s="120"/>
      <c r="E2551" s="126"/>
      <c r="F2551" s="123"/>
      <c r="G2551" s="91">
        <v>4507900.0599999996</v>
      </c>
      <c r="H2551" s="198">
        <v>45103</v>
      </c>
      <c r="I2551" s="120">
        <v>45145</v>
      </c>
      <c r="J2551" s="120"/>
      <c r="K2551" s="120"/>
      <c r="L2551" s="162"/>
      <c r="M2551" s="84" t="s">
        <v>3938</v>
      </c>
      <c r="N2551" s="162">
        <v>1</v>
      </c>
      <c r="O2551" s="204">
        <v>3433</v>
      </c>
      <c r="P2551" s="162">
        <v>2023</v>
      </c>
    </row>
    <row r="2552" spans="1:16" s="129" customFormat="1" ht="15.75" customHeight="1" x14ac:dyDescent="0.25">
      <c r="A2552" s="189" t="s">
        <v>4308</v>
      </c>
      <c r="B2552" s="18" t="s">
        <v>4099</v>
      </c>
      <c r="C2552" s="118">
        <v>5357319.5999999996</v>
      </c>
      <c r="D2552" s="120"/>
      <c r="E2552" s="126"/>
      <c r="F2552" s="123"/>
      <c r="G2552" s="91">
        <v>5357319.5999999996</v>
      </c>
      <c r="H2552" s="120">
        <v>45090</v>
      </c>
      <c r="I2552" s="120">
        <v>45138</v>
      </c>
      <c r="J2552" s="120"/>
      <c r="K2552" s="120"/>
      <c r="L2552" s="162"/>
      <c r="M2552" s="84" t="s">
        <v>3938</v>
      </c>
      <c r="N2552" s="162">
        <v>1</v>
      </c>
      <c r="O2552" s="101">
        <v>3485.5</v>
      </c>
      <c r="P2552" s="162">
        <v>2023</v>
      </c>
    </row>
    <row r="2553" spans="1:16" s="129" customFormat="1" ht="15.75" customHeight="1" x14ac:dyDescent="0.25">
      <c r="A2553" s="189" t="s">
        <v>4309</v>
      </c>
      <c r="B2553" s="126" t="s">
        <v>4095</v>
      </c>
      <c r="C2553" s="118">
        <v>7858418.3300000001</v>
      </c>
      <c r="D2553" s="120"/>
      <c r="E2553" s="126"/>
      <c r="F2553" s="123"/>
      <c r="G2553" s="91">
        <v>7858418.3300000001</v>
      </c>
      <c r="H2553" s="120">
        <v>45099</v>
      </c>
      <c r="I2553" s="120">
        <v>45145</v>
      </c>
      <c r="J2553" s="120"/>
      <c r="K2553" s="120"/>
      <c r="L2553" s="162"/>
      <c r="M2553" s="84" t="s">
        <v>3938</v>
      </c>
      <c r="N2553" s="162">
        <v>1</v>
      </c>
      <c r="O2553" s="101">
        <v>5171.8999999999996</v>
      </c>
      <c r="P2553" s="162">
        <v>2023</v>
      </c>
    </row>
    <row r="2554" spans="1:16" s="129" customFormat="1" ht="15.75" customHeight="1" x14ac:dyDescent="0.25">
      <c r="A2554" s="189" t="s">
        <v>4310</v>
      </c>
      <c r="B2554" s="18" t="s">
        <v>4061</v>
      </c>
      <c r="C2554" s="118">
        <v>5836248.7800000003</v>
      </c>
      <c r="D2554" s="120"/>
      <c r="E2554" s="126"/>
      <c r="F2554" s="123"/>
      <c r="G2554" s="91">
        <v>5836248.7800000003</v>
      </c>
      <c r="H2554" s="120">
        <v>45086</v>
      </c>
      <c r="I2554" s="120">
        <v>45146</v>
      </c>
      <c r="J2554" s="120"/>
      <c r="K2554" s="120"/>
      <c r="L2554" s="162"/>
      <c r="M2554" s="84" t="s">
        <v>3938</v>
      </c>
      <c r="N2554" s="162">
        <v>1</v>
      </c>
      <c r="O2554" s="101">
        <v>3666.7</v>
      </c>
      <c r="P2554" s="162">
        <v>2023</v>
      </c>
    </row>
    <row r="2555" spans="1:16" s="129" customFormat="1" ht="15.75" customHeight="1" x14ac:dyDescent="0.25">
      <c r="A2555" s="189" t="s">
        <v>4311</v>
      </c>
      <c r="B2555" s="126" t="s">
        <v>4095</v>
      </c>
      <c r="C2555" s="118">
        <v>8973797.8900000006</v>
      </c>
      <c r="D2555" s="120"/>
      <c r="E2555" s="126"/>
      <c r="F2555" s="123"/>
      <c r="G2555" s="91">
        <v>8973797.8900000006</v>
      </c>
      <c r="H2555" s="120">
        <v>45106</v>
      </c>
      <c r="I2555" s="120">
        <v>45145</v>
      </c>
      <c r="J2555" s="120"/>
      <c r="K2555" s="120"/>
      <c r="L2555" s="162"/>
      <c r="M2555" s="84" t="s">
        <v>3938</v>
      </c>
      <c r="N2555" s="162">
        <v>1</v>
      </c>
      <c r="O2555" s="101">
        <v>6839.8</v>
      </c>
      <c r="P2555" s="162">
        <v>2023</v>
      </c>
    </row>
    <row r="2556" spans="1:16" s="129" customFormat="1" ht="15.75" customHeight="1" x14ac:dyDescent="0.25">
      <c r="A2556" s="189" t="s">
        <v>4312</v>
      </c>
      <c r="B2556" s="18" t="s">
        <v>4061</v>
      </c>
      <c r="C2556" s="91">
        <v>3397756.43</v>
      </c>
      <c r="D2556" s="118"/>
      <c r="E2556" s="126"/>
      <c r="F2556" s="123"/>
      <c r="G2556" s="91">
        <v>3397756.43</v>
      </c>
      <c r="H2556" s="120">
        <v>45106</v>
      </c>
      <c r="I2556" s="102">
        <v>45154</v>
      </c>
      <c r="J2556" s="120"/>
      <c r="K2556" s="120"/>
      <c r="L2556" s="162"/>
      <c r="M2556" s="84" t="s">
        <v>3938</v>
      </c>
      <c r="N2556" s="162">
        <v>1</v>
      </c>
      <c r="O2556" s="101">
        <v>707</v>
      </c>
      <c r="P2556" s="162">
        <v>2023</v>
      </c>
    </row>
    <row r="2557" spans="1:16" s="129" customFormat="1" ht="15.75" customHeight="1" x14ac:dyDescent="0.25">
      <c r="A2557" s="113" t="s">
        <v>4313</v>
      </c>
      <c r="B2557" s="126" t="s">
        <v>3945</v>
      </c>
      <c r="C2557" s="91">
        <v>4320497.47</v>
      </c>
      <c r="D2557" s="118"/>
      <c r="E2557" s="126"/>
      <c r="F2557" s="123"/>
      <c r="G2557" s="91">
        <v>4320497.47</v>
      </c>
      <c r="H2557" s="120">
        <v>44411</v>
      </c>
      <c r="I2557" s="102">
        <v>44985</v>
      </c>
      <c r="J2557" s="120"/>
      <c r="K2557" s="120"/>
      <c r="L2557" s="162"/>
      <c r="M2557" s="84" t="s">
        <v>3938</v>
      </c>
      <c r="N2557" s="162">
        <v>1</v>
      </c>
      <c r="O2557" s="162">
        <v>3578</v>
      </c>
      <c r="P2557" s="162">
        <v>2021</v>
      </c>
    </row>
    <row r="2558" spans="1:16" s="129" customFormat="1" ht="15.75" customHeight="1" x14ac:dyDescent="0.25">
      <c r="A2558" s="189" t="s">
        <v>4314</v>
      </c>
      <c r="B2558" s="18" t="s">
        <v>4099</v>
      </c>
      <c r="C2558" s="91">
        <v>5467006.3899999997</v>
      </c>
      <c r="D2558" s="118"/>
      <c r="E2558" s="126"/>
      <c r="F2558" s="123"/>
      <c r="G2558" s="91">
        <v>5467006.3899999997</v>
      </c>
      <c r="H2558" s="120">
        <v>45091</v>
      </c>
      <c r="I2558" s="102">
        <v>45149</v>
      </c>
      <c r="J2558" s="120"/>
      <c r="K2558" s="120"/>
      <c r="L2558" s="162"/>
      <c r="M2558" s="84" t="s">
        <v>3938</v>
      </c>
      <c r="N2558" s="162">
        <v>1</v>
      </c>
      <c r="O2558" s="101">
        <v>3883.1</v>
      </c>
      <c r="P2558" s="162">
        <v>2023</v>
      </c>
    </row>
    <row r="2559" spans="1:16" s="129" customFormat="1" ht="15.75" customHeight="1" x14ac:dyDescent="0.25">
      <c r="A2559" s="185" t="s">
        <v>4315</v>
      </c>
      <c r="B2559" s="126" t="s">
        <v>4090</v>
      </c>
      <c r="C2559" s="91">
        <v>3966798.53</v>
      </c>
      <c r="D2559" s="118"/>
      <c r="E2559" s="126"/>
      <c r="F2559" s="123"/>
      <c r="G2559" s="91">
        <v>3966798.53</v>
      </c>
      <c r="H2559" s="198">
        <v>45142</v>
      </c>
      <c r="I2559" s="102">
        <v>45154</v>
      </c>
      <c r="J2559" s="120"/>
      <c r="K2559" s="120"/>
      <c r="L2559" s="162"/>
      <c r="M2559" s="84" t="s">
        <v>3937</v>
      </c>
      <c r="N2559" s="162">
        <v>1</v>
      </c>
      <c r="O2559" s="204">
        <v>2321.6999999999998</v>
      </c>
      <c r="P2559" s="162">
        <v>2023</v>
      </c>
    </row>
    <row r="2560" spans="1:16" s="129" customFormat="1" ht="15.75" customHeight="1" x14ac:dyDescent="0.25">
      <c r="A2560" s="185" t="s">
        <v>4316</v>
      </c>
      <c r="B2560" s="18" t="s">
        <v>694</v>
      </c>
      <c r="C2560" s="91">
        <v>3234443.59</v>
      </c>
      <c r="D2560" s="118"/>
      <c r="E2560" s="126"/>
      <c r="F2560" s="123"/>
      <c r="G2560" s="91">
        <v>3234443.59</v>
      </c>
      <c r="H2560" s="198">
        <v>45140</v>
      </c>
      <c r="I2560" s="102">
        <v>45160</v>
      </c>
      <c r="J2560" s="120"/>
      <c r="K2560" s="120"/>
      <c r="L2560" s="162"/>
      <c r="M2560" s="84" t="s">
        <v>3938</v>
      </c>
      <c r="N2560" s="162">
        <v>1</v>
      </c>
      <c r="O2560" s="204">
        <v>687.6</v>
      </c>
      <c r="P2560" s="162">
        <v>2023</v>
      </c>
    </row>
    <row r="2561" spans="1:16" s="129" customFormat="1" ht="15.75" customHeight="1" x14ac:dyDescent="0.25">
      <c r="A2561" s="113" t="s">
        <v>4317</v>
      </c>
      <c r="B2561" s="18" t="s">
        <v>2081</v>
      </c>
      <c r="C2561" s="91">
        <v>2320113.5</v>
      </c>
      <c r="D2561" s="118"/>
      <c r="E2561" s="126"/>
      <c r="F2561" s="123"/>
      <c r="G2561" s="91">
        <v>2320113.5</v>
      </c>
      <c r="H2561" s="120">
        <v>44649</v>
      </c>
      <c r="I2561" s="102">
        <v>45082</v>
      </c>
      <c r="J2561" s="120"/>
      <c r="K2561" s="120"/>
      <c r="L2561" s="162"/>
      <c r="M2561" s="84" t="s">
        <v>3821</v>
      </c>
      <c r="N2561" s="162">
        <v>5</v>
      </c>
      <c r="O2561" s="162">
        <v>3211.4</v>
      </c>
      <c r="P2561" s="162">
        <v>2022</v>
      </c>
    </row>
    <row r="2562" spans="1:16" s="129" customFormat="1" ht="15.75" customHeight="1" x14ac:dyDescent="0.25">
      <c r="A2562" s="189" t="s">
        <v>4318</v>
      </c>
      <c r="B2562" s="126" t="s">
        <v>4016</v>
      </c>
      <c r="C2562" s="91">
        <v>9495491.2599999998</v>
      </c>
      <c r="D2562" s="118"/>
      <c r="E2562" s="126"/>
      <c r="F2562" s="123"/>
      <c r="G2562" s="91">
        <v>9495491.2599999998</v>
      </c>
      <c r="H2562" s="120">
        <v>45138</v>
      </c>
      <c r="I2562" s="102">
        <v>45148</v>
      </c>
      <c r="J2562" s="120"/>
      <c r="K2562" s="120"/>
      <c r="L2562" s="162"/>
      <c r="M2562" s="84" t="s">
        <v>3938</v>
      </c>
      <c r="N2562" s="162">
        <v>1</v>
      </c>
      <c r="O2562" s="101">
        <v>6459.5</v>
      </c>
      <c r="P2562" s="162">
        <v>2023</v>
      </c>
    </row>
    <row r="2563" spans="1:16" s="129" customFormat="1" ht="15.75" customHeight="1" x14ac:dyDescent="0.25">
      <c r="A2563" s="185" t="s">
        <v>4319</v>
      </c>
      <c r="B2563" s="186" t="s">
        <v>2112</v>
      </c>
      <c r="C2563" s="91">
        <v>4130023.33</v>
      </c>
      <c r="D2563" s="118"/>
      <c r="E2563" s="126"/>
      <c r="F2563" s="123"/>
      <c r="G2563" s="91">
        <v>4130023.33</v>
      </c>
      <c r="H2563" s="198">
        <v>45145</v>
      </c>
      <c r="I2563" s="102">
        <v>45154</v>
      </c>
      <c r="J2563" s="120"/>
      <c r="K2563" s="120"/>
      <c r="L2563" s="162"/>
      <c r="M2563" s="84" t="s">
        <v>3938</v>
      </c>
      <c r="N2563" s="162">
        <v>1</v>
      </c>
      <c r="O2563" s="204">
        <v>1888.95</v>
      </c>
      <c r="P2563" s="162">
        <v>2023</v>
      </c>
    </row>
    <row r="2564" spans="1:16" s="129" customFormat="1" ht="15.75" customHeight="1" x14ac:dyDescent="0.25">
      <c r="A2564" s="185" t="s">
        <v>4320</v>
      </c>
      <c r="B2564" s="18" t="s">
        <v>4164</v>
      </c>
      <c r="C2564" s="91">
        <v>6213935.1100000003</v>
      </c>
      <c r="D2564" s="118"/>
      <c r="E2564" s="126"/>
      <c r="F2564" s="123"/>
      <c r="G2564" s="91">
        <v>6213935.1100000003</v>
      </c>
      <c r="H2564" s="198">
        <v>45167</v>
      </c>
      <c r="I2564" s="102">
        <v>45169</v>
      </c>
      <c r="J2564" s="120"/>
      <c r="K2564" s="120"/>
      <c r="L2564" s="162"/>
      <c r="M2564" s="84" t="s">
        <v>3938</v>
      </c>
      <c r="N2564" s="162">
        <v>1</v>
      </c>
      <c r="O2564" s="204">
        <v>3824</v>
      </c>
      <c r="P2564" s="162">
        <v>2023</v>
      </c>
    </row>
    <row r="2565" spans="1:16" s="129" customFormat="1" ht="15.75" customHeight="1" x14ac:dyDescent="0.25">
      <c r="A2565" s="189" t="s">
        <v>4321</v>
      </c>
      <c r="B2565" s="18" t="s">
        <v>4099</v>
      </c>
      <c r="C2565" s="91">
        <v>9514770.8499999996</v>
      </c>
      <c r="D2565" s="118"/>
      <c r="E2565" s="126"/>
      <c r="F2565" s="123"/>
      <c r="G2565" s="91">
        <v>9514770.8499999996</v>
      </c>
      <c r="H2565" s="120">
        <v>45111</v>
      </c>
      <c r="I2565" s="102">
        <v>45167</v>
      </c>
      <c r="J2565" s="120"/>
      <c r="K2565" s="120"/>
      <c r="L2565" s="162"/>
      <c r="M2565" s="84" t="s">
        <v>3938</v>
      </c>
      <c r="N2565" s="162">
        <v>1</v>
      </c>
      <c r="O2565" s="101">
        <v>4835.47</v>
      </c>
      <c r="P2565" s="162">
        <v>2023</v>
      </c>
    </row>
    <row r="2566" spans="1:16" s="129" customFormat="1" ht="15.75" customHeight="1" x14ac:dyDescent="0.25">
      <c r="A2566" s="185" t="s">
        <v>4322</v>
      </c>
      <c r="B2566" s="186" t="s">
        <v>614</v>
      </c>
      <c r="C2566" s="91">
        <v>3251061.8</v>
      </c>
      <c r="D2566" s="118"/>
      <c r="E2566" s="126"/>
      <c r="F2566" s="123"/>
      <c r="G2566" s="91">
        <v>3251061.8</v>
      </c>
      <c r="H2566" s="198">
        <v>45148</v>
      </c>
      <c r="I2566" s="102">
        <v>45168</v>
      </c>
      <c r="J2566" s="120"/>
      <c r="K2566" s="120"/>
      <c r="L2566" s="162"/>
      <c r="M2566" s="84" t="s">
        <v>3938</v>
      </c>
      <c r="N2566" s="162">
        <v>1</v>
      </c>
      <c r="O2566" s="204">
        <v>723.94</v>
      </c>
      <c r="P2566" s="162">
        <v>2023</v>
      </c>
    </row>
    <row r="2567" spans="1:16" s="129" customFormat="1" ht="15.75" customHeight="1" x14ac:dyDescent="0.25">
      <c r="A2567" s="185" t="s">
        <v>4323</v>
      </c>
      <c r="B2567" s="126" t="s">
        <v>4083</v>
      </c>
      <c r="C2567" s="91">
        <v>4124605.07</v>
      </c>
      <c r="D2567" s="118"/>
      <c r="E2567" s="126"/>
      <c r="F2567" s="123"/>
      <c r="G2567" s="91">
        <v>4124605.07</v>
      </c>
      <c r="H2567" s="198">
        <v>45128</v>
      </c>
      <c r="I2567" s="102">
        <v>45174</v>
      </c>
      <c r="J2567" s="120"/>
      <c r="K2567" s="120"/>
      <c r="L2567" s="162"/>
      <c r="M2567" s="84" t="s">
        <v>3937</v>
      </c>
      <c r="N2567" s="162">
        <v>1</v>
      </c>
      <c r="O2567" s="204">
        <v>3887.7</v>
      </c>
      <c r="P2567" s="162">
        <v>2023</v>
      </c>
    </row>
    <row r="2568" spans="1:16" s="129" customFormat="1" ht="15.75" customHeight="1" x14ac:dyDescent="0.25">
      <c r="A2568" s="185" t="s">
        <v>4324</v>
      </c>
      <c r="B2568" s="126" t="s">
        <v>4083</v>
      </c>
      <c r="C2568" s="91">
        <v>5343808.88</v>
      </c>
      <c r="D2568" s="118"/>
      <c r="E2568" s="126"/>
      <c r="F2568" s="123"/>
      <c r="G2568" s="91">
        <v>5343808.88</v>
      </c>
      <c r="H2568" s="198">
        <v>45153</v>
      </c>
      <c r="I2568" s="102">
        <v>45174</v>
      </c>
      <c r="J2568" s="120"/>
      <c r="K2568" s="120"/>
      <c r="L2568" s="162"/>
      <c r="M2568" s="84" t="s">
        <v>3937</v>
      </c>
      <c r="N2568" s="162">
        <v>1</v>
      </c>
      <c r="O2568" s="204">
        <v>3724.24</v>
      </c>
      <c r="P2568" s="162">
        <v>2023</v>
      </c>
    </row>
    <row r="2569" spans="1:16" s="129" customFormat="1" ht="15.75" customHeight="1" x14ac:dyDescent="0.25">
      <c r="A2569" s="185" t="s">
        <v>4325</v>
      </c>
      <c r="B2569" s="126" t="s">
        <v>4083</v>
      </c>
      <c r="C2569" s="91">
        <v>6027164.6299999999</v>
      </c>
      <c r="D2569" s="118"/>
      <c r="E2569" s="126"/>
      <c r="F2569" s="123"/>
      <c r="G2569" s="91">
        <v>6027164.6299999999</v>
      </c>
      <c r="H2569" s="198">
        <v>45135</v>
      </c>
      <c r="I2569" s="102">
        <v>45174</v>
      </c>
      <c r="J2569" s="120"/>
      <c r="K2569" s="120"/>
      <c r="L2569" s="162"/>
      <c r="M2569" s="84" t="s">
        <v>3938</v>
      </c>
      <c r="N2569" s="162">
        <v>1</v>
      </c>
      <c r="O2569" s="204">
        <v>3473</v>
      </c>
      <c r="P2569" s="162">
        <v>2023</v>
      </c>
    </row>
    <row r="2570" spans="1:16" s="129" customFormat="1" ht="15.75" customHeight="1" x14ac:dyDescent="0.25">
      <c r="A2570" s="185" t="s">
        <v>4326</v>
      </c>
      <c r="B2570" s="126" t="s">
        <v>4090</v>
      </c>
      <c r="C2570" s="91">
        <v>6201004.2400000002</v>
      </c>
      <c r="D2570" s="118"/>
      <c r="E2570" s="126"/>
      <c r="F2570" s="123"/>
      <c r="G2570" s="91">
        <v>6201004.2400000002</v>
      </c>
      <c r="H2570" s="198">
        <v>45175</v>
      </c>
      <c r="I2570" s="102">
        <v>45180</v>
      </c>
      <c r="J2570" s="120"/>
      <c r="K2570" s="120"/>
      <c r="L2570" s="162"/>
      <c r="M2570" s="84" t="s">
        <v>3938</v>
      </c>
      <c r="N2570" s="162">
        <v>1</v>
      </c>
      <c r="O2570" s="204">
        <v>3603.9</v>
      </c>
      <c r="P2570" s="162">
        <v>2023</v>
      </c>
    </row>
    <row r="2571" spans="1:16" s="129" customFormat="1" ht="15.75" customHeight="1" x14ac:dyDescent="0.25">
      <c r="A2571" s="189" t="s">
        <v>4327</v>
      </c>
      <c r="B2571" s="18" t="s">
        <v>4061</v>
      </c>
      <c r="C2571" s="91">
        <v>10106194.800000001</v>
      </c>
      <c r="D2571" s="118"/>
      <c r="E2571" s="126"/>
      <c r="F2571" s="123"/>
      <c r="G2571" s="91">
        <v>10106194.800000001</v>
      </c>
      <c r="H2571" s="120">
        <v>45152</v>
      </c>
      <c r="I2571" s="102">
        <v>45177</v>
      </c>
      <c r="J2571" s="120"/>
      <c r="K2571" s="120"/>
      <c r="L2571" s="162"/>
      <c r="M2571" s="84" t="s">
        <v>3938</v>
      </c>
      <c r="N2571" s="162">
        <v>1</v>
      </c>
      <c r="O2571" s="101">
        <v>7212.9</v>
      </c>
      <c r="P2571" s="162">
        <v>2023</v>
      </c>
    </row>
    <row r="2572" spans="1:16" s="129" customFormat="1" ht="15.75" customHeight="1" x14ac:dyDescent="0.25">
      <c r="A2572" s="189" t="s">
        <v>4328</v>
      </c>
      <c r="B2572" s="18" t="s">
        <v>4061</v>
      </c>
      <c r="C2572" s="91">
        <v>5273469.5999999996</v>
      </c>
      <c r="D2572" s="118"/>
      <c r="E2572" s="126"/>
      <c r="F2572" s="123"/>
      <c r="G2572" s="91">
        <v>5273469.5999999996</v>
      </c>
      <c r="H2572" s="120">
        <v>45155</v>
      </c>
      <c r="I2572" s="102">
        <v>45180</v>
      </c>
      <c r="J2572" s="120"/>
      <c r="K2572" s="120"/>
      <c r="L2572" s="162"/>
      <c r="M2572" s="84" t="s">
        <v>3938</v>
      </c>
      <c r="N2572" s="162">
        <v>1</v>
      </c>
      <c r="O2572" s="101">
        <v>2407.9</v>
      </c>
      <c r="P2572" s="162">
        <v>2023</v>
      </c>
    </row>
    <row r="2573" spans="1:16" s="129" customFormat="1" ht="15.75" customHeight="1" x14ac:dyDescent="0.25">
      <c r="A2573" s="185" t="s">
        <v>4329</v>
      </c>
      <c r="B2573" s="126" t="s">
        <v>4090</v>
      </c>
      <c r="C2573" s="91">
        <v>6409291.6100000003</v>
      </c>
      <c r="D2573" s="118"/>
      <c r="E2573" s="126"/>
      <c r="F2573" s="123"/>
      <c r="G2573" s="91">
        <v>6409291.6100000003</v>
      </c>
      <c r="H2573" s="198">
        <v>45176</v>
      </c>
      <c r="I2573" s="102">
        <v>45183</v>
      </c>
      <c r="J2573" s="120"/>
      <c r="K2573" s="120"/>
      <c r="L2573" s="162"/>
      <c r="M2573" s="84" t="s">
        <v>3938</v>
      </c>
      <c r="N2573" s="162">
        <v>1</v>
      </c>
      <c r="O2573" s="204">
        <v>3811.3</v>
      </c>
      <c r="P2573" s="162">
        <v>2023</v>
      </c>
    </row>
    <row r="2574" spans="1:16" s="129" customFormat="1" ht="15.75" customHeight="1" x14ac:dyDescent="0.25">
      <c r="A2574" s="189" t="s">
        <v>1766</v>
      </c>
      <c r="B2574" s="186" t="s">
        <v>2500</v>
      </c>
      <c r="C2574" s="91">
        <v>4472202.8</v>
      </c>
      <c r="D2574" s="118"/>
      <c r="E2574" s="126"/>
      <c r="F2574" s="123"/>
      <c r="G2574" s="91">
        <v>4472202.8</v>
      </c>
      <c r="H2574" s="198">
        <v>45118</v>
      </c>
      <c r="I2574" s="102">
        <v>45132</v>
      </c>
      <c r="J2574" s="120"/>
      <c r="K2574" s="120"/>
      <c r="L2574" s="162"/>
      <c r="M2574" s="203" t="s">
        <v>4026</v>
      </c>
      <c r="N2574" s="214">
        <v>1</v>
      </c>
      <c r="O2574" s="204">
        <v>12446.4</v>
      </c>
      <c r="P2574" s="162">
        <v>2023</v>
      </c>
    </row>
    <row r="2575" spans="1:16" s="129" customFormat="1" ht="15.75" customHeight="1" x14ac:dyDescent="0.25">
      <c r="A2575" s="189" t="s">
        <v>4330</v>
      </c>
      <c r="B2575" s="186" t="s">
        <v>2500</v>
      </c>
      <c r="C2575" s="91">
        <v>8944405.5999999996</v>
      </c>
      <c r="D2575" s="118"/>
      <c r="E2575" s="126"/>
      <c r="F2575" s="123"/>
      <c r="G2575" s="91">
        <v>8944405.5999999996</v>
      </c>
      <c r="H2575" s="198">
        <v>45117</v>
      </c>
      <c r="I2575" s="102">
        <v>45132</v>
      </c>
      <c r="J2575" s="120"/>
      <c r="K2575" s="120"/>
      <c r="L2575" s="162"/>
      <c r="M2575" s="203" t="s">
        <v>4026</v>
      </c>
      <c r="N2575" s="214">
        <v>1</v>
      </c>
      <c r="O2575" s="204">
        <v>12470.6</v>
      </c>
      <c r="P2575" s="162">
        <v>2023</v>
      </c>
    </row>
    <row r="2576" spans="1:16" s="129" customFormat="1" ht="15.75" customHeight="1" x14ac:dyDescent="0.25">
      <c r="A2576" s="189" t="s">
        <v>4331</v>
      </c>
      <c r="B2576" s="186" t="s">
        <v>2500</v>
      </c>
      <c r="C2576" s="91">
        <v>8949784.4000000004</v>
      </c>
      <c r="D2576" s="118"/>
      <c r="E2576" s="126"/>
      <c r="F2576" s="123"/>
      <c r="G2576" s="91">
        <v>8949784.4000000004</v>
      </c>
      <c r="H2576" s="198">
        <v>45132</v>
      </c>
      <c r="I2576" s="102">
        <v>45140</v>
      </c>
      <c r="J2576" s="120"/>
      <c r="K2576" s="120"/>
      <c r="L2576" s="162"/>
      <c r="M2576" s="203" t="s">
        <v>4026</v>
      </c>
      <c r="N2576" s="214">
        <v>1</v>
      </c>
      <c r="O2576" s="204">
        <v>8856.7000000000007</v>
      </c>
      <c r="P2576" s="162">
        <v>2023</v>
      </c>
    </row>
    <row r="2577" spans="1:16" s="129" customFormat="1" ht="15.75" customHeight="1" x14ac:dyDescent="0.25">
      <c r="A2577" s="185" t="s">
        <v>4332</v>
      </c>
      <c r="B2577" s="126" t="s">
        <v>4090</v>
      </c>
      <c r="C2577" s="91">
        <v>5625540.9000000004</v>
      </c>
      <c r="D2577" s="118"/>
      <c r="E2577" s="126"/>
      <c r="F2577" s="123"/>
      <c r="G2577" s="91">
        <v>5625540.9000000004</v>
      </c>
      <c r="H2577" s="198">
        <v>45183</v>
      </c>
      <c r="I2577" s="102">
        <v>45190</v>
      </c>
      <c r="J2577" s="120"/>
      <c r="K2577" s="120"/>
      <c r="L2577" s="162"/>
      <c r="M2577" s="84" t="s">
        <v>3938</v>
      </c>
      <c r="N2577" s="162">
        <v>1</v>
      </c>
      <c r="O2577" s="204">
        <v>3545.8</v>
      </c>
      <c r="P2577" s="162">
        <v>2023</v>
      </c>
    </row>
    <row r="2578" spans="1:16" s="129" customFormat="1" ht="15.75" customHeight="1" x14ac:dyDescent="0.25">
      <c r="A2578" s="185" t="s">
        <v>4333</v>
      </c>
      <c r="B2578" s="126" t="s">
        <v>4217</v>
      </c>
      <c r="C2578" s="91">
        <v>5916406.7000000002</v>
      </c>
      <c r="D2578" s="118"/>
      <c r="E2578" s="126"/>
      <c r="F2578" s="123"/>
      <c r="G2578" s="91">
        <v>5916406.7000000002</v>
      </c>
      <c r="H2578" s="198">
        <v>45168</v>
      </c>
      <c r="I2578" s="102">
        <v>45195</v>
      </c>
      <c r="J2578" s="120"/>
      <c r="K2578" s="120"/>
      <c r="L2578" s="162"/>
      <c r="M2578" s="84" t="s">
        <v>3938</v>
      </c>
      <c r="N2578" s="162">
        <v>1</v>
      </c>
      <c r="O2578" s="204">
        <v>3982.8</v>
      </c>
      <c r="P2578" s="162">
        <v>2023</v>
      </c>
    </row>
    <row r="2579" spans="1:16" s="129" customFormat="1" ht="15.75" customHeight="1" x14ac:dyDescent="0.25">
      <c r="A2579" s="219" t="s">
        <v>1674</v>
      </c>
      <c r="B2579" s="220" t="s">
        <v>4095</v>
      </c>
      <c r="C2579" s="230">
        <v>720921.02</v>
      </c>
      <c r="D2579" s="234"/>
      <c r="E2579" s="126"/>
      <c r="F2579" s="123"/>
      <c r="G2579" s="91">
        <v>720921.02</v>
      </c>
      <c r="H2579" s="237"/>
      <c r="I2579" s="237"/>
      <c r="J2579" s="120"/>
      <c r="K2579" s="120"/>
      <c r="L2579" s="162"/>
      <c r="M2579" s="245" t="s">
        <v>4464</v>
      </c>
      <c r="N2579" s="246"/>
      <c r="O2579" s="246">
        <v>3069.9</v>
      </c>
      <c r="P2579" s="246"/>
    </row>
    <row r="2580" spans="1:16" s="129" customFormat="1" ht="15.75" customHeight="1" x14ac:dyDescent="0.25">
      <c r="A2580" s="189" t="s">
        <v>4334</v>
      </c>
      <c r="B2580" s="186" t="s">
        <v>614</v>
      </c>
      <c r="C2580" s="91">
        <v>5319869.0599999996</v>
      </c>
      <c r="D2580" s="118"/>
      <c r="E2580" s="126"/>
      <c r="F2580" s="123"/>
      <c r="G2580" s="91">
        <v>5319869.0599999996</v>
      </c>
      <c r="H2580" s="198">
        <v>45168</v>
      </c>
      <c r="I2580" s="102">
        <v>45196</v>
      </c>
      <c r="J2580" s="120"/>
      <c r="K2580" s="120"/>
      <c r="L2580" s="162"/>
      <c r="M2580" s="84" t="s">
        <v>3938</v>
      </c>
      <c r="N2580" s="162">
        <v>1</v>
      </c>
      <c r="O2580" s="204">
        <v>3842.7</v>
      </c>
      <c r="P2580" s="162">
        <v>2023</v>
      </c>
    </row>
    <row r="2581" spans="1:16" s="129" customFormat="1" ht="15.75" customHeight="1" x14ac:dyDescent="0.25">
      <c r="A2581" s="189" t="s">
        <v>4335</v>
      </c>
      <c r="B2581" s="126" t="s">
        <v>4090</v>
      </c>
      <c r="C2581" s="91">
        <v>6325548.3700000001</v>
      </c>
      <c r="D2581" s="118"/>
      <c r="E2581" s="126"/>
      <c r="F2581" s="123"/>
      <c r="G2581" s="91">
        <v>6325548.3700000001</v>
      </c>
      <c r="H2581" s="198">
        <v>45198</v>
      </c>
      <c r="I2581" s="102">
        <v>45202</v>
      </c>
      <c r="J2581" s="120"/>
      <c r="K2581" s="120"/>
      <c r="L2581" s="162"/>
      <c r="M2581" s="84" t="s">
        <v>3938</v>
      </c>
      <c r="N2581" s="162">
        <v>1</v>
      </c>
      <c r="O2581" s="204">
        <v>3976</v>
      </c>
      <c r="P2581" s="162">
        <v>2023</v>
      </c>
    </row>
    <row r="2582" spans="1:16" s="129" customFormat="1" ht="15.75" customHeight="1" x14ac:dyDescent="0.25">
      <c r="A2582" s="185" t="s">
        <v>4336</v>
      </c>
      <c r="B2582" s="126" t="s">
        <v>4090</v>
      </c>
      <c r="C2582" s="91">
        <v>6380260.3899999997</v>
      </c>
      <c r="D2582" s="118"/>
      <c r="E2582" s="126"/>
      <c r="F2582" s="123"/>
      <c r="G2582" s="91">
        <v>6380260.3899999997</v>
      </c>
      <c r="H2582" s="198">
        <v>45198</v>
      </c>
      <c r="I2582" s="102">
        <v>45203</v>
      </c>
      <c r="J2582" s="120"/>
      <c r="K2582" s="120"/>
      <c r="L2582" s="162"/>
      <c r="M2582" s="84" t="s">
        <v>3938</v>
      </c>
      <c r="N2582" s="162">
        <v>1</v>
      </c>
      <c r="O2582" s="204">
        <v>3757.7</v>
      </c>
      <c r="P2582" s="162">
        <v>2023</v>
      </c>
    </row>
    <row r="2583" spans="1:16" s="129" customFormat="1" ht="15.75" customHeight="1" x14ac:dyDescent="0.25">
      <c r="A2583" s="185" t="s">
        <v>4337</v>
      </c>
      <c r="B2583" s="18" t="s">
        <v>4191</v>
      </c>
      <c r="C2583" s="91">
        <v>3564127.82</v>
      </c>
      <c r="D2583" s="118"/>
      <c r="E2583" s="126"/>
      <c r="F2583" s="123"/>
      <c r="G2583" s="91">
        <v>3564127.82</v>
      </c>
      <c r="H2583" s="198">
        <v>45153</v>
      </c>
      <c r="I2583" s="102">
        <v>45194</v>
      </c>
      <c r="J2583" s="120"/>
      <c r="K2583" s="120"/>
      <c r="L2583" s="162"/>
      <c r="M2583" s="84" t="s">
        <v>3937</v>
      </c>
      <c r="N2583" s="162">
        <v>1</v>
      </c>
      <c r="O2583" s="204">
        <v>3418.8</v>
      </c>
      <c r="P2583" s="162">
        <v>2023</v>
      </c>
    </row>
    <row r="2584" spans="1:16" s="129" customFormat="1" ht="15.75" customHeight="1" x14ac:dyDescent="0.25">
      <c r="A2584" s="189" t="s">
        <v>4338</v>
      </c>
      <c r="B2584" s="186" t="s">
        <v>2500</v>
      </c>
      <c r="C2584" s="91">
        <v>13421545.380000001</v>
      </c>
      <c r="D2584" s="118"/>
      <c r="E2584" s="126"/>
      <c r="F2584" s="123"/>
      <c r="G2584" s="91">
        <v>13421545.380000001</v>
      </c>
      <c r="H2584" s="198">
        <v>45145</v>
      </c>
      <c r="I2584" s="102">
        <v>45155</v>
      </c>
      <c r="J2584" s="120"/>
      <c r="K2584" s="120"/>
      <c r="L2584" s="162"/>
      <c r="M2584" s="203" t="s">
        <v>4026</v>
      </c>
      <c r="N2584" s="214">
        <v>1</v>
      </c>
      <c r="O2584" s="204">
        <v>12684.2</v>
      </c>
      <c r="P2584" s="162">
        <v>2023</v>
      </c>
    </row>
    <row r="2585" spans="1:16" s="129" customFormat="1" ht="15.75" customHeight="1" x14ac:dyDescent="0.25">
      <c r="A2585" s="113" t="s">
        <v>4339</v>
      </c>
      <c r="B2585" s="126" t="s">
        <v>4061</v>
      </c>
      <c r="C2585" s="91">
        <v>2074546.8</v>
      </c>
      <c r="D2585" s="118"/>
      <c r="E2585" s="126"/>
      <c r="F2585" s="123"/>
      <c r="G2585" s="91">
        <v>2074546.8</v>
      </c>
      <c r="H2585" s="120">
        <v>44550</v>
      </c>
      <c r="I2585" s="102">
        <v>45197</v>
      </c>
      <c r="J2585" s="120"/>
      <c r="K2585" s="120"/>
      <c r="L2585" s="162"/>
      <c r="M2585" s="84" t="s">
        <v>3939</v>
      </c>
      <c r="N2585" s="162">
        <v>2</v>
      </c>
      <c r="O2585" s="162">
        <v>683.4</v>
      </c>
      <c r="P2585" s="162">
        <v>2021</v>
      </c>
    </row>
    <row r="2586" spans="1:16" s="129" customFormat="1" ht="15.75" customHeight="1" x14ac:dyDescent="0.25">
      <c r="A2586" s="185" t="s">
        <v>4340</v>
      </c>
      <c r="B2586" s="186" t="s">
        <v>63</v>
      </c>
      <c r="C2586" s="91">
        <v>1618334.21</v>
      </c>
      <c r="D2586" s="118"/>
      <c r="E2586" s="126"/>
      <c r="F2586" s="123"/>
      <c r="G2586" s="91">
        <v>1618334.21</v>
      </c>
      <c r="H2586" s="198">
        <v>45176</v>
      </c>
      <c r="I2586" s="102">
        <v>45197</v>
      </c>
      <c r="J2586" s="120"/>
      <c r="K2586" s="120"/>
      <c r="L2586" s="162"/>
      <c r="M2586" s="84" t="s">
        <v>4465</v>
      </c>
      <c r="N2586" s="162">
        <v>2</v>
      </c>
      <c r="O2586" s="204">
        <v>3623.5</v>
      </c>
      <c r="P2586" s="162">
        <v>2023</v>
      </c>
    </row>
    <row r="2587" spans="1:16" s="129" customFormat="1" ht="15.75" customHeight="1" x14ac:dyDescent="0.25">
      <c r="A2587" s="189" t="s">
        <v>4341</v>
      </c>
      <c r="B2587" s="18" t="s">
        <v>4342</v>
      </c>
      <c r="C2587" s="91">
        <v>1672111.58</v>
      </c>
      <c r="D2587" s="118"/>
      <c r="E2587" s="126"/>
      <c r="F2587" s="123"/>
      <c r="G2587" s="91">
        <v>1672111.58</v>
      </c>
      <c r="H2587" s="198">
        <v>45183</v>
      </c>
      <c r="I2587" s="102">
        <v>45203</v>
      </c>
      <c r="J2587" s="120"/>
      <c r="K2587" s="120"/>
      <c r="L2587" s="162"/>
      <c r="M2587" s="84" t="s">
        <v>3938</v>
      </c>
      <c r="N2587" s="162">
        <v>1</v>
      </c>
      <c r="O2587" s="204">
        <v>394.4</v>
      </c>
      <c r="P2587" s="162">
        <v>2023</v>
      </c>
    </row>
    <row r="2588" spans="1:16" s="129" customFormat="1" ht="15.75" customHeight="1" x14ac:dyDescent="0.25">
      <c r="A2588" s="189" t="s">
        <v>4343</v>
      </c>
      <c r="B2588" s="186" t="s">
        <v>2500</v>
      </c>
      <c r="C2588" s="91">
        <v>11195569.15</v>
      </c>
      <c r="D2588" s="118"/>
      <c r="E2588" s="126"/>
      <c r="F2588" s="123"/>
      <c r="G2588" s="91">
        <v>11195569.15</v>
      </c>
      <c r="H2588" s="198">
        <v>45124</v>
      </c>
      <c r="I2588" s="102">
        <v>45132</v>
      </c>
      <c r="J2588" s="120"/>
      <c r="K2588" s="120"/>
      <c r="L2588" s="162"/>
      <c r="M2588" s="203" t="s">
        <v>4026</v>
      </c>
      <c r="N2588" s="214">
        <v>1</v>
      </c>
      <c r="O2588" s="204">
        <v>10854.5</v>
      </c>
      <c r="P2588" s="162">
        <v>2023</v>
      </c>
    </row>
    <row r="2589" spans="1:16" s="129" customFormat="1" ht="15.75" customHeight="1" x14ac:dyDescent="0.25">
      <c r="A2589" s="185" t="s">
        <v>4344</v>
      </c>
      <c r="B2589" s="18" t="s">
        <v>4195</v>
      </c>
      <c r="C2589" s="91">
        <v>5905839.2999999998</v>
      </c>
      <c r="D2589" s="118"/>
      <c r="E2589" s="126"/>
      <c r="F2589" s="123"/>
      <c r="G2589" s="91">
        <v>5905839.2999999998</v>
      </c>
      <c r="H2589" s="198">
        <v>45145</v>
      </c>
      <c r="I2589" s="102">
        <v>45209</v>
      </c>
      <c r="J2589" s="120"/>
      <c r="K2589" s="120"/>
      <c r="L2589" s="162"/>
      <c r="M2589" s="84" t="s">
        <v>3938</v>
      </c>
      <c r="N2589" s="162">
        <v>1</v>
      </c>
      <c r="O2589" s="204">
        <v>3846.8</v>
      </c>
      <c r="P2589" s="162">
        <v>2023</v>
      </c>
    </row>
    <row r="2590" spans="1:16" s="129" customFormat="1" ht="15.75" customHeight="1" x14ac:dyDescent="0.25">
      <c r="A2590" s="189" t="s">
        <v>4345</v>
      </c>
      <c r="B2590" s="186" t="s">
        <v>2500</v>
      </c>
      <c r="C2590" s="231">
        <v>15670026.609999999</v>
      </c>
      <c r="D2590" s="235"/>
      <c r="E2590" s="126"/>
      <c r="F2590" s="123"/>
      <c r="G2590" s="91">
        <v>15670026.609999999</v>
      </c>
      <c r="H2590" s="198">
        <v>45135</v>
      </c>
      <c r="I2590" s="243">
        <v>45140</v>
      </c>
      <c r="J2590" s="120"/>
      <c r="K2590" s="120"/>
      <c r="L2590" s="162"/>
      <c r="M2590" s="203" t="s">
        <v>4026</v>
      </c>
      <c r="N2590" s="214">
        <v>1</v>
      </c>
      <c r="O2590" s="204">
        <v>15583.8</v>
      </c>
      <c r="P2590" s="260">
        <v>2023</v>
      </c>
    </row>
    <row r="2591" spans="1:16" s="129" customFormat="1" ht="15.75" customHeight="1" x14ac:dyDescent="0.25">
      <c r="A2591" s="189" t="s">
        <v>4346</v>
      </c>
      <c r="B2591" s="186" t="s">
        <v>2112</v>
      </c>
      <c r="C2591" s="231">
        <v>5903703.5499999998</v>
      </c>
      <c r="D2591" s="235"/>
      <c r="E2591" s="126"/>
      <c r="F2591" s="123"/>
      <c r="G2591" s="91">
        <v>5903703.5499999998</v>
      </c>
      <c r="H2591" s="198">
        <v>45184</v>
      </c>
      <c r="I2591" s="243">
        <v>45202</v>
      </c>
      <c r="J2591" s="120"/>
      <c r="K2591" s="120"/>
      <c r="L2591" s="162"/>
      <c r="M2591" s="84" t="s">
        <v>3938</v>
      </c>
      <c r="N2591" s="162">
        <v>1</v>
      </c>
      <c r="O2591" s="204">
        <v>3179.8</v>
      </c>
      <c r="P2591" s="260">
        <v>2023</v>
      </c>
    </row>
    <row r="2592" spans="1:16" s="129" customFormat="1" ht="15.75" customHeight="1" x14ac:dyDescent="0.25">
      <c r="A2592" s="185" t="s">
        <v>4347</v>
      </c>
      <c r="B2592" s="18" t="s">
        <v>4061</v>
      </c>
      <c r="C2592" s="231">
        <v>6285539.6200000001</v>
      </c>
      <c r="D2592" s="235"/>
      <c r="E2592" s="126"/>
      <c r="F2592" s="123"/>
      <c r="G2592" s="91">
        <v>6285539.6200000001</v>
      </c>
      <c r="H2592" s="198">
        <v>45188</v>
      </c>
      <c r="I2592" s="243">
        <v>45209</v>
      </c>
      <c r="J2592" s="120"/>
      <c r="K2592" s="120"/>
      <c r="L2592" s="162"/>
      <c r="M2592" s="84" t="s">
        <v>3938</v>
      </c>
      <c r="N2592" s="162">
        <v>1</v>
      </c>
      <c r="O2592" s="204">
        <v>4725</v>
      </c>
      <c r="P2592" s="260">
        <v>2023</v>
      </c>
    </row>
    <row r="2593" spans="1:16" s="129" customFormat="1" ht="15.75" customHeight="1" x14ac:dyDescent="0.25">
      <c r="A2593" s="221" t="s">
        <v>4348</v>
      </c>
      <c r="B2593" s="222" t="s">
        <v>4061</v>
      </c>
      <c r="C2593" s="232">
        <v>6271205.6900000004</v>
      </c>
      <c r="D2593" s="236"/>
      <c r="E2593" s="126"/>
      <c r="F2593" s="123"/>
      <c r="G2593" s="91">
        <v>6271205.6900000004</v>
      </c>
      <c r="H2593" s="238">
        <v>45196</v>
      </c>
      <c r="I2593" s="244">
        <v>45209</v>
      </c>
      <c r="J2593" s="120"/>
      <c r="K2593" s="120"/>
      <c r="L2593" s="162"/>
      <c r="M2593" s="247" t="s">
        <v>3938</v>
      </c>
      <c r="N2593" s="248">
        <v>1</v>
      </c>
      <c r="O2593" s="226">
        <v>3463.5</v>
      </c>
      <c r="P2593" s="261">
        <v>2023</v>
      </c>
    </row>
    <row r="2594" spans="1:16" s="129" customFormat="1" ht="15.75" customHeight="1" x14ac:dyDescent="0.25">
      <c r="A2594" s="182" t="s">
        <v>4349</v>
      </c>
      <c r="B2594" s="18" t="s">
        <v>4350</v>
      </c>
      <c r="C2594" s="91">
        <v>6950927.9000000004</v>
      </c>
      <c r="D2594" s="118"/>
      <c r="E2594" s="126"/>
      <c r="F2594" s="123"/>
      <c r="G2594" s="91">
        <v>6950927.9000000004</v>
      </c>
      <c r="H2594" s="120">
        <v>45216</v>
      </c>
      <c r="I2594" s="102">
        <v>45222</v>
      </c>
      <c r="J2594" s="120"/>
      <c r="K2594" s="120"/>
      <c r="L2594" s="162"/>
      <c r="M2594" s="203" t="s">
        <v>3938</v>
      </c>
      <c r="N2594" s="162">
        <v>1</v>
      </c>
      <c r="O2594" s="101">
        <v>3677.8</v>
      </c>
      <c r="P2594" s="162">
        <v>2023</v>
      </c>
    </row>
    <row r="2595" spans="1:16" s="129" customFormat="1" ht="15.75" customHeight="1" x14ac:dyDescent="0.25">
      <c r="A2595" s="189" t="s">
        <v>4351</v>
      </c>
      <c r="B2595" s="186" t="s">
        <v>2500</v>
      </c>
      <c r="C2595" s="231">
        <v>6716543.79</v>
      </c>
      <c r="D2595" s="235"/>
      <c r="E2595" s="126"/>
      <c r="F2595" s="123"/>
      <c r="G2595" s="91">
        <v>6716543.79</v>
      </c>
      <c r="H2595" s="198">
        <v>45132</v>
      </c>
      <c r="I2595" s="243">
        <v>45140</v>
      </c>
      <c r="J2595" s="120"/>
      <c r="K2595" s="120"/>
      <c r="L2595" s="162"/>
      <c r="M2595" s="203" t="s">
        <v>4026</v>
      </c>
      <c r="N2595" s="214">
        <v>1</v>
      </c>
      <c r="O2595" s="204">
        <v>8642.7000000000007</v>
      </c>
      <c r="P2595" s="260">
        <v>2023</v>
      </c>
    </row>
    <row r="2596" spans="1:16" s="129" customFormat="1" ht="15.75" customHeight="1" x14ac:dyDescent="0.25">
      <c r="A2596" s="185" t="s">
        <v>4352</v>
      </c>
      <c r="B2596" s="18" t="s">
        <v>4195</v>
      </c>
      <c r="C2596" s="231">
        <v>6973398</v>
      </c>
      <c r="D2596" s="235"/>
      <c r="E2596" s="126"/>
      <c r="F2596" s="123"/>
      <c r="G2596" s="91">
        <v>6973398</v>
      </c>
      <c r="H2596" s="198">
        <v>45180</v>
      </c>
      <c r="I2596" s="243">
        <v>45217</v>
      </c>
      <c r="J2596" s="120"/>
      <c r="K2596" s="120"/>
      <c r="L2596" s="162"/>
      <c r="M2596" s="84" t="s">
        <v>3938</v>
      </c>
      <c r="N2596" s="162">
        <v>1</v>
      </c>
      <c r="O2596" s="204">
        <v>3011.3</v>
      </c>
      <c r="P2596" s="260">
        <v>2023</v>
      </c>
    </row>
    <row r="2597" spans="1:16" s="129" customFormat="1" ht="15.75" customHeight="1" x14ac:dyDescent="0.25">
      <c r="A2597" s="185" t="s">
        <v>4353</v>
      </c>
      <c r="B2597" s="126" t="s">
        <v>4090</v>
      </c>
      <c r="C2597" s="231">
        <v>6157449.7199999997</v>
      </c>
      <c r="D2597" s="235"/>
      <c r="E2597" s="126"/>
      <c r="F2597" s="123"/>
      <c r="G2597" s="91">
        <v>6157449.7199999997</v>
      </c>
      <c r="H2597" s="198">
        <v>45224</v>
      </c>
      <c r="I2597" s="243">
        <v>45229</v>
      </c>
      <c r="J2597" s="120"/>
      <c r="K2597" s="120"/>
      <c r="L2597" s="162"/>
      <c r="M2597" s="84" t="s">
        <v>3938</v>
      </c>
      <c r="N2597" s="162">
        <v>1</v>
      </c>
      <c r="O2597" s="204">
        <v>3802.7</v>
      </c>
      <c r="P2597" s="260">
        <v>2023</v>
      </c>
    </row>
    <row r="2598" spans="1:16" s="129" customFormat="1" ht="15.75" customHeight="1" x14ac:dyDescent="0.25">
      <c r="A2598" s="189" t="s">
        <v>4354</v>
      </c>
      <c r="B2598" s="18" t="s">
        <v>4210</v>
      </c>
      <c r="C2598" s="231">
        <v>2205334.16</v>
      </c>
      <c r="D2598" s="235"/>
      <c r="E2598" s="126"/>
      <c r="F2598" s="123"/>
      <c r="G2598" s="91">
        <v>2205334.16</v>
      </c>
      <c r="H2598" s="198">
        <v>45191</v>
      </c>
      <c r="I2598" s="243">
        <v>45216</v>
      </c>
      <c r="J2598" s="120"/>
      <c r="K2598" s="120"/>
      <c r="L2598" s="162"/>
      <c r="M2598" s="84" t="s">
        <v>3938</v>
      </c>
      <c r="N2598" s="162">
        <v>1</v>
      </c>
      <c r="O2598" s="204">
        <v>589</v>
      </c>
      <c r="P2598" s="260">
        <v>2023</v>
      </c>
    </row>
    <row r="2599" spans="1:16" s="129" customFormat="1" ht="15.75" customHeight="1" x14ac:dyDescent="0.25">
      <c r="A2599" s="189" t="s">
        <v>4355</v>
      </c>
      <c r="B2599" s="18" t="s">
        <v>4210</v>
      </c>
      <c r="C2599" s="231">
        <v>1288534.21</v>
      </c>
      <c r="D2599" s="235"/>
      <c r="E2599" s="126"/>
      <c r="F2599" s="123"/>
      <c r="G2599" s="91">
        <v>1288534.21</v>
      </c>
      <c r="H2599" s="198">
        <v>45203</v>
      </c>
      <c r="I2599" s="243">
        <v>45216</v>
      </c>
      <c r="J2599" s="120"/>
      <c r="K2599" s="120"/>
      <c r="L2599" s="162"/>
      <c r="M2599" s="84" t="s">
        <v>3938</v>
      </c>
      <c r="N2599" s="162">
        <v>1</v>
      </c>
      <c r="O2599" s="204">
        <v>290.60000000000002</v>
      </c>
      <c r="P2599" s="260">
        <v>2023</v>
      </c>
    </row>
    <row r="2600" spans="1:16" s="129" customFormat="1" ht="15.75" customHeight="1" x14ac:dyDescent="0.25">
      <c r="A2600" s="189" t="s">
        <v>4356</v>
      </c>
      <c r="B2600" s="126" t="s">
        <v>4090</v>
      </c>
      <c r="C2600" s="231">
        <v>2051934.36</v>
      </c>
      <c r="D2600" s="235"/>
      <c r="E2600" s="126"/>
      <c r="F2600" s="123"/>
      <c r="G2600" s="91">
        <v>2051934.36</v>
      </c>
      <c r="H2600" s="198">
        <v>45224</v>
      </c>
      <c r="I2600" s="243">
        <v>45231</v>
      </c>
      <c r="J2600" s="120"/>
      <c r="K2600" s="120"/>
      <c r="L2600" s="162"/>
      <c r="M2600" s="84" t="s">
        <v>3938</v>
      </c>
      <c r="N2600" s="162">
        <v>1</v>
      </c>
      <c r="O2600" s="204">
        <v>415.5</v>
      </c>
      <c r="P2600" s="260">
        <v>2023</v>
      </c>
    </row>
    <row r="2601" spans="1:16" s="129" customFormat="1" ht="15.75" customHeight="1" x14ac:dyDescent="0.25">
      <c r="A2601" s="189" t="s">
        <v>4357</v>
      </c>
      <c r="B2601" s="126" t="s">
        <v>4090</v>
      </c>
      <c r="C2601" s="231">
        <v>2044945.74</v>
      </c>
      <c r="D2601" s="235"/>
      <c r="E2601" s="126"/>
      <c r="F2601" s="123"/>
      <c r="G2601" s="91">
        <v>2044945.74</v>
      </c>
      <c r="H2601" s="198">
        <v>45224</v>
      </c>
      <c r="I2601" s="243">
        <v>45231</v>
      </c>
      <c r="J2601" s="120"/>
      <c r="K2601" s="120"/>
      <c r="L2601" s="162"/>
      <c r="M2601" s="84" t="s">
        <v>3938</v>
      </c>
      <c r="N2601" s="162">
        <v>1</v>
      </c>
      <c r="O2601" s="204">
        <v>437</v>
      </c>
      <c r="P2601" s="260">
        <v>2023</v>
      </c>
    </row>
    <row r="2602" spans="1:16" s="129" customFormat="1" ht="15.75" customHeight="1" x14ac:dyDescent="0.25">
      <c r="A2602" s="189" t="s">
        <v>4358</v>
      </c>
      <c r="B2602" s="18" t="s">
        <v>4099</v>
      </c>
      <c r="C2602" s="231">
        <v>6362014.0800000001</v>
      </c>
      <c r="D2602" s="235"/>
      <c r="E2602" s="126"/>
      <c r="F2602" s="123"/>
      <c r="G2602" s="91">
        <v>6362014.0800000001</v>
      </c>
      <c r="H2602" s="120">
        <v>45140</v>
      </c>
      <c r="I2602" s="243">
        <v>45222</v>
      </c>
      <c r="J2602" s="120"/>
      <c r="K2602" s="120"/>
      <c r="L2602" s="162"/>
      <c r="M2602" s="84" t="s">
        <v>3938</v>
      </c>
      <c r="N2602" s="162">
        <v>1</v>
      </c>
      <c r="O2602" s="101">
        <v>3848.5</v>
      </c>
      <c r="P2602" s="260">
        <v>2023</v>
      </c>
    </row>
    <row r="2603" spans="1:16" s="129" customFormat="1" ht="15.75" customHeight="1" x14ac:dyDescent="0.25">
      <c r="A2603" s="189" t="s">
        <v>4359</v>
      </c>
      <c r="B2603" s="186" t="s">
        <v>2500</v>
      </c>
      <c r="C2603" s="231">
        <v>4474307.78</v>
      </c>
      <c r="D2603" s="235"/>
      <c r="E2603" s="126"/>
      <c r="F2603" s="123"/>
      <c r="G2603" s="91">
        <v>4474307.78</v>
      </c>
      <c r="H2603" s="198">
        <v>45160</v>
      </c>
      <c r="I2603" s="243">
        <v>45163</v>
      </c>
      <c r="J2603" s="120"/>
      <c r="K2603" s="120"/>
      <c r="L2603" s="162"/>
      <c r="M2603" s="203" t="s">
        <v>4026</v>
      </c>
      <c r="N2603" s="214">
        <v>1</v>
      </c>
      <c r="O2603" s="204">
        <v>7646.8</v>
      </c>
      <c r="P2603" s="260">
        <v>2023</v>
      </c>
    </row>
    <row r="2604" spans="1:16" s="129" customFormat="1" ht="15.75" customHeight="1" x14ac:dyDescent="0.25">
      <c r="A2604" s="18" t="s">
        <v>390</v>
      </c>
      <c r="B2604" s="147" t="s">
        <v>4217</v>
      </c>
      <c r="C2604" s="105">
        <v>38343.53</v>
      </c>
      <c r="D2604" s="235"/>
      <c r="E2604" s="126"/>
      <c r="F2604" s="123"/>
      <c r="G2604" s="91">
        <v>38343.53</v>
      </c>
      <c r="H2604" s="239"/>
      <c r="I2604" s="239"/>
      <c r="J2604" s="120"/>
      <c r="K2604" s="120"/>
      <c r="L2604" s="162"/>
      <c r="M2604" s="203" t="s">
        <v>3606</v>
      </c>
      <c r="N2604" s="162">
        <v>1</v>
      </c>
      <c r="O2604" s="255"/>
      <c r="P2604" s="260">
        <v>2023</v>
      </c>
    </row>
    <row r="2605" spans="1:16" s="129" customFormat="1" ht="15.75" customHeight="1" x14ac:dyDescent="0.25">
      <c r="A2605" s="104" t="s">
        <v>4360</v>
      </c>
      <c r="B2605" s="126" t="s">
        <v>4014</v>
      </c>
      <c r="C2605" s="233">
        <v>8459460.8599999994</v>
      </c>
      <c r="D2605" s="235"/>
      <c r="E2605" s="126"/>
      <c r="F2605" s="123"/>
      <c r="G2605" s="91">
        <v>8459460.8599999994</v>
      </c>
      <c r="H2605" s="120">
        <v>45019</v>
      </c>
      <c r="I2605" s="243">
        <v>45215</v>
      </c>
      <c r="J2605" s="120"/>
      <c r="K2605" s="120"/>
      <c r="L2605" s="162"/>
      <c r="M2605" s="84" t="s">
        <v>4466</v>
      </c>
      <c r="N2605" s="162">
        <v>4</v>
      </c>
      <c r="O2605" s="101">
        <v>5247.9</v>
      </c>
      <c r="P2605" s="260">
        <v>2023</v>
      </c>
    </row>
    <row r="2606" spans="1:16" s="129" customFormat="1" ht="15.75" customHeight="1" x14ac:dyDescent="0.25">
      <c r="A2606" s="185" t="s">
        <v>4361</v>
      </c>
      <c r="B2606" s="18" t="s">
        <v>4191</v>
      </c>
      <c r="C2606" s="233">
        <v>3899673.61</v>
      </c>
      <c r="D2606" s="235"/>
      <c r="E2606" s="126"/>
      <c r="F2606" s="123"/>
      <c r="G2606" s="91">
        <v>3899673.61</v>
      </c>
      <c r="H2606" s="198">
        <v>45180</v>
      </c>
      <c r="I2606" s="243">
        <v>45226</v>
      </c>
      <c r="J2606" s="120"/>
      <c r="K2606" s="120"/>
      <c r="L2606" s="162"/>
      <c r="M2606" s="84" t="s">
        <v>3937</v>
      </c>
      <c r="N2606" s="162">
        <v>1</v>
      </c>
      <c r="O2606" s="204">
        <v>3449.8</v>
      </c>
      <c r="P2606" s="260">
        <v>2023</v>
      </c>
    </row>
    <row r="2607" spans="1:16" s="129" customFormat="1" ht="15.75" customHeight="1" x14ac:dyDescent="0.25">
      <c r="A2607" s="185" t="s">
        <v>4362</v>
      </c>
      <c r="B2607" s="186" t="s">
        <v>4363</v>
      </c>
      <c r="C2607" s="233">
        <v>7797468.8200000003</v>
      </c>
      <c r="D2607" s="235"/>
      <c r="E2607" s="126"/>
      <c r="F2607" s="123"/>
      <c r="G2607" s="91">
        <v>7797468.8200000003</v>
      </c>
      <c r="H2607" s="198" t="s">
        <v>4460</v>
      </c>
      <c r="I2607" s="243">
        <v>45233</v>
      </c>
      <c r="J2607" s="120"/>
      <c r="K2607" s="120"/>
      <c r="L2607" s="162"/>
      <c r="M2607" s="84" t="s">
        <v>3584</v>
      </c>
      <c r="N2607" s="162">
        <v>4</v>
      </c>
      <c r="O2607" s="204">
        <v>3704.3</v>
      </c>
      <c r="P2607" s="260">
        <v>2023</v>
      </c>
    </row>
    <row r="2608" spans="1:16" s="129" customFormat="1" ht="15.75" customHeight="1" x14ac:dyDescent="0.25">
      <c r="A2608" s="185" t="s">
        <v>4364</v>
      </c>
      <c r="B2608" s="126" t="s">
        <v>4090</v>
      </c>
      <c r="C2608" s="233">
        <v>7289747.0499999998</v>
      </c>
      <c r="D2608" s="235"/>
      <c r="E2608" s="126"/>
      <c r="F2608" s="123"/>
      <c r="G2608" s="91">
        <v>7289747.0499999998</v>
      </c>
      <c r="H2608" s="198">
        <v>45232</v>
      </c>
      <c r="I2608" s="243">
        <v>45239</v>
      </c>
      <c r="J2608" s="120"/>
      <c r="K2608" s="120"/>
      <c r="L2608" s="162"/>
      <c r="M2608" s="84" t="s">
        <v>3938</v>
      </c>
      <c r="N2608" s="162">
        <v>1</v>
      </c>
      <c r="O2608" s="204">
        <v>5161.5</v>
      </c>
      <c r="P2608" s="260">
        <v>2023</v>
      </c>
    </row>
    <row r="2609" spans="1:16" s="129" customFormat="1" ht="15.75" customHeight="1" x14ac:dyDescent="0.25">
      <c r="A2609" s="189" t="s">
        <v>4365</v>
      </c>
      <c r="B2609" s="186" t="s">
        <v>2500</v>
      </c>
      <c r="C2609" s="233">
        <v>8949058.8800000008</v>
      </c>
      <c r="D2609" s="235"/>
      <c r="E2609" s="126"/>
      <c r="F2609" s="123"/>
      <c r="G2609" s="91">
        <v>8949058.8800000008</v>
      </c>
      <c r="H2609" s="198">
        <v>45124</v>
      </c>
      <c r="I2609" s="243">
        <v>45132</v>
      </c>
      <c r="J2609" s="120"/>
      <c r="K2609" s="120"/>
      <c r="L2609" s="162"/>
      <c r="M2609" s="203" t="s">
        <v>4026</v>
      </c>
      <c r="N2609" s="214">
        <v>1</v>
      </c>
      <c r="O2609" s="204">
        <v>8756.7000000000007</v>
      </c>
      <c r="P2609" s="260">
        <v>2023</v>
      </c>
    </row>
    <row r="2610" spans="1:16" s="129" customFormat="1" ht="15.75" customHeight="1" x14ac:dyDescent="0.25">
      <c r="A2610" s="189" t="s">
        <v>4366</v>
      </c>
      <c r="B2610" s="186" t="s">
        <v>2500</v>
      </c>
      <c r="C2610" s="233">
        <v>8954628.8399999999</v>
      </c>
      <c r="D2610" s="235"/>
      <c r="E2610" s="126"/>
      <c r="F2610" s="123"/>
      <c r="G2610" s="91">
        <v>8954628.8399999999</v>
      </c>
      <c r="H2610" s="198">
        <v>45132</v>
      </c>
      <c r="I2610" s="243">
        <v>45140</v>
      </c>
      <c r="J2610" s="120"/>
      <c r="K2610" s="120"/>
      <c r="L2610" s="162"/>
      <c r="M2610" s="203" t="s">
        <v>4026</v>
      </c>
      <c r="N2610" s="214">
        <v>1</v>
      </c>
      <c r="O2610" s="204">
        <v>8652.1</v>
      </c>
      <c r="P2610" s="260">
        <v>2023</v>
      </c>
    </row>
    <row r="2611" spans="1:16" s="129" customFormat="1" ht="15.75" customHeight="1" x14ac:dyDescent="0.25">
      <c r="A2611" s="189" t="s">
        <v>4367</v>
      </c>
      <c r="B2611" s="126" t="s">
        <v>4083</v>
      </c>
      <c r="C2611" s="233">
        <v>4773567.3099999996</v>
      </c>
      <c r="D2611" s="235"/>
      <c r="E2611" s="126"/>
      <c r="F2611" s="123"/>
      <c r="G2611" s="91">
        <v>4773567.3099999996</v>
      </c>
      <c r="H2611" s="198">
        <v>45198</v>
      </c>
      <c r="I2611" s="243">
        <v>45244</v>
      </c>
      <c r="J2611" s="120"/>
      <c r="K2611" s="120"/>
      <c r="L2611" s="162"/>
      <c r="M2611" s="84" t="s">
        <v>3937</v>
      </c>
      <c r="N2611" s="162">
        <v>1</v>
      </c>
      <c r="O2611" s="204">
        <v>3906.21</v>
      </c>
      <c r="P2611" s="260">
        <v>2023</v>
      </c>
    </row>
    <row r="2612" spans="1:16" s="129" customFormat="1" ht="15.75" customHeight="1" x14ac:dyDescent="0.25">
      <c r="A2612" s="104" t="s">
        <v>4368</v>
      </c>
      <c r="B2612" s="18" t="s">
        <v>4350</v>
      </c>
      <c r="C2612" s="233">
        <v>6809792.5</v>
      </c>
      <c r="D2612" s="235"/>
      <c r="E2612" s="126"/>
      <c r="F2612" s="123"/>
      <c r="G2612" s="91">
        <v>6809792.5</v>
      </c>
      <c r="H2612" s="238">
        <v>45239</v>
      </c>
      <c r="I2612" s="243">
        <v>45246</v>
      </c>
      <c r="J2612" s="120"/>
      <c r="K2612" s="120"/>
      <c r="L2612" s="162"/>
      <c r="M2612" s="249" t="s">
        <v>3938</v>
      </c>
      <c r="N2612" s="248">
        <v>1</v>
      </c>
      <c r="O2612" s="226">
        <v>3456</v>
      </c>
      <c r="P2612" s="260">
        <v>2023</v>
      </c>
    </row>
    <row r="2613" spans="1:16" s="129" customFormat="1" ht="15.75" customHeight="1" x14ac:dyDescent="0.25">
      <c r="A2613" s="185" t="s">
        <v>4369</v>
      </c>
      <c r="B2613" s="126" t="s">
        <v>4217</v>
      </c>
      <c r="C2613" s="233">
        <v>5251239.32</v>
      </c>
      <c r="D2613" s="235"/>
      <c r="E2613" s="126"/>
      <c r="F2613" s="123"/>
      <c r="G2613" s="91">
        <v>5251239.32</v>
      </c>
      <c r="H2613" s="198">
        <v>45231</v>
      </c>
      <c r="I2613" s="243">
        <v>45238</v>
      </c>
      <c r="J2613" s="120"/>
      <c r="K2613" s="120"/>
      <c r="L2613" s="162"/>
      <c r="M2613" s="84" t="s">
        <v>3938</v>
      </c>
      <c r="N2613" s="162">
        <v>1</v>
      </c>
      <c r="O2613" s="204">
        <v>3813.1</v>
      </c>
      <c r="P2613" s="260">
        <v>2023</v>
      </c>
    </row>
    <row r="2614" spans="1:16" s="129" customFormat="1" ht="15.75" customHeight="1" x14ac:dyDescent="0.25">
      <c r="A2614" s="185" t="s">
        <v>4370</v>
      </c>
      <c r="B2614" s="18" t="s">
        <v>4061</v>
      </c>
      <c r="C2614" s="233">
        <v>7129213.3300000001</v>
      </c>
      <c r="D2614" s="235"/>
      <c r="E2614" s="126"/>
      <c r="F2614" s="123"/>
      <c r="G2614" s="91">
        <v>7129213.3300000001</v>
      </c>
      <c r="H2614" s="198">
        <v>45209</v>
      </c>
      <c r="I2614" s="243">
        <v>45232</v>
      </c>
      <c r="J2614" s="120"/>
      <c r="K2614" s="120"/>
      <c r="L2614" s="162"/>
      <c r="M2614" s="84" t="s">
        <v>3938</v>
      </c>
      <c r="N2614" s="162">
        <v>1</v>
      </c>
      <c r="O2614" s="204">
        <v>5316.1</v>
      </c>
      <c r="P2614" s="260">
        <v>2023</v>
      </c>
    </row>
    <row r="2615" spans="1:16" s="129" customFormat="1" ht="15.75" customHeight="1" x14ac:dyDescent="0.25">
      <c r="A2615" s="189" t="s">
        <v>4371</v>
      </c>
      <c r="B2615" s="126" t="s">
        <v>4286</v>
      </c>
      <c r="C2615" s="233">
        <v>7955799.6200000001</v>
      </c>
      <c r="D2615" s="235"/>
      <c r="E2615" s="126"/>
      <c r="F2615" s="123"/>
      <c r="G2615" s="91">
        <v>7955799.6200000001</v>
      </c>
      <c r="H2615" s="120">
        <v>45188</v>
      </c>
      <c r="I2615" s="243">
        <v>45230</v>
      </c>
      <c r="J2615" s="120"/>
      <c r="K2615" s="120"/>
      <c r="L2615" s="162"/>
      <c r="M2615" s="84" t="s">
        <v>3938</v>
      </c>
      <c r="N2615" s="162">
        <v>1</v>
      </c>
      <c r="O2615" s="101">
        <v>4395.5</v>
      </c>
      <c r="P2615" s="260">
        <v>2023</v>
      </c>
    </row>
    <row r="2616" spans="1:16" s="129" customFormat="1" ht="15.75" customHeight="1" x14ac:dyDescent="0.25">
      <c r="A2616" s="189" t="s">
        <v>4372</v>
      </c>
      <c r="B2616" s="18" t="s">
        <v>4061</v>
      </c>
      <c r="C2616" s="233">
        <v>5430412.7999999998</v>
      </c>
      <c r="D2616" s="235"/>
      <c r="E2616" s="126"/>
      <c r="F2616" s="123"/>
      <c r="G2616" s="91">
        <v>5430412.7999999998</v>
      </c>
      <c r="H2616" s="120">
        <v>45217</v>
      </c>
      <c r="I2616" s="243">
        <v>45238</v>
      </c>
      <c r="J2616" s="120"/>
      <c r="K2616" s="120"/>
      <c r="L2616" s="162"/>
      <c r="M2616" s="250" t="s">
        <v>3938</v>
      </c>
      <c r="N2616" s="251">
        <v>1</v>
      </c>
      <c r="O2616" s="101">
        <v>2599.6</v>
      </c>
      <c r="P2616" s="260">
        <v>2023</v>
      </c>
    </row>
    <row r="2617" spans="1:16" s="129" customFormat="1" ht="15.75" customHeight="1" x14ac:dyDescent="0.25">
      <c r="A2617" s="104" t="s">
        <v>4373</v>
      </c>
      <c r="B2617" s="223" t="s">
        <v>4286</v>
      </c>
      <c r="C2617" s="233">
        <v>9344822.5399999991</v>
      </c>
      <c r="D2617" s="235"/>
      <c r="E2617" s="126"/>
      <c r="F2617" s="123"/>
      <c r="G2617" s="91">
        <v>9344822.5399999991</v>
      </c>
      <c r="H2617" s="120">
        <v>45118</v>
      </c>
      <c r="I2617" s="243">
        <v>45233</v>
      </c>
      <c r="J2617" s="120"/>
      <c r="K2617" s="120"/>
      <c r="L2617" s="162"/>
      <c r="M2617" s="84" t="s">
        <v>3938</v>
      </c>
      <c r="N2617" s="162">
        <v>1</v>
      </c>
      <c r="O2617" s="101">
        <v>5603.9</v>
      </c>
      <c r="P2617" s="260">
        <v>2023</v>
      </c>
    </row>
    <row r="2618" spans="1:16" s="129" customFormat="1" ht="15.75" customHeight="1" x14ac:dyDescent="0.25">
      <c r="A2618" s="104" t="s">
        <v>4374</v>
      </c>
      <c r="B2618" s="18" t="s">
        <v>4350</v>
      </c>
      <c r="C2618" s="105">
        <v>6565217.2999999998</v>
      </c>
      <c r="D2618" s="118"/>
      <c r="E2618" s="126"/>
      <c r="F2618" s="123"/>
      <c r="G2618" s="91">
        <v>6565217.2999999998</v>
      </c>
      <c r="H2618" s="120">
        <v>45244</v>
      </c>
      <c r="I2618" s="102">
        <v>45250</v>
      </c>
      <c r="J2618" s="120"/>
      <c r="K2618" s="120"/>
      <c r="L2618" s="162"/>
      <c r="M2618" s="203" t="s">
        <v>3938</v>
      </c>
      <c r="N2618" s="162">
        <v>1</v>
      </c>
      <c r="O2618" s="101">
        <v>3831.6</v>
      </c>
      <c r="P2618" s="162">
        <v>2023</v>
      </c>
    </row>
    <row r="2619" spans="1:16" s="129" customFormat="1" ht="15.75" customHeight="1" x14ac:dyDescent="0.25">
      <c r="A2619" s="224" t="s">
        <v>3736</v>
      </c>
      <c r="B2619" s="225" t="s">
        <v>4363</v>
      </c>
      <c r="C2619" s="233">
        <v>244672.28</v>
      </c>
      <c r="D2619" s="235"/>
      <c r="E2619" s="126"/>
      <c r="F2619" s="123"/>
      <c r="G2619" s="91">
        <v>244672.28</v>
      </c>
      <c r="H2619" s="240"/>
      <c r="I2619" s="243"/>
      <c r="J2619" s="120"/>
      <c r="K2619" s="120"/>
      <c r="L2619" s="162"/>
      <c r="M2619" s="252" t="s">
        <v>4467</v>
      </c>
      <c r="N2619" s="227">
        <v>1</v>
      </c>
      <c r="O2619" s="256">
        <v>3367.7</v>
      </c>
      <c r="P2619" s="260">
        <v>2023</v>
      </c>
    </row>
    <row r="2620" spans="1:16" s="129" customFormat="1" ht="15.75" customHeight="1" x14ac:dyDescent="0.25">
      <c r="A2620" s="189" t="s">
        <v>4375</v>
      </c>
      <c r="B2620" s="186" t="s">
        <v>2500</v>
      </c>
      <c r="C2620" s="233">
        <v>4476771.84</v>
      </c>
      <c r="D2620" s="235"/>
      <c r="E2620" s="126"/>
      <c r="F2620" s="123"/>
      <c r="G2620" s="91">
        <v>4476771.84</v>
      </c>
      <c r="H2620" s="198">
        <v>45132</v>
      </c>
      <c r="I2620" s="243">
        <v>45140</v>
      </c>
      <c r="J2620" s="120"/>
      <c r="K2620" s="120"/>
      <c r="L2620" s="162"/>
      <c r="M2620" s="203" t="s">
        <v>4026</v>
      </c>
      <c r="N2620" s="214">
        <v>1</v>
      </c>
      <c r="O2620" s="204">
        <v>7732.1</v>
      </c>
      <c r="P2620" s="260">
        <v>2023</v>
      </c>
    </row>
    <row r="2621" spans="1:16" s="129" customFormat="1" ht="15.75" customHeight="1" x14ac:dyDescent="0.25">
      <c r="A2621" s="189" t="s">
        <v>4376</v>
      </c>
      <c r="B2621" s="126" t="s">
        <v>2500</v>
      </c>
      <c r="C2621" s="233">
        <v>4477391.4400000004</v>
      </c>
      <c r="D2621" s="235"/>
      <c r="E2621" s="126"/>
      <c r="F2621" s="123"/>
      <c r="G2621" s="91">
        <v>4477391.4400000004</v>
      </c>
      <c r="H2621" s="198">
        <v>45145</v>
      </c>
      <c r="I2621" s="243">
        <v>45155</v>
      </c>
      <c r="J2621" s="120"/>
      <c r="K2621" s="120"/>
      <c r="L2621" s="162"/>
      <c r="M2621" s="203" t="s">
        <v>4026</v>
      </c>
      <c r="N2621" s="214">
        <v>1</v>
      </c>
      <c r="O2621" s="204">
        <v>4307.8999999999996</v>
      </c>
      <c r="P2621" s="260">
        <v>2023</v>
      </c>
    </row>
    <row r="2622" spans="1:16" s="129" customFormat="1" ht="15.75" customHeight="1" x14ac:dyDescent="0.25">
      <c r="A2622" s="189" t="s">
        <v>4377</v>
      </c>
      <c r="B2622" s="186" t="s">
        <v>2500</v>
      </c>
      <c r="C2622" s="233">
        <v>8955239.0800000001</v>
      </c>
      <c r="D2622" s="235"/>
      <c r="E2622" s="126"/>
      <c r="F2622" s="123"/>
      <c r="G2622" s="91">
        <v>8955239.0800000001</v>
      </c>
      <c r="H2622" s="198">
        <v>45132</v>
      </c>
      <c r="I2622" s="243">
        <v>45140</v>
      </c>
      <c r="J2622" s="120"/>
      <c r="K2622" s="120"/>
      <c r="L2622" s="162"/>
      <c r="M2622" s="203" t="s">
        <v>4026</v>
      </c>
      <c r="N2622" s="214">
        <v>1</v>
      </c>
      <c r="O2622" s="204">
        <v>7859.9</v>
      </c>
      <c r="P2622" s="260">
        <v>2023</v>
      </c>
    </row>
    <row r="2623" spans="1:16" s="129" customFormat="1" ht="15.75" customHeight="1" x14ac:dyDescent="0.25">
      <c r="A2623" s="189" t="s">
        <v>4378</v>
      </c>
      <c r="B2623" s="18" t="s">
        <v>4217</v>
      </c>
      <c r="C2623" s="233">
        <v>2906032.81</v>
      </c>
      <c r="D2623" s="235"/>
      <c r="E2623" s="126"/>
      <c r="F2623" s="123"/>
      <c r="G2623" s="91">
        <v>2906032.81</v>
      </c>
      <c r="H2623" s="198">
        <v>45218</v>
      </c>
      <c r="I2623" s="243">
        <v>45239</v>
      </c>
      <c r="J2623" s="120"/>
      <c r="K2623" s="120"/>
      <c r="L2623" s="162"/>
      <c r="M2623" s="84" t="s">
        <v>3938</v>
      </c>
      <c r="N2623" s="162">
        <v>1</v>
      </c>
      <c r="O2623" s="204">
        <v>562.9</v>
      </c>
      <c r="P2623" s="260">
        <v>2023</v>
      </c>
    </row>
    <row r="2624" spans="1:16" s="129" customFormat="1" ht="15.75" customHeight="1" x14ac:dyDescent="0.25">
      <c r="A2624" s="189" t="s">
        <v>4379</v>
      </c>
      <c r="B2624" s="18" t="s">
        <v>4217</v>
      </c>
      <c r="C2624" s="233">
        <v>2572552.52</v>
      </c>
      <c r="D2624" s="235"/>
      <c r="E2624" s="126"/>
      <c r="F2624" s="123"/>
      <c r="G2624" s="91">
        <v>2572552.52</v>
      </c>
      <c r="H2624" s="198">
        <v>45218</v>
      </c>
      <c r="I2624" s="243">
        <v>45239</v>
      </c>
      <c r="J2624" s="120"/>
      <c r="K2624" s="120"/>
      <c r="L2624" s="162"/>
      <c r="M2624" s="84" t="s">
        <v>3938</v>
      </c>
      <c r="N2624" s="162">
        <v>1</v>
      </c>
      <c r="O2624" s="204">
        <v>568.1</v>
      </c>
      <c r="P2624" s="260">
        <v>2023</v>
      </c>
    </row>
    <row r="2625" spans="1:16" s="129" customFormat="1" ht="15.75" customHeight="1" x14ac:dyDescent="0.25">
      <c r="A2625" s="189" t="s">
        <v>4380</v>
      </c>
      <c r="B2625" s="186" t="s">
        <v>2500</v>
      </c>
      <c r="C2625" s="233">
        <v>4476413.38</v>
      </c>
      <c r="D2625" s="235"/>
      <c r="E2625" s="126"/>
      <c r="F2625" s="123"/>
      <c r="G2625" s="91">
        <v>4476413.38</v>
      </c>
      <c r="H2625" s="198">
        <v>45154</v>
      </c>
      <c r="I2625" s="243">
        <v>45155</v>
      </c>
      <c r="J2625" s="120"/>
      <c r="K2625" s="120"/>
      <c r="L2625" s="162"/>
      <c r="M2625" s="203" t="s">
        <v>4026</v>
      </c>
      <c r="N2625" s="214">
        <v>1</v>
      </c>
      <c r="O2625" s="204">
        <v>4168.3</v>
      </c>
      <c r="P2625" s="260">
        <v>2023</v>
      </c>
    </row>
    <row r="2626" spans="1:16" s="129" customFormat="1" ht="15.75" customHeight="1" x14ac:dyDescent="0.25">
      <c r="A2626" s="185" t="s">
        <v>4381</v>
      </c>
      <c r="B2626" s="18" t="s">
        <v>4061</v>
      </c>
      <c r="C2626" s="233">
        <v>7291123.6799999997</v>
      </c>
      <c r="D2626" s="235"/>
      <c r="E2626" s="126"/>
      <c r="F2626" s="123"/>
      <c r="G2626" s="91">
        <v>7291123.6799999997</v>
      </c>
      <c r="H2626" s="198">
        <v>45226</v>
      </c>
      <c r="I2626" s="243">
        <v>45250</v>
      </c>
      <c r="J2626" s="120"/>
      <c r="K2626" s="120"/>
      <c r="L2626" s="162"/>
      <c r="M2626" s="84" t="s">
        <v>3938</v>
      </c>
      <c r="N2626" s="162">
        <v>1</v>
      </c>
      <c r="O2626" s="204">
        <v>5244.4</v>
      </c>
      <c r="P2626" s="260">
        <v>2023</v>
      </c>
    </row>
    <row r="2627" spans="1:16" s="129" customFormat="1" ht="15.75" customHeight="1" x14ac:dyDescent="0.25">
      <c r="A2627" s="185" t="s">
        <v>4382</v>
      </c>
      <c r="B2627" s="126" t="s">
        <v>4383</v>
      </c>
      <c r="C2627" s="233">
        <v>2231945.17</v>
      </c>
      <c r="D2627" s="235"/>
      <c r="E2627" s="126"/>
      <c r="F2627" s="123"/>
      <c r="G2627" s="91">
        <v>2231945.17</v>
      </c>
      <c r="H2627" s="198">
        <v>45202</v>
      </c>
      <c r="I2627" s="243">
        <v>45246</v>
      </c>
      <c r="J2627" s="120"/>
      <c r="K2627" s="120"/>
      <c r="L2627" s="162"/>
      <c r="M2627" s="84" t="s">
        <v>3937</v>
      </c>
      <c r="N2627" s="162">
        <v>1</v>
      </c>
      <c r="O2627" s="204">
        <v>783.3</v>
      </c>
      <c r="P2627" s="260">
        <v>2023</v>
      </c>
    </row>
    <row r="2628" spans="1:16" s="129" customFormat="1" ht="15.75" customHeight="1" x14ac:dyDescent="0.25">
      <c r="A2628" s="185" t="s">
        <v>4384</v>
      </c>
      <c r="B2628" s="126" t="s">
        <v>4217</v>
      </c>
      <c r="C2628" s="233">
        <v>4259879.8899999997</v>
      </c>
      <c r="D2628" s="235"/>
      <c r="E2628" s="126"/>
      <c r="F2628" s="123"/>
      <c r="G2628" s="91">
        <v>4259879.8899999997</v>
      </c>
      <c r="H2628" s="198">
        <v>45237</v>
      </c>
      <c r="I2628" s="243">
        <v>45247</v>
      </c>
      <c r="J2628" s="120"/>
      <c r="K2628" s="120"/>
      <c r="L2628" s="162"/>
      <c r="M2628" s="84" t="s">
        <v>3938</v>
      </c>
      <c r="N2628" s="162">
        <v>1</v>
      </c>
      <c r="O2628" s="204">
        <v>2366.62</v>
      </c>
      <c r="P2628" s="260">
        <v>2023</v>
      </c>
    </row>
    <row r="2629" spans="1:16" s="129" customFormat="1" ht="15.75" customHeight="1" x14ac:dyDescent="0.25">
      <c r="A2629" s="104" t="s">
        <v>4385</v>
      </c>
      <c r="B2629" s="126" t="s">
        <v>4090</v>
      </c>
      <c r="C2629" s="233">
        <v>4992136.97</v>
      </c>
      <c r="D2629" s="235"/>
      <c r="E2629" s="126"/>
      <c r="F2629" s="123"/>
      <c r="G2629" s="91">
        <v>4992136.97</v>
      </c>
      <c r="H2629" s="238">
        <v>45252</v>
      </c>
      <c r="I2629" s="243">
        <v>45259</v>
      </c>
      <c r="J2629" s="120"/>
      <c r="K2629" s="120"/>
      <c r="L2629" s="162"/>
      <c r="M2629" s="249" t="s">
        <v>3938</v>
      </c>
      <c r="N2629" s="248">
        <v>1</v>
      </c>
      <c r="O2629" s="226">
        <v>3329.3</v>
      </c>
      <c r="P2629" s="260">
        <v>2023</v>
      </c>
    </row>
    <row r="2630" spans="1:16" s="129" customFormat="1" ht="15.75" customHeight="1" x14ac:dyDescent="0.25">
      <c r="A2630" s="221" t="s">
        <v>4386</v>
      </c>
      <c r="B2630" s="18" t="s">
        <v>4217</v>
      </c>
      <c r="C2630" s="233">
        <v>3489743.94</v>
      </c>
      <c r="D2630" s="235"/>
      <c r="E2630" s="126"/>
      <c r="F2630" s="123"/>
      <c r="G2630" s="91">
        <v>3489743.94</v>
      </c>
      <c r="H2630" s="241">
        <v>45257</v>
      </c>
      <c r="I2630" s="243">
        <v>45264</v>
      </c>
      <c r="J2630" s="120"/>
      <c r="K2630" s="120"/>
      <c r="L2630" s="162"/>
      <c r="M2630" s="249" t="s">
        <v>3938</v>
      </c>
      <c r="N2630" s="248">
        <v>1</v>
      </c>
      <c r="O2630" s="257">
        <v>822.25</v>
      </c>
      <c r="P2630" s="260">
        <v>2023</v>
      </c>
    </row>
    <row r="2631" spans="1:16" s="129" customFormat="1" ht="15.75" customHeight="1" x14ac:dyDescent="0.25">
      <c r="A2631" s="185" t="s">
        <v>4387</v>
      </c>
      <c r="B2631" s="126" t="s">
        <v>4286</v>
      </c>
      <c r="C2631" s="233">
        <v>5647046.04</v>
      </c>
      <c r="D2631" s="235"/>
      <c r="E2631" s="126"/>
      <c r="F2631" s="123"/>
      <c r="G2631" s="91">
        <v>5647046.04</v>
      </c>
      <c r="H2631" s="198">
        <v>45204</v>
      </c>
      <c r="I2631" s="243">
        <v>45253</v>
      </c>
      <c r="J2631" s="120"/>
      <c r="K2631" s="120"/>
      <c r="L2631" s="162"/>
      <c r="M2631" s="84" t="s">
        <v>3924</v>
      </c>
      <c r="N2631" s="162">
        <v>2</v>
      </c>
      <c r="O2631" s="204">
        <v>1696.4</v>
      </c>
      <c r="P2631" s="260">
        <v>2023</v>
      </c>
    </row>
    <row r="2632" spans="1:16" s="129" customFormat="1" ht="15.75" customHeight="1" x14ac:dyDescent="0.25">
      <c r="A2632" s="185" t="s">
        <v>4388</v>
      </c>
      <c r="B2632" s="126" t="s">
        <v>4014</v>
      </c>
      <c r="C2632" s="233">
        <v>4136753.64</v>
      </c>
      <c r="D2632" s="235"/>
      <c r="E2632" s="126"/>
      <c r="F2632" s="123"/>
      <c r="G2632" s="91">
        <v>4136753.64</v>
      </c>
      <c r="H2632" s="198">
        <v>45141</v>
      </c>
      <c r="I2632" s="243">
        <v>45259</v>
      </c>
      <c r="J2632" s="120"/>
      <c r="K2632" s="120"/>
      <c r="L2632" s="162"/>
      <c r="M2632" s="84" t="s">
        <v>4468</v>
      </c>
      <c r="N2632" s="162">
        <v>4</v>
      </c>
      <c r="O2632" s="204">
        <v>2244.1</v>
      </c>
      <c r="P2632" s="260">
        <v>2023</v>
      </c>
    </row>
    <row r="2633" spans="1:16" s="129" customFormat="1" ht="15.75" customHeight="1" x14ac:dyDescent="0.25">
      <c r="A2633" s="18" t="s">
        <v>4340</v>
      </c>
      <c r="B2633" s="126" t="s">
        <v>4014</v>
      </c>
      <c r="C2633" s="233">
        <v>419053.81</v>
      </c>
      <c r="D2633" s="235"/>
      <c r="E2633" s="126"/>
      <c r="F2633" s="123"/>
      <c r="G2633" s="91">
        <v>419053.81</v>
      </c>
      <c r="H2633" s="238">
        <v>45232</v>
      </c>
      <c r="I2633" s="243">
        <v>45258</v>
      </c>
      <c r="J2633" s="120"/>
      <c r="K2633" s="120"/>
      <c r="L2633" s="162"/>
      <c r="M2633" s="249" t="s">
        <v>3405</v>
      </c>
      <c r="N2633" s="248">
        <v>1</v>
      </c>
      <c r="O2633" s="226">
        <v>3623.5</v>
      </c>
      <c r="P2633" s="260">
        <v>2023</v>
      </c>
    </row>
    <row r="2634" spans="1:16" s="129" customFormat="1" ht="15.75" customHeight="1" x14ac:dyDescent="0.25">
      <c r="A2634" s="189" t="s">
        <v>4389</v>
      </c>
      <c r="B2634" s="18" t="s">
        <v>4061</v>
      </c>
      <c r="C2634" s="233">
        <v>6791479.9400000004</v>
      </c>
      <c r="D2634" s="235"/>
      <c r="E2634" s="126"/>
      <c r="F2634" s="123"/>
      <c r="G2634" s="91">
        <v>6791479.9400000004</v>
      </c>
      <c r="H2634" s="120">
        <v>45217</v>
      </c>
      <c r="I2634" s="243">
        <v>45271</v>
      </c>
      <c r="J2634" s="120"/>
      <c r="K2634" s="120"/>
      <c r="L2634" s="162"/>
      <c r="M2634" s="139" t="s">
        <v>3924</v>
      </c>
      <c r="N2634" s="162">
        <v>2</v>
      </c>
      <c r="O2634" s="101">
        <v>1488.5</v>
      </c>
      <c r="P2634" s="260">
        <v>2023</v>
      </c>
    </row>
    <row r="2635" spans="1:16" s="129" customFormat="1" ht="15.75" customHeight="1" x14ac:dyDescent="0.25">
      <c r="A2635" s="104" t="s">
        <v>4390</v>
      </c>
      <c r="B2635" s="18" t="s">
        <v>4217</v>
      </c>
      <c r="C2635" s="233">
        <v>6851222.9400000004</v>
      </c>
      <c r="D2635" s="235"/>
      <c r="E2635" s="126"/>
      <c r="F2635" s="123"/>
      <c r="G2635" s="91">
        <v>6851222.9400000004</v>
      </c>
      <c r="H2635" s="238">
        <v>45260</v>
      </c>
      <c r="I2635" s="243">
        <v>45265</v>
      </c>
      <c r="J2635" s="120"/>
      <c r="K2635" s="120"/>
      <c r="L2635" s="162"/>
      <c r="M2635" s="249" t="s">
        <v>3938</v>
      </c>
      <c r="N2635" s="248">
        <v>1</v>
      </c>
      <c r="O2635" s="226">
        <v>3952</v>
      </c>
      <c r="P2635" s="260">
        <v>2023</v>
      </c>
    </row>
    <row r="2636" spans="1:16" s="129" customFormat="1" ht="15.75" customHeight="1" x14ac:dyDescent="0.25">
      <c r="A2636" s="189" t="s">
        <v>4391</v>
      </c>
      <c r="B2636" s="126" t="s">
        <v>4014</v>
      </c>
      <c r="C2636" s="233">
        <v>1966685.93</v>
      </c>
      <c r="D2636" s="235"/>
      <c r="E2636" s="126"/>
      <c r="F2636" s="123"/>
      <c r="G2636" s="91">
        <v>1966685.93</v>
      </c>
      <c r="H2636" s="198">
        <v>45205</v>
      </c>
      <c r="I2636" s="243">
        <v>45258</v>
      </c>
      <c r="J2636" s="120"/>
      <c r="K2636" s="120"/>
      <c r="L2636" s="162"/>
      <c r="M2636" s="203" t="s">
        <v>724</v>
      </c>
      <c r="N2636" s="162">
        <v>1</v>
      </c>
      <c r="O2636" s="204">
        <v>3884.7</v>
      </c>
      <c r="P2636" s="260">
        <v>2023</v>
      </c>
    </row>
    <row r="2637" spans="1:16" s="129" customFormat="1" ht="15.75" customHeight="1" x14ac:dyDescent="0.25">
      <c r="A2637" s="189" t="s">
        <v>4392</v>
      </c>
      <c r="B2637" s="126" t="s">
        <v>4014</v>
      </c>
      <c r="C2637" s="233">
        <v>1913433.95</v>
      </c>
      <c r="D2637" s="235"/>
      <c r="E2637" s="126"/>
      <c r="F2637" s="123"/>
      <c r="G2637" s="91">
        <v>1913433.95</v>
      </c>
      <c r="H2637" s="198">
        <v>45188</v>
      </c>
      <c r="I2637" s="243">
        <v>45259</v>
      </c>
      <c r="J2637" s="120"/>
      <c r="K2637" s="120"/>
      <c r="L2637" s="162"/>
      <c r="M2637" s="84" t="s">
        <v>4469</v>
      </c>
      <c r="N2637" s="162">
        <v>3</v>
      </c>
      <c r="O2637" s="204">
        <v>3900.2</v>
      </c>
      <c r="P2637" s="260">
        <v>2023</v>
      </c>
    </row>
    <row r="2638" spans="1:16" s="129" customFormat="1" ht="15.75" customHeight="1" x14ac:dyDescent="0.25">
      <c r="A2638" s="154" t="s">
        <v>4393</v>
      </c>
      <c r="B2638" s="126" t="s">
        <v>4363</v>
      </c>
      <c r="C2638" s="105">
        <v>5623849.75</v>
      </c>
      <c r="D2638" s="118"/>
      <c r="E2638" s="126"/>
      <c r="F2638" s="123"/>
      <c r="G2638" s="91">
        <v>5623849.75</v>
      </c>
      <c r="H2638" s="198" t="s">
        <v>4461</v>
      </c>
      <c r="I2638" s="120" t="s">
        <v>4462</v>
      </c>
      <c r="J2638" s="120"/>
      <c r="K2638" s="120"/>
      <c r="L2638" s="162"/>
      <c r="M2638" s="203" t="s">
        <v>4470</v>
      </c>
      <c r="N2638" s="162">
        <v>3</v>
      </c>
      <c r="O2638" s="204">
        <v>3816.3</v>
      </c>
      <c r="P2638" s="162">
        <v>2023</v>
      </c>
    </row>
    <row r="2639" spans="1:16" s="129" customFormat="1" ht="15.75" customHeight="1" x14ac:dyDescent="0.25">
      <c r="A2639" s="189" t="s">
        <v>4394</v>
      </c>
      <c r="B2639" s="126" t="s">
        <v>2500</v>
      </c>
      <c r="C2639" s="233">
        <v>4475787.8600000003</v>
      </c>
      <c r="D2639" s="235"/>
      <c r="E2639" s="126"/>
      <c r="F2639" s="123"/>
      <c r="G2639" s="91">
        <v>4475787.8600000003</v>
      </c>
      <c r="H2639" s="198">
        <v>45153</v>
      </c>
      <c r="I2639" s="243">
        <v>45166</v>
      </c>
      <c r="J2639" s="120"/>
      <c r="K2639" s="120"/>
      <c r="L2639" s="162"/>
      <c r="M2639" s="203" t="s">
        <v>4026</v>
      </c>
      <c r="N2639" s="214">
        <v>1</v>
      </c>
      <c r="O2639" s="204">
        <v>4310.3</v>
      </c>
      <c r="P2639" s="260">
        <v>2023</v>
      </c>
    </row>
    <row r="2640" spans="1:16" s="129" customFormat="1" ht="15.75" customHeight="1" x14ac:dyDescent="0.25">
      <c r="A2640" s="189" t="s">
        <v>4395</v>
      </c>
      <c r="B2640" s="186" t="s">
        <v>2500</v>
      </c>
      <c r="C2640" s="233">
        <v>21264674.199999999</v>
      </c>
      <c r="D2640" s="235"/>
      <c r="E2640" s="126"/>
      <c r="F2640" s="123"/>
      <c r="G2640" s="91">
        <v>21264674.199999999</v>
      </c>
      <c r="H2640" s="198">
        <v>45190</v>
      </c>
      <c r="I2640" s="243">
        <v>45203</v>
      </c>
      <c r="J2640" s="120"/>
      <c r="K2640" s="120"/>
      <c r="L2640" s="162"/>
      <c r="M2640" s="203" t="s">
        <v>4026</v>
      </c>
      <c r="N2640" s="214">
        <v>1</v>
      </c>
      <c r="O2640" s="204">
        <v>16534.7</v>
      </c>
      <c r="P2640" s="260">
        <v>2023</v>
      </c>
    </row>
    <row r="2641" spans="1:16" s="129" customFormat="1" ht="15.75" customHeight="1" x14ac:dyDescent="0.25">
      <c r="A2641" s="189" t="s">
        <v>4396</v>
      </c>
      <c r="B2641" s="186" t="s">
        <v>2500</v>
      </c>
      <c r="C2641" s="233">
        <v>21272644.280000001</v>
      </c>
      <c r="D2641" s="235"/>
      <c r="E2641" s="126"/>
      <c r="F2641" s="123"/>
      <c r="G2641" s="91">
        <v>21272644.280000001</v>
      </c>
      <c r="H2641" s="198">
        <v>45183</v>
      </c>
      <c r="I2641" s="243">
        <v>45203</v>
      </c>
      <c r="J2641" s="120"/>
      <c r="K2641" s="120"/>
      <c r="L2641" s="162"/>
      <c r="M2641" s="203" t="s">
        <v>4026</v>
      </c>
      <c r="N2641" s="214">
        <v>1</v>
      </c>
      <c r="O2641" s="204">
        <v>15467.5</v>
      </c>
      <c r="P2641" s="260">
        <v>2023</v>
      </c>
    </row>
    <row r="2642" spans="1:16" s="129" customFormat="1" ht="15.75" customHeight="1" x14ac:dyDescent="0.25">
      <c r="A2642" s="189" t="s">
        <v>4397</v>
      </c>
      <c r="B2642" s="18" t="s">
        <v>4061</v>
      </c>
      <c r="C2642" s="233">
        <v>5340994.8</v>
      </c>
      <c r="D2642" s="235"/>
      <c r="E2642" s="126"/>
      <c r="F2642" s="123"/>
      <c r="G2642" s="91">
        <v>5340994.8</v>
      </c>
      <c r="H2642" s="120">
        <v>45131</v>
      </c>
      <c r="I2642" s="243">
        <v>45232</v>
      </c>
      <c r="J2642" s="120"/>
      <c r="K2642" s="120"/>
      <c r="L2642" s="162"/>
      <c r="M2642" s="84" t="s">
        <v>3938</v>
      </c>
      <c r="N2642" s="162">
        <v>1</v>
      </c>
      <c r="O2642" s="101">
        <v>3789.8</v>
      </c>
      <c r="P2642" s="260">
        <v>2023</v>
      </c>
    </row>
    <row r="2643" spans="1:16" s="129" customFormat="1" ht="15.75" customHeight="1" x14ac:dyDescent="0.25">
      <c r="A2643" s="104" t="s">
        <v>4398</v>
      </c>
      <c r="B2643" s="18" t="s">
        <v>4350</v>
      </c>
      <c r="C2643" s="233">
        <v>6752502.3099999996</v>
      </c>
      <c r="D2643" s="235"/>
      <c r="E2643" s="126"/>
      <c r="F2643" s="123"/>
      <c r="G2643" s="91">
        <v>6752502.3099999996</v>
      </c>
      <c r="H2643" s="238">
        <v>45268</v>
      </c>
      <c r="I2643" s="243">
        <v>45279</v>
      </c>
      <c r="J2643" s="120"/>
      <c r="K2643" s="120"/>
      <c r="L2643" s="162"/>
      <c r="M2643" s="249" t="s">
        <v>3938</v>
      </c>
      <c r="N2643" s="248">
        <v>1</v>
      </c>
      <c r="O2643" s="226">
        <v>3747.4</v>
      </c>
      <c r="P2643" s="260">
        <v>2023</v>
      </c>
    </row>
    <row r="2644" spans="1:16" s="129" customFormat="1" ht="15.75" customHeight="1" x14ac:dyDescent="0.25">
      <c r="A2644" s="221" t="s">
        <v>4399</v>
      </c>
      <c r="B2644" s="226" t="s">
        <v>4083</v>
      </c>
      <c r="C2644" s="233">
        <v>7649203.0999999996</v>
      </c>
      <c r="D2644" s="235"/>
      <c r="E2644" s="126"/>
      <c r="F2644" s="123"/>
      <c r="G2644" s="91">
        <v>7649203.0999999996</v>
      </c>
      <c r="H2644" s="241">
        <v>45251</v>
      </c>
      <c r="I2644" s="243">
        <v>45279</v>
      </c>
      <c r="J2644" s="120"/>
      <c r="K2644" s="120"/>
      <c r="L2644" s="162"/>
      <c r="M2644" s="249" t="s">
        <v>3575</v>
      </c>
      <c r="N2644" s="248">
        <v>1</v>
      </c>
      <c r="O2644" s="257">
        <v>2178.6</v>
      </c>
      <c r="P2644" s="260">
        <v>2023</v>
      </c>
    </row>
    <row r="2645" spans="1:16" s="129" customFormat="1" ht="15.75" customHeight="1" x14ac:dyDescent="0.25">
      <c r="A2645" s="189" t="s">
        <v>4400</v>
      </c>
      <c r="B2645" s="101" t="s">
        <v>2500</v>
      </c>
      <c r="C2645" s="233">
        <v>4476478.3</v>
      </c>
      <c r="D2645" s="235"/>
      <c r="E2645" s="126"/>
      <c r="F2645" s="123"/>
      <c r="G2645" s="91">
        <v>4476478.3</v>
      </c>
      <c r="H2645" s="198">
        <v>45183</v>
      </c>
      <c r="I2645" s="243">
        <v>45203</v>
      </c>
      <c r="J2645" s="120"/>
      <c r="K2645" s="120"/>
      <c r="L2645" s="162"/>
      <c r="M2645" s="203" t="s">
        <v>4026</v>
      </c>
      <c r="N2645" s="214">
        <v>1</v>
      </c>
      <c r="O2645" s="204">
        <v>4393.7</v>
      </c>
      <c r="P2645" s="260">
        <v>2023</v>
      </c>
    </row>
    <row r="2646" spans="1:16" s="129" customFormat="1" ht="15.75" customHeight="1" x14ac:dyDescent="0.25">
      <c r="A2646" s="185" t="s">
        <v>4401</v>
      </c>
      <c r="B2646" s="101" t="s">
        <v>4014</v>
      </c>
      <c r="C2646" s="233">
        <v>7249333.6200000001</v>
      </c>
      <c r="D2646" s="235"/>
      <c r="E2646" s="126"/>
      <c r="F2646" s="123"/>
      <c r="G2646" s="91">
        <v>7249333.6200000001</v>
      </c>
      <c r="H2646" s="198">
        <v>45131</v>
      </c>
      <c r="I2646" s="243">
        <v>45274</v>
      </c>
      <c r="J2646" s="120"/>
      <c r="K2646" s="120"/>
      <c r="L2646" s="162"/>
      <c r="M2646" s="84" t="s">
        <v>4468</v>
      </c>
      <c r="N2646" s="162">
        <v>4</v>
      </c>
      <c r="O2646" s="204">
        <v>6124.7</v>
      </c>
      <c r="P2646" s="260">
        <v>2023</v>
      </c>
    </row>
    <row r="2647" spans="1:16" s="129" customFormat="1" ht="15.75" customHeight="1" x14ac:dyDescent="0.25">
      <c r="A2647" s="189" t="s">
        <v>4402</v>
      </c>
      <c r="B2647" s="101" t="s">
        <v>2500</v>
      </c>
      <c r="C2647" s="233">
        <v>8954022.4000000004</v>
      </c>
      <c r="D2647" s="235"/>
      <c r="E2647" s="126"/>
      <c r="F2647" s="123"/>
      <c r="G2647" s="91">
        <v>8954022.4000000004</v>
      </c>
      <c r="H2647" s="198">
        <v>45188</v>
      </c>
      <c r="I2647" s="243">
        <v>45203</v>
      </c>
      <c r="J2647" s="120"/>
      <c r="K2647" s="120"/>
      <c r="L2647" s="162"/>
      <c r="M2647" s="203" t="s">
        <v>4026</v>
      </c>
      <c r="N2647" s="214">
        <v>1</v>
      </c>
      <c r="O2647" s="204">
        <v>8507.9</v>
      </c>
      <c r="P2647" s="260">
        <v>2023</v>
      </c>
    </row>
    <row r="2648" spans="1:16" s="129" customFormat="1" ht="15.75" customHeight="1" x14ac:dyDescent="0.25">
      <c r="A2648" s="189" t="s">
        <v>4403</v>
      </c>
      <c r="B2648" s="101" t="s">
        <v>2500</v>
      </c>
      <c r="C2648" s="233">
        <v>6716087.1600000001</v>
      </c>
      <c r="D2648" s="235"/>
      <c r="E2648" s="126"/>
      <c r="F2648" s="123"/>
      <c r="G2648" s="91">
        <v>6716087.1600000001</v>
      </c>
      <c r="H2648" s="198">
        <v>45188</v>
      </c>
      <c r="I2648" s="243">
        <v>45203</v>
      </c>
      <c r="J2648" s="120"/>
      <c r="K2648" s="120"/>
      <c r="L2648" s="162"/>
      <c r="M2648" s="203" t="s">
        <v>4026</v>
      </c>
      <c r="N2648" s="214">
        <v>1</v>
      </c>
      <c r="O2648" s="204">
        <v>5871.7</v>
      </c>
      <c r="P2648" s="260">
        <v>2023</v>
      </c>
    </row>
    <row r="2649" spans="1:16" s="129" customFormat="1" ht="15.75" customHeight="1" x14ac:dyDescent="0.25">
      <c r="A2649" s="189" t="s">
        <v>4404</v>
      </c>
      <c r="B2649" s="101" t="s">
        <v>2500</v>
      </c>
      <c r="C2649" s="233">
        <v>8949116.8000000007</v>
      </c>
      <c r="D2649" s="235"/>
      <c r="E2649" s="126"/>
      <c r="F2649" s="123"/>
      <c r="G2649" s="91">
        <v>8949116.8000000007</v>
      </c>
      <c r="H2649" s="198">
        <v>45153</v>
      </c>
      <c r="I2649" s="243">
        <v>45163</v>
      </c>
      <c r="J2649" s="120"/>
      <c r="K2649" s="120"/>
      <c r="L2649" s="162"/>
      <c r="M2649" s="203" t="s">
        <v>4026</v>
      </c>
      <c r="N2649" s="214">
        <v>1</v>
      </c>
      <c r="O2649" s="204">
        <v>8501</v>
      </c>
      <c r="P2649" s="260">
        <v>2023</v>
      </c>
    </row>
    <row r="2650" spans="1:16" s="129" customFormat="1" ht="15.75" customHeight="1" x14ac:dyDescent="0.25">
      <c r="A2650" s="185" t="s">
        <v>4405</v>
      </c>
      <c r="B2650" s="162" t="s">
        <v>4061</v>
      </c>
      <c r="C2650" s="233">
        <v>5156952.59</v>
      </c>
      <c r="D2650" s="235"/>
      <c r="E2650" s="126"/>
      <c r="F2650" s="123"/>
      <c r="G2650" s="91">
        <v>5156952.59</v>
      </c>
      <c r="H2650" s="198">
        <v>45247</v>
      </c>
      <c r="I2650" s="243">
        <v>45279</v>
      </c>
      <c r="J2650" s="120"/>
      <c r="K2650" s="120"/>
      <c r="L2650" s="162"/>
      <c r="M2650" s="84" t="s">
        <v>3937</v>
      </c>
      <c r="N2650" s="162">
        <v>1</v>
      </c>
      <c r="O2650" s="204">
        <v>4439.5</v>
      </c>
      <c r="P2650" s="260">
        <v>2023</v>
      </c>
    </row>
    <row r="2651" spans="1:16" s="129" customFormat="1" ht="15.75" customHeight="1" x14ac:dyDescent="0.25">
      <c r="A2651" s="224" t="s">
        <v>1281</v>
      </c>
      <c r="B2651" s="227" t="s">
        <v>4061</v>
      </c>
      <c r="C2651" s="233">
        <v>1765549.09</v>
      </c>
      <c r="D2651" s="235"/>
      <c r="E2651" s="126"/>
      <c r="F2651" s="123"/>
      <c r="G2651" s="91">
        <v>1765549.09</v>
      </c>
      <c r="H2651" s="242">
        <v>45215</v>
      </c>
      <c r="I2651" s="243">
        <v>45279</v>
      </c>
      <c r="J2651" s="120"/>
      <c r="K2651" s="120"/>
      <c r="L2651" s="162"/>
      <c r="M2651" s="252" t="s">
        <v>3937</v>
      </c>
      <c r="N2651" s="227">
        <v>1</v>
      </c>
      <c r="O2651" s="258">
        <v>5015.3999999999996</v>
      </c>
      <c r="P2651" s="260">
        <v>2023</v>
      </c>
    </row>
    <row r="2652" spans="1:16" s="129" customFormat="1" ht="15.75" customHeight="1" x14ac:dyDescent="0.25">
      <c r="A2652" s="189" t="s">
        <v>4406</v>
      </c>
      <c r="B2652" s="101" t="s">
        <v>2500</v>
      </c>
      <c r="C2652" s="233">
        <v>2251564.64</v>
      </c>
      <c r="D2652" s="235"/>
      <c r="E2652" s="126"/>
      <c r="F2652" s="123"/>
      <c r="G2652" s="91">
        <v>2251564.64</v>
      </c>
      <c r="H2652" s="198">
        <v>45253</v>
      </c>
      <c r="I2652" s="243">
        <v>45258</v>
      </c>
      <c r="J2652" s="120"/>
      <c r="K2652" s="120"/>
      <c r="L2652" s="162"/>
      <c r="M2652" s="84" t="s">
        <v>4026</v>
      </c>
      <c r="N2652" s="162">
        <v>1</v>
      </c>
      <c r="O2652" s="204">
        <v>4378.5</v>
      </c>
      <c r="P2652" s="260">
        <v>2023</v>
      </c>
    </row>
    <row r="2653" spans="1:16" s="129" customFormat="1" ht="15.75" customHeight="1" x14ac:dyDescent="0.25">
      <c r="A2653" s="189" t="s">
        <v>4407</v>
      </c>
      <c r="B2653" s="101" t="s">
        <v>2500</v>
      </c>
      <c r="C2653" s="233">
        <v>9001997.0399999991</v>
      </c>
      <c r="D2653" s="235"/>
      <c r="E2653" s="126"/>
      <c r="F2653" s="123"/>
      <c r="G2653" s="91">
        <v>9001997.0399999991</v>
      </c>
      <c r="H2653" s="198">
        <v>45250</v>
      </c>
      <c r="I2653" s="243">
        <v>45258</v>
      </c>
      <c r="J2653" s="120"/>
      <c r="K2653" s="120"/>
      <c r="L2653" s="162"/>
      <c r="M2653" s="84" t="s">
        <v>4026</v>
      </c>
      <c r="N2653" s="162">
        <v>1</v>
      </c>
      <c r="O2653" s="204">
        <v>8816.9</v>
      </c>
      <c r="P2653" s="260">
        <v>2023</v>
      </c>
    </row>
    <row r="2654" spans="1:16" s="129" customFormat="1" ht="15.75" customHeight="1" x14ac:dyDescent="0.25">
      <c r="A2654" s="189" t="s">
        <v>4408</v>
      </c>
      <c r="B2654" s="101" t="s">
        <v>2500</v>
      </c>
      <c r="C2654" s="233">
        <v>4475288.66</v>
      </c>
      <c r="D2654" s="235"/>
      <c r="E2654" s="126"/>
      <c r="F2654" s="123"/>
      <c r="G2654" s="91">
        <v>4475288.66</v>
      </c>
      <c r="H2654" s="198">
        <v>45202</v>
      </c>
      <c r="I2654" s="243">
        <v>45203</v>
      </c>
      <c r="J2654" s="120"/>
      <c r="K2654" s="120"/>
      <c r="L2654" s="162"/>
      <c r="M2654" s="84" t="s">
        <v>4026</v>
      </c>
      <c r="N2654" s="162">
        <v>1</v>
      </c>
      <c r="O2654" s="204">
        <v>7626.1</v>
      </c>
      <c r="P2654" s="260">
        <v>2023</v>
      </c>
    </row>
    <row r="2655" spans="1:16" s="129" customFormat="1" ht="15.75" customHeight="1" x14ac:dyDescent="0.25">
      <c r="A2655" s="189" t="s">
        <v>4409</v>
      </c>
      <c r="B2655" s="101" t="s">
        <v>2500</v>
      </c>
      <c r="C2655" s="233">
        <v>8953211.4800000004</v>
      </c>
      <c r="D2655" s="235"/>
      <c r="E2655" s="126"/>
      <c r="F2655" s="123"/>
      <c r="G2655" s="91">
        <v>8953211.4800000004</v>
      </c>
      <c r="H2655" s="198">
        <v>45160</v>
      </c>
      <c r="I2655" s="243">
        <v>45163</v>
      </c>
      <c r="J2655" s="120"/>
      <c r="K2655" s="120"/>
      <c r="L2655" s="162"/>
      <c r="M2655" s="203" t="s">
        <v>4026</v>
      </c>
      <c r="N2655" s="214">
        <v>1</v>
      </c>
      <c r="O2655" s="204">
        <v>8533.6</v>
      </c>
      <c r="P2655" s="260">
        <v>2023</v>
      </c>
    </row>
    <row r="2656" spans="1:16" s="129" customFormat="1" ht="15.75" customHeight="1" x14ac:dyDescent="0.25">
      <c r="A2656" s="104" t="s">
        <v>4410</v>
      </c>
      <c r="B2656" s="162" t="s">
        <v>4350</v>
      </c>
      <c r="C2656" s="233">
        <v>5952698.5300000003</v>
      </c>
      <c r="D2656" s="235"/>
      <c r="E2656" s="126"/>
      <c r="F2656" s="123"/>
      <c r="G2656" s="91">
        <v>5952698.5300000003</v>
      </c>
      <c r="H2656" s="238">
        <v>45285</v>
      </c>
      <c r="I2656" s="243">
        <v>45285</v>
      </c>
      <c r="J2656" s="120"/>
      <c r="K2656" s="120"/>
      <c r="L2656" s="162"/>
      <c r="M2656" s="249" t="s">
        <v>3938</v>
      </c>
      <c r="N2656" s="248">
        <v>1</v>
      </c>
      <c r="O2656" s="226">
        <v>3618.5</v>
      </c>
      <c r="P2656" s="260">
        <v>2023</v>
      </c>
    </row>
    <row r="2657" spans="1:16" s="129" customFormat="1" ht="15.75" customHeight="1" x14ac:dyDescent="0.25">
      <c r="A2657" s="189" t="s">
        <v>4411</v>
      </c>
      <c r="B2657" s="101" t="s">
        <v>2500</v>
      </c>
      <c r="C2657" s="233">
        <v>4498500.32</v>
      </c>
      <c r="D2657" s="235"/>
      <c r="E2657" s="126"/>
      <c r="F2657" s="123"/>
      <c r="G2657" s="91">
        <v>4498500.32</v>
      </c>
      <c r="H2657" s="198">
        <v>45257</v>
      </c>
      <c r="I2657" s="243">
        <v>45264</v>
      </c>
      <c r="J2657" s="120"/>
      <c r="K2657" s="120"/>
      <c r="L2657" s="162"/>
      <c r="M2657" s="84" t="s">
        <v>4026</v>
      </c>
      <c r="N2657" s="162">
        <v>1</v>
      </c>
      <c r="O2657" s="204">
        <v>4393.1000000000004</v>
      </c>
      <c r="P2657" s="260">
        <v>2023</v>
      </c>
    </row>
    <row r="2658" spans="1:16" s="129" customFormat="1" ht="15.75" customHeight="1" x14ac:dyDescent="0.25">
      <c r="A2658" s="189" t="s">
        <v>4412</v>
      </c>
      <c r="B2658" s="204" t="s">
        <v>2500</v>
      </c>
      <c r="C2658" s="233">
        <v>6132458.1500000004</v>
      </c>
      <c r="D2658" s="235"/>
      <c r="E2658" s="126"/>
      <c r="F2658" s="123"/>
      <c r="G2658" s="91">
        <v>6132458.1500000004</v>
      </c>
      <c r="H2658" s="198">
        <v>45188</v>
      </c>
      <c r="I2658" s="243">
        <v>45203</v>
      </c>
      <c r="J2658" s="120"/>
      <c r="K2658" s="120"/>
      <c r="L2658" s="162"/>
      <c r="M2658" s="203" t="s">
        <v>4026</v>
      </c>
      <c r="N2658" s="214">
        <v>1</v>
      </c>
      <c r="O2658" s="204">
        <v>8533.4</v>
      </c>
      <c r="P2658" s="260">
        <v>2023</v>
      </c>
    </row>
    <row r="2659" spans="1:16" s="129" customFormat="1" ht="15.75" customHeight="1" x14ac:dyDescent="0.25">
      <c r="A2659" s="185" t="s">
        <v>4413</v>
      </c>
      <c r="B2659" s="204" t="s">
        <v>2500</v>
      </c>
      <c r="C2659" s="233">
        <v>8998395.3200000003</v>
      </c>
      <c r="D2659" s="235"/>
      <c r="E2659" s="126"/>
      <c r="F2659" s="123"/>
      <c r="G2659" s="91">
        <v>8998395.3200000003</v>
      </c>
      <c r="H2659" s="198">
        <v>45251</v>
      </c>
      <c r="I2659" s="243">
        <v>45258</v>
      </c>
      <c r="J2659" s="120"/>
      <c r="K2659" s="120"/>
      <c r="L2659" s="162"/>
      <c r="M2659" s="84" t="s">
        <v>4026</v>
      </c>
      <c r="N2659" s="162">
        <v>1</v>
      </c>
      <c r="O2659" s="204">
        <v>8642.7000000000007</v>
      </c>
      <c r="P2659" s="260">
        <v>2023</v>
      </c>
    </row>
    <row r="2660" spans="1:16" s="129" customFormat="1" ht="15.75" customHeight="1" x14ac:dyDescent="0.25">
      <c r="A2660" s="189" t="s">
        <v>4414</v>
      </c>
      <c r="B2660" s="204" t="s">
        <v>2500</v>
      </c>
      <c r="C2660" s="233">
        <v>8952881.1600000001</v>
      </c>
      <c r="D2660" s="235"/>
      <c r="E2660" s="126"/>
      <c r="F2660" s="123"/>
      <c r="G2660" s="91">
        <v>8952881.1600000001</v>
      </c>
      <c r="H2660" s="198">
        <v>45145</v>
      </c>
      <c r="I2660" s="243">
        <v>45155</v>
      </c>
      <c r="J2660" s="120"/>
      <c r="K2660" s="120"/>
      <c r="L2660" s="162"/>
      <c r="M2660" s="203" t="s">
        <v>4026</v>
      </c>
      <c r="N2660" s="214">
        <v>1</v>
      </c>
      <c r="O2660" s="204">
        <v>8639.2000000000007</v>
      </c>
      <c r="P2660" s="260">
        <v>2023</v>
      </c>
    </row>
    <row r="2661" spans="1:16" s="129" customFormat="1" ht="15.75" customHeight="1" x14ac:dyDescent="0.25">
      <c r="A2661" s="189" t="s">
        <v>4415</v>
      </c>
      <c r="B2661" s="101" t="s">
        <v>2500</v>
      </c>
      <c r="C2661" s="233">
        <v>6715516.7999999998</v>
      </c>
      <c r="D2661" s="235"/>
      <c r="E2661" s="126"/>
      <c r="F2661" s="123"/>
      <c r="G2661" s="91">
        <v>6715516.7999999998</v>
      </c>
      <c r="H2661" s="198">
        <v>45202</v>
      </c>
      <c r="I2661" s="243">
        <v>45225</v>
      </c>
      <c r="J2661" s="120"/>
      <c r="K2661" s="120"/>
      <c r="L2661" s="162"/>
      <c r="M2661" s="203" t="s">
        <v>4026</v>
      </c>
      <c r="N2661" s="214">
        <v>1</v>
      </c>
      <c r="O2661" s="204">
        <v>5873.6</v>
      </c>
      <c r="P2661" s="260">
        <v>2023</v>
      </c>
    </row>
    <row r="2662" spans="1:16" s="129" customFormat="1" ht="15.75" customHeight="1" x14ac:dyDescent="0.25">
      <c r="A2662" s="189" t="s">
        <v>4416</v>
      </c>
      <c r="B2662" s="101" t="s">
        <v>2500</v>
      </c>
      <c r="C2662" s="233">
        <v>6717003.21</v>
      </c>
      <c r="D2662" s="235"/>
      <c r="E2662" s="126"/>
      <c r="F2662" s="123"/>
      <c r="G2662" s="91">
        <v>6717003.21</v>
      </c>
      <c r="H2662" s="198">
        <v>45210</v>
      </c>
      <c r="I2662" s="243">
        <v>45217</v>
      </c>
      <c r="J2662" s="120"/>
      <c r="K2662" s="120"/>
      <c r="L2662" s="162"/>
      <c r="M2662" s="203" t="s">
        <v>4026</v>
      </c>
      <c r="N2662" s="214">
        <v>1</v>
      </c>
      <c r="O2662" s="204">
        <v>6529.6</v>
      </c>
      <c r="P2662" s="260">
        <v>2023</v>
      </c>
    </row>
    <row r="2663" spans="1:16" s="129" customFormat="1" ht="15.75" customHeight="1" x14ac:dyDescent="0.25">
      <c r="A2663" s="189" t="s">
        <v>4417</v>
      </c>
      <c r="B2663" s="101" t="s">
        <v>2500</v>
      </c>
      <c r="C2663" s="233">
        <v>15677533.689999999</v>
      </c>
      <c r="D2663" s="235"/>
      <c r="E2663" s="126"/>
      <c r="F2663" s="123"/>
      <c r="G2663" s="91">
        <v>15677533.689999999</v>
      </c>
      <c r="H2663" s="198">
        <v>45229</v>
      </c>
      <c r="I2663" s="243">
        <v>45233</v>
      </c>
      <c r="J2663" s="120"/>
      <c r="K2663" s="120"/>
      <c r="L2663" s="162"/>
      <c r="M2663" s="203" t="s">
        <v>4026</v>
      </c>
      <c r="N2663" s="214">
        <v>1</v>
      </c>
      <c r="O2663" s="204">
        <v>15347.2</v>
      </c>
      <c r="P2663" s="260">
        <v>2023</v>
      </c>
    </row>
    <row r="2664" spans="1:16" s="129" customFormat="1" ht="15.75" customHeight="1" x14ac:dyDescent="0.25">
      <c r="A2664" s="185" t="s">
        <v>4418</v>
      </c>
      <c r="B2664" s="162" t="s">
        <v>4195</v>
      </c>
      <c r="C2664" s="233">
        <v>3934455.29</v>
      </c>
      <c r="D2664" s="235"/>
      <c r="E2664" s="126"/>
      <c r="F2664" s="123"/>
      <c r="G2664" s="91">
        <v>3934455.29</v>
      </c>
      <c r="H2664" s="198">
        <v>45222</v>
      </c>
      <c r="I2664" s="243">
        <v>45286</v>
      </c>
      <c r="J2664" s="120"/>
      <c r="K2664" s="120"/>
      <c r="L2664" s="162"/>
      <c r="M2664" s="84" t="s">
        <v>3938</v>
      </c>
      <c r="N2664" s="162">
        <v>1</v>
      </c>
      <c r="O2664" s="204">
        <v>804.4</v>
      </c>
      <c r="P2664" s="260">
        <v>2023</v>
      </c>
    </row>
    <row r="2665" spans="1:16" s="129" customFormat="1" ht="15.75" customHeight="1" x14ac:dyDescent="0.25">
      <c r="A2665" s="185" t="s">
        <v>4419</v>
      </c>
      <c r="B2665" s="162" t="s">
        <v>4195</v>
      </c>
      <c r="C2665" s="233">
        <v>3963984.94</v>
      </c>
      <c r="D2665" s="235"/>
      <c r="E2665" s="126"/>
      <c r="F2665" s="123"/>
      <c r="G2665" s="91">
        <v>3963984.94</v>
      </c>
      <c r="H2665" s="198">
        <v>45222</v>
      </c>
      <c r="I2665" s="243">
        <v>45286</v>
      </c>
      <c r="J2665" s="120"/>
      <c r="K2665" s="120"/>
      <c r="L2665" s="162"/>
      <c r="M2665" s="84" t="s">
        <v>3938</v>
      </c>
      <c r="N2665" s="162">
        <v>1</v>
      </c>
      <c r="O2665" s="204">
        <v>782.1</v>
      </c>
      <c r="P2665" s="260">
        <v>2023</v>
      </c>
    </row>
    <row r="2666" spans="1:16" s="129" customFormat="1" ht="15.75" customHeight="1" x14ac:dyDescent="0.25">
      <c r="A2666" s="185" t="s">
        <v>4420</v>
      </c>
      <c r="B2666" s="162" t="s">
        <v>4195</v>
      </c>
      <c r="C2666" s="233">
        <v>3519801.55</v>
      </c>
      <c r="D2666" s="235"/>
      <c r="E2666" s="126"/>
      <c r="F2666" s="123"/>
      <c r="G2666" s="91">
        <v>3519801.55</v>
      </c>
      <c r="H2666" s="198">
        <v>45244</v>
      </c>
      <c r="I2666" s="243">
        <v>45286</v>
      </c>
      <c r="J2666" s="120"/>
      <c r="K2666" s="120"/>
      <c r="L2666" s="162"/>
      <c r="M2666" s="84" t="s">
        <v>3938</v>
      </c>
      <c r="N2666" s="162">
        <v>1</v>
      </c>
      <c r="O2666" s="204">
        <v>796.2</v>
      </c>
      <c r="P2666" s="260">
        <v>2023</v>
      </c>
    </row>
    <row r="2667" spans="1:16" s="129" customFormat="1" ht="15.75" customHeight="1" x14ac:dyDescent="0.25">
      <c r="A2667" s="228" t="s">
        <v>1449</v>
      </c>
      <c r="B2667" s="227" t="s">
        <v>4195</v>
      </c>
      <c r="C2667" s="233">
        <v>236908.37</v>
      </c>
      <c r="D2667" s="235"/>
      <c r="E2667" s="126"/>
      <c r="F2667" s="123"/>
      <c r="G2667" s="91">
        <v>236908.37</v>
      </c>
      <c r="H2667" s="242">
        <v>45152</v>
      </c>
      <c r="I2667" s="243">
        <v>45285</v>
      </c>
      <c r="J2667" s="120"/>
      <c r="K2667" s="120"/>
      <c r="L2667" s="162"/>
      <c r="M2667" s="252" t="s">
        <v>3938</v>
      </c>
      <c r="N2667" s="227">
        <v>1</v>
      </c>
      <c r="O2667" s="258">
        <v>1597.7</v>
      </c>
      <c r="P2667" s="260">
        <v>2023</v>
      </c>
    </row>
    <row r="2668" spans="1:16" s="129" customFormat="1" ht="15.75" customHeight="1" x14ac:dyDescent="0.25">
      <c r="A2668" s="189" t="s">
        <v>4421</v>
      </c>
      <c r="B2668" s="101" t="s">
        <v>2500</v>
      </c>
      <c r="C2668" s="233">
        <v>8998239.0399999991</v>
      </c>
      <c r="D2668" s="235"/>
      <c r="E2668" s="126"/>
      <c r="F2668" s="123"/>
      <c r="G2668" s="91">
        <v>8998239.0399999991</v>
      </c>
      <c r="H2668" s="198">
        <v>45217</v>
      </c>
      <c r="I2668" s="243">
        <v>45225</v>
      </c>
      <c r="J2668" s="120"/>
      <c r="K2668" s="120"/>
      <c r="L2668" s="162"/>
      <c r="M2668" s="84" t="s">
        <v>4026</v>
      </c>
      <c r="N2668" s="162">
        <v>1</v>
      </c>
      <c r="O2668" s="204">
        <v>8670.5</v>
      </c>
      <c r="P2668" s="260">
        <v>2023</v>
      </c>
    </row>
    <row r="2669" spans="1:16" s="129" customFormat="1" ht="15.75" customHeight="1" x14ac:dyDescent="0.25">
      <c r="A2669" s="189" t="s">
        <v>4422</v>
      </c>
      <c r="B2669" s="101" t="s">
        <v>2500</v>
      </c>
      <c r="C2669" s="233">
        <v>11194433.4</v>
      </c>
      <c r="D2669" s="235"/>
      <c r="E2669" s="126"/>
      <c r="F2669" s="123"/>
      <c r="G2669" s="91">
        <v>11194433.4</v>
      </c>
      <c r="H2669" s="198">
        <v>45175</v>
      </c>
      <c r="I2669" s="243">
        <v>45203</v>
      </c>
      <c r="J2669" s="120"/>
      <c r="K2669" s="120"/>
      <c r="L2669" s="162"/>
      <c r="M2669" s="203" t="s">
        <v>4026</v>
      </c>
      <c r="N2669" s="214">
        <v>1</v>
      </c>
      <c r="O2669" s="204">
        <v>10246.4</v>
      </c>
      <c r="P2669" s="260">
        <v>2023</v>
      </c>
    </row>
    <row r="2670" spans="1:16" s="129" customFormat="1" ht="15.75" customHeight="1" x14ac:dyDescent="0.25">
      <c r="A2670" s="146" t="s">
        <v>4423</v>
      </c>
      <c r="B2670" s="162" t="s">
        <v>3838</v>
      </c>
      <c r="C2670" s="233">
        <v>4283921.2</v>
      </c>
      <c r="D2670" s="235"/>
      <c r="E2670" s="126"/>
      <c r="F2670" s="123"/>
      <c r="G2670" s="91">
        <v>4283921.2</v>
      </c>
      <c r="H2670" s="120">
        <v>44573</v>
      </c>
      <c r="I2670" s="243">
        <v>45278</v>
      </c>
      <c r="J2670" s="120"/>
      <c r="K2670" s="120"/>
      <c r="L2670" s="162"/>
      <c r="M2670" s="84" t="s">
        <v>3938</v>
      </c>
      <c r="N2670" s="162">
        <v>1</v>
      </c>
      <c r="O2670" s="162">
        <v>3915.9</v>
      </c>
      <c r="P2670" s="260">
        <v>2022</v>
      </c>
    </row>
    <row r="2671" spans="1:16" s="129" customFormat="1" ht="15.75" customHeight="1" x14ac:dyDescent="0.25">
      <c r="A2671" s="104" t="s">
        <v>627</v>
      </c>
      <c r="B2671" s="162" t="s">
        <v>4195</v>
      </c>
      <c r="C2671" s="233">
        <v>409778.06</v>
      </c>
      <c r="D2671" s="235"/>
      <c r="E2671" s="126"/>
      <c r="F2671" s="123"/>
      <c r="G2671" s="91">
        <v>409778.06</v>
      </c>
      <c r="H2671" s="198">
        <v>45203</v>
      </c>
      <c r="I2671" s="243">
        <v>45285</v>
      </c>
      <c r="J2671" s="120"/>
      <c r="K2671" s="120"/>
      <c r="L2671" s="162"/>
      <c r="M2671" s="84" t="s">
        <v>3938</v>
      </c>
      <c r="N2671" s="162">
        <v>1</v>
      </c>
      <c r="O2671" s="204">
        <v>1770.3</v>
      </c>
      <c r="P2671" s="260">
        <v>2023</v>
      </c>
    </row>
    <row r="2672" spans="1:16" s="129" customFormat="1" ht="15.75" customHeight="1" x14ac:dyDescent="0.25">
      <c r="A2672" s="113" t="s">
        <v>4424</v>
      </c>
      <c r="B2672" s="162" t="s">
        <v>3532</v>
      </c>
      <c r="C2672" s="233">
        <v>7033136.4000000004</v>
      </c>
      <c r="D2672" s="235"/>
      <c r="E2672" s="126"/>
      <c r="F2672" s="123"/>
      <c r="G2672" s="91">
        <v>7033136.4000000004</v>
      </c>
      <c r="H2672" s="120">
        <v>44162</v>
      </c>
      <c r="I2672" s="243">
        <v>45285</v>
      </c>
      <c r="J2672" s="120"/>
      <c r="K2672" s="120"/>
      <c r="L2672" s="162"/>
      <c r="M2672" s="139" t="s">
        <v>3976</v>
      </c>
      <c r="N2672" s="92">
        <v>2</v>
      </c>
      <c r="O2672" s="135">
        <v>3827.54</v>
      </c>
      <c r="P2672" s="260">
        <v>2020</v>
      </c>
    </row>
    <row r="2673" spans="1:16" s="129" customFormat="1" ht="15.75" customHeight="1" x14ac:dyDescent="0.25">
      <c r="A2673" s="229" t="s">
        <v>4425</v>
      </c>
      <c r="B2673" s="214" t="s">
        <v>3532</v>
      </c>
      <c r="C2673" s="233">
        <v>468601.92</v>
      </c>
      <c r="D2673" s="235"/>
      <c r="E2673" s="126"/>
      <c r="F2673" s="123"/>
      <c r="G2673" s="91">
        <v>468601.92</v>
      </c>
      <c r="H2673" s="198">
        <v>44733</v>
      </c>
      <c r="I2673" s="243">
        <v>44953</v>
      </c>
      <c r="J2673" s="120"/>
      <c r="K2673" s="120"/>
      <c r="L2673" s="162"/>
      <c r="M2673" s="203" t="s">
        <v>3585</v>
      </c>
      <c r="N2673" s="214">
        <v>2</v>
      </c>
      <c r="O2673" s="259">
        <v>902.4</v>
      </c>
      <c r="P2673" s="260">
        <v>2022</v>
      </c>
    </row>
    <row r="2674" spans="1:16" s="129" customFormat="1" ht="15.75" customHeight="1" x14ac:dyDescent="0.25">
      <c r="A2674" s="229" t="s">
        <v>4426</v>
      </c>
      <c r="B2674" s="214" t="s">
        <v>3532</v>
      </c>
      <c r="C2674" s="233">
        <v>1780507.3</v>
      </c>
      <c r="D2674" s="235"/>
      <c r="E2674" s="126"/>
      <c r="F2674" s="123"/>
      <c r="G2674" s="91">
        <v>1780507.3</v>
      </c>
      <c r="H2674" s="198">
        <v>44859</v>
      </c>
      <c r="I2674" s="243">
        <v>44953</v>
      </c>
      <c r="J2674" s="120"/>
      <c r="K2674" s="120"/>
      <c r="L2674" s="162"/>
      <c r="M2674" s="253" t="s">
        <v>4471</v>
      </c>
      <c r="N2674" s="254">
        <v>4</v>
      </c>
      <c r="O2674" s="259">
        <v>1216.5</v>
      </c>
      <c r="P2674" s="260">
        <v>2022</v>
      </c>
    </row>
    <row r="2675" spans="1:16" s="129" customFormat="1" ht="15.75" customHeight="1" x14ac:dyDescent="0.25">
      <c r="A2675" s="185" t="s">
        <v>4427</v>
      </c>
      <c r="B2675" s="162" t="s">
        <v>4191</v>
      </c>
      <c r="C2675" s="233">
        <v>8577022</v>
      </c>
      <c r="D2675" s="235"/>
      <c r="E2675" s="126"/>
      <c r="F2675" s="123"/>
      <c r="G2675" s="91">
        <v>8577022</v>
      </c>
      <c r="H2675" s="198">
        <v>45266</v>
      </c>
      <c r="I2675" s="243">
        <v>45288</v>
      </c>
      <c r="J2675" s="120"/>
      <c r="K2675" s="120"/>
      <c r="L2675" s="162"/>
      <c r="M2675" s="84" t="s">
        <v>3938</v>
      </c>
      <c r="N2675" s="162">
        <v>1</v>
      </c>
      <c r="O2675" s="204">
        <v>4882.1000000000004</v>
      </c>
      <c r="P2675" s="260">
        <v>2023</v>
      </c>
    </row>
    <row r="2676" spans="1:16" s="129" customFormat="1" ht="15.75" customHeight="1" x14ac:dyDescent="0.25">
      <c r="A2676" s="189" t="s">
        <v>4428</v>
      </c>
      <c r="B2676" s="101" t="s">
        <v>2500</v>
      </c>
      <c r="C2676" s="233">
        <v>4497415.24</v>
      </c>
      <c r="D2676" s="235"/>
      <c r="E2676" s="126"/>
      <c r="F2676" s="123"/>
      <c r="G2676" s="91">
        <v>4497415.24</v>
      </c>
      <c r="H2676" s="198">
        <v>45229</v>
      </c>
      <c r="I2676" s="243">
        <v>45233</v>
      </c>
      <c r="J2676" s="120"/>
      <c r="K2676" s="120"/>
      <c r="L2676" s="162"/>
      <c r="M2676" s="84" t="s">
        <v>4026</v>
      </c>
      <c r="N2676" s="162">
        <v>1</v>
      </c>
      <c r="O2676" s="204">
        <v>7645.5</v>
      </c>
      <c r="P2676" s="260">
        <v>2023</v>
      </c>
    </row>
    <row r="2677" spans="1:16" s="129" customFormat="1" ht="15.75" customHeight="1" x14ac:dyDescent="0.25">
      <c r="A2677" s="154" t="s">
        <v>4429</v>
      </c>
      <c r="B2677" s="101" t="s">
        <v>4083</v>
      </c>
      <c r="C2677" s="105">
        <v>9002000.2200000007</v>
      </c>
      <c r="D2677" s="118"/>
      <c r="E2677" s="126"/>
      <c r="F2677" s="123"/>
      <c r="G2677" s="91">
        <v>9002000.2200000007</v>
      </c>
      <c r="H2677" s="198">
        <v>45275</v>
      </c>
      <c r="I2677" s="102">
        <v>45300</v>
      </c>
      <c r="J2677" s="120"/>
      <c r="K2677" s="120"/>
      <c r="L2677" s="162"/>
      <c r="M2677" s="203" t="s">
        <v>3939</v>
      </c>
      <c r="N2677" s="162">
        <v>2</v>
      </c>
      <c r="O2677" s="204">
        <v>4010.1</v>
      </c>
      <c r="P2677" s="162">
        <v>2023</v>
      </c>
    </row>
    <row r="2678" spans="1:16" s="129" customFormat="1" ht="15.75" customHeight="1" x14ac:dyDescent="0.25">
      <c r="A2678" s="104" t="s">
        <v>4430</v>
      </c>
      <c r="B2678" s="162" t="s">
        <v>4350</v>
      </c>
      <c r="C2678" s="105">
        <v>8728470.0999999996</v>
      </c>
      <c r="D2678" s="118"/>
      <c r="E2678" s="126"/>
      <c r="F2678" s="123"/>
      <c r="G2678" s="91">
        <v>8728470.0999999996</v>
      </c>
      <c r="H2678" s="120">
        <v>45301</v>
      </c>
      <c r="I2678" s="102">
        <v>45307</v>
      </c>
      <c r="J2678" s="120"/>
      <c r="K2678" s="120"/>
      <c r="L2678" s="162"/>
      <c r="M2678" s="203" t="s">
        <v>3938</v>
      </c>
      <c r="N2678" s="162">
        <v>1</v>
      </c>
      <c r="O2678" s="101">
        <v>3898.7</v>
      </c>
      <c r="P2678" s="162">
        <v>2024</v>
      </c>
    </row>
    <row r="2679" spans="1:16" s="129" customFormat="1" ht="15.75" customHeight="1" x14ac:dyDescent="0.25">
      <c r="A2679" s="189" t="s">
        <v>4431</v>
      </c>
      <c r="B2679" s="101" t="s">
        <v>2500</v>
      </c>
      <c r="C2679" s="233">
        <v>11193478.6</v>
      </c>
      <c r="D2679" s="235"/>
      <c r="E2679" s="126"/>
      <c r="F2679" s="123"/>
      <c r="G2679" s="91">
        <v>11193478.6</v>
      </c>
      <c r="H2679" s="198">
        <v>45238</v>
      </c>
      <c r="I2679" s="243">
        <v>45243</v>
      </c>
      <c r="J2679" s="120"/>
      <c r="K2679" s="120"/>
      <c r="L2679" s="162"/>
      <c r="M2679" s="203" t="s">
        <v>4026</v>
      </c>
      <c r="N2679" s="214">
        <v>1</v>
      </c>
      <c r="O2679" s="204">
        <v>10706.8</v>
      </c>
      <c r="P2679" s="260">
        <v>2023</v>
      </c>
    </row>
    <row r="2680" spans="1:16" s="129" customFormat="1" ht="15.75" customHeight="1" x14ac:dyDescent="0.25">
      <c r="A2680" s="104" t="s">
        <v>4432</v>
      </c>
      <c r="B2680" s="101" t="s">
        <v>4090</v>
      </c>
      <c r="C2680" s="233">
        <v>4012669.13</v>
      </c>
      <c r="D2680" s="235"/>
      <c r="E2680" s="126"/>
      <c r="F2680" s="123"/>
      <c r="G2680" s="91">
        <v>4012669.13</v>
      </c>
      <c r="H2680" s="120">
        <v>45306</v>
      </c>
      <c r="I2680" s="243">
        <v>45309</v>
      </c>
      <c r="J2680" s="120"/>
      <c r="K2680" s="120"/>
      <c r="L2680" s="162"/>
      <c r="M2680" s="203" t="s">
        <v>3938</v>
      </c>
      <c r="N2680" s="162">
        <v>1</v>
      </c>
      <c r="O2680" s="101">
        <v>2060.1</v>
      </c>
      <c r="P2680" s="260">
        <v>2024</v>
      </c>
    </row>
    <row r="2681" spans="1:16" s="129" customFormat="1" ht="15.75" customHeight="1" x14ac:dyDescent="0.25">
      <c r="A2681" s="189" t="s">
        <v>4433</v>
      </c>
      <c r="B2681" s="101" t="s">
        <v>2500</v>
      </c>
      <c r="C2681" s="233">
        <v>4500254.82</v>
      </c>
      <c r="D2681" s="235"/>
      <c r="E2681" s="126"/>
      <c r="F2681" s="123"/>
      <c r="G2681" s="91">
        <v>4500254.82</v>
      </c>
      <c r="H2681" s="198">
        <v>45261</v>
      </c>
      <c r="I2681" s="243">
        <v>45264</v>
      </c>
      <c r="J2681" s="120"/>
      <c r="K2681" s="120"/>
      <c r="L2681" s="162"/>
      <c r="M2681" s="84" t="s">
        <v>4026</v>
      </c>
      <c r="N2681" s="162">
        <v>1</v>
      </c>
      <c r="O2681" s="204">
        <v>4219.6000000000004</v>
      </c>
      <c r="P2681" s="260">
        <v>2023</v>
      </c>
    </row>
    <row r="2682" spans="1:16" s="129" customFormat="1" ht="15.75" customHeight="1" x14ac:dyDescent="0.25">
      <c r="A2682" s="185" t="s">
        <v>4434</v>
      </c>
      <c r="B2682" s="204" t="s">
        <v>2500</v>
      </c>
      <c r="C2682" s="233">
        <v>8997554.7599999998</v>
      </c>
      <c r="D2682" s="235"/>
      <c r="E2682" s="126"/>
      <c r="F2682" s="123"/>
      <c r="G2682" s="91">
        <v>8997554.7599999998</v>
      </c>
      <c r="H2682" s="198">
        <v>45251</v>
      </c>
      <c r="I2682" s="243">
        <v>45258</v>
      </c>
      <c r="J2682" s="120"/>
      <c r="K2682" s="120"/>
      <c r="L2682" s="162"/>
      <c r="M2682" s="84" t="s">
        <v>4026</v>
      </c>
      <c r="N2682" s="162">
        <v>1</v>
      </c>
      <c r="O2682" s="204">
        <v>10149.200000000001</v>
      </c>
      <c r="P2682" s="260">
        <v>2023</v>
      </c>
    </row>
    <row r="2683" spans="1:16" s="129" customFormat="1" ht="15.75" customHeight="1" x14ac:dyDescent="0.25">
      <c r="A2683" s="189" t="s">
        <v>4435</v>
      </c>
      <c r="B2683" s="101" t="s">
        <v>2500</v>
      </c>
      <c r="C2683" s="233">
        <v>4498368.84</v>
      </c>
      <c r="D2683" s="235"/>
      <c r="E2683" s="126"/>
      <c r="F2683" s="123"/>
      <c r="G2683" s="91">
        <v>4498368.84</v>
      </c>
      <c r="H2683" s="198">
        <v>45196</v>
      </c>
      <c r="I2683" s="243">
        <v>45203</v>
      </c>
      <c r="J2683" s="120"/>
      <c r="K2683" s="120"/>
      <c r="L2683" s="162"/>
      <c r="M2683" s="84" t="s">
        <v>4026</v>
      </c>
      <c r="N2683" s="162">
        <v>1</v>
      </c>
      <c r="O2683" s="204">
        <v>7738.3</v>
      </c>
      <c r="P2683" s="260">
        <v>2023</v>
      </c>
    </row>
    <row r="2684" spans="1:16" s="129" customFormat="1" ht="15.75" customHeight="1" x14ac:dyDescent="0.25">
      <c r="A2684" s="189" t="s">
        <v>4436</v>
      </c>
      <c r="B2684" s="101" t="s">
        <v>2500</v>
      </c>
      <c r="C2684" s="233">
        <v>6716660.04</v>
      </c>
      <c r="D2684" s="235"/>
      <c r="E2684" s="126"/>
      <c r="F2684" s="123"/>
      <c r="G2684" s="91">
        <v>6716660.04</v>
      </c>
      <c r="H2684" s="198">
        <v>45238</v>
      </c>
      <c r="I2684" s="243">
        <v>45243</v>
      </c>
      <c r="J2684" s="120"/>
      <c r="K2684" s="120"/>
      <c r="L2684" s="162"/>
      <c r="M2684" s="203" t="s">
        <v>4026</v>
      </c>
      <c r="N2684" s="214">
        <v>1</v>
      </c>
      <c r="O2684" s="204">
        <v>6473</v>
      </c>
      <c r="P2684" s="260">
        <v>2023</v>
      </c>
    </row>
    <row r="2685" spans="1:16" s="129" customFormat="1" ht="15.75" customHeight="1" x14ac:dyDescent="0.25">
      <c r="A2685" s="113" t="s">
        <v>4437</v>
      </c>
      <c r="B2685" s="162" t="s">
        <v>3838</v>
      </c>
      <c r="C2685" s="233">
        <v>1554085.52</v>
      </c>
      <c r="D2685" s="235"/>
      <c r="E2685" s="126"/>
      <c r="F2685" s="123"/>
      <c r="G2685" s="91">
        <v>1554085.52</v>
      </c>
      <c r="H2685" s="120">
        <v>44644</v>
      </c>
      <c r="I2685" s="243">
        <v>45314</v>
      </c>
      <c r="J2685" s="120"/>
      <c r="K2685" s="120"/>
      <c r="L2685" s="162"/>
      <c r="M2685" s="139" t="s">
        <v>2822</v>
      </c>
      <c r="N2685" s="162">
        <v>1</v>
      </c>
      <c r="O2685" s="162">
        <v>3454.2</v>
      </c>
      <c r="P2685" s="260">
        <v>2022</v>
      </c>
    </row>
    <row r="2686" spans="1:16" s="129" customFormat="1" ht="15.75" customHeight="1" x14ac:dyDescent="0.25">
      <c r="A2686" s="189" t="s">
        <v>4438</v>
      </c>
      <c r="B2686" s="204" t="s">
        <v>2500</v>
      </c>
      <c r="C2686" s="233">
        <v>21266549.32</v>
      </c>
      <c r="D2686" s="235"/>
      <c r="E2686" s="126"/>
      <c r="F2686" s="123"/>
      <c r="G2686" s="91">
        <v>21266549.32</v>
      </c>
      <c r="H2686" s="198">
        <v>45202</v>
      </c>
      <c r="I2686" s="243">
        <v>45225</v>
      </c>
      <c r="J2686" s="120"/>
      <c r="K2686" s="120"/>
      <c r="L2686" s="162"/>
      <c r="M2686" s="203" t="s">
        <v>4026</v>
      </c>
      <c r="N2686" s="214">
        <v>1</v>
      </c>
      <c r="O2686" s="204">
        <v>15185.3</v>
      </c>
      <c r="P2686" s="260">
        <v>2023</v>
      </c>
    </row>
    <row r="2687" spans="1:16" s="129" customFormat="1" ht="15.75" customHeight="1" x14ac:dyDescent="0.25">
      <c r="A2687" s="18" t="s">
        <v>4439</v>
      </c>
      <c r="B2687" s="101" t="s">
        <v>4083</v>
      </c>
      <c r="C2687" s="105">
        <v>3584863.85</v>
      </c>
      <c r="D2687" s="118"/>
      <c r="E2687" s="126"/>
      <c r="F2687" s="123"/>
      <c r="G2687" s="91">
        <v>3584863.85</v>
      </c>
      <c r="H2687" s="120">
        <v>45280</v>
      </c>
      <c r="I2687" s="102">
        <v>45317</v>
      </c>
      <c r="J2687" s="120"/>
      <c r="K2687" s="120"/>
      <c r="L2687" s="162"/>
      <c r="M2687" s="203" t="s">
        <v>3937</v>
      </c>
      <c r="N2687" s="162">
        <v>1</v>
      </c>
      <c r="O2687" s="101">
        <v>2964.5</v>
      </c>
      <c r="P2687" s="162">
        <v>2023</v>
      </c>
    </row>
    <row r="2688" spans="1:16" s="129" customFormat="1" ht="15.75" customHeight="1" x14ac:dyDescent="0.25">
      <c r="A2688" s="18" t="s">
        <v>4440</v>
      </c>
      <c r="B2688" s="101" t="s">
        <v>4441</v>
      </c>
      <c r="C2688" s="105">
        <v>2741516.04</v>
      </c>
      <c r="D2688" s="118"/>
      <c r="E2688" s="126"/>
      <c r="F2688" s="123"/>
      <c r="G2688" s="91">
        <v>2741516.04</v>
      </c>
      <c r="H2688" s="120">
        <v>45310</v>
      </c>
      <c r="I2688" s="102">
        <v>45320</v>
      </c>
      <c r="J2688" s="120"/>
      <c r="K2688" s="120"/>
      <c r="L2688" s="162"/>
      <c r="M2688" s="203" t="s">
        <v>3938</v>
      </c>
      <c r="N2688" s="162">
        <v>1</v>
      </c>
      <c r="O2688" s="101">
        <v>540.6</v>
      </c>
      <c r="P2688" s="162">
        <v>2024</v>
      </c>
    </row>
    <row r="2689" spans="1:16" s="129" customFormat="1" ht="15.75" customHeight="1" x14ac:dyDescent="0.25">
      <c r="A2689" s="154" t="s">
        <v>4442</v>
      </c>
      <c r="B2689" s="101" t="s">
        <v>2500</v>
      </c>
      <c r="C2689" s="105">
        <v>11192528</v>
      </c>
      <c r="D2689" s="118"/>
      <c r="E2689" s="126"/>
      <c r="F2689" s="123"/>
      <c r="G2689" s="91">
        <v>11192528</v>
      </c>
      <c r="H2689" s="198">
        <v>45247</v>
      </c>
      <c r="I2689" s="102">
        <v>45258</v>
      </c>
      <c r="J2689" s="120"/>
      <c r="K2689" s="120"/>
      <c r="L2689" s="162"/>
      <c r="M2689" s="203" t="s">
        <v>4026</v>
      </c>
      <c r="N2689" s="214">
        <v>1</v>
      </c>
      <c r="O2689" s="204">
        <v>10705.4</v>
      </c>
      <c r="P2689" s="162">
        <v>2023</v>
      </c>
    </row>
    <row r="2690" spans="1:16" s="129" customFormat="1" ht="15.75" customHeight="1" x14ac:dyDescent="0.25">
      <c r="A2690" s="104" t="s">
        <v>4443</v>
      </c>
      <c r="B2690" s="162" t="s">
        <v>4350</v>
      </c>
      <c r="C2690" s="105">
        <v>9177676.2400000002</v>
      </c>
      <c r="D2690" s="118"/>
      <c r="E2690" s="126"/>
      <c r="F2690" s="123"/>
      <c r="G2690" s="91">
        <v>9177676.2400000002</v>
      </c>
      <c r="H2690" s="120">
        <v>45314</v>
      </c>
      <c r="I2690" s="102">
        <v>45321</v>
      </c>
      <c r="J2690" s="120"/>
      <c r="K2690" s="120"/>
      <c r="L2690" s="162"/>
      <c r="M2690" s="203" t="s">
        <v>3938</v>
      </c>
      <c r="N2690" s="162">
        <v>1</v>
      </c>
      <c r="O2690" s="101">
        <v>4927.5</v>
      </c>
      <c r="P2690" s="162">
        <v>2024</v>
      </c>
    </row>
    <row r="2691" spans="1:16" s="129" customFormat="1" ht="15.75" customHeight="1" x14ac:dyDescent="0.25">
      <c r="A2691" s="185" t="s">
        <v>4444</v>
      </c>
      <c r="B2691" s="101" t="s">
        <v>4095</v>
      </c>
      <c r="C2691" s="105">
        <v>8618201.2200000007</v>
      </c>
      <c r="D2691" s="118"/>
      <c r="E2691" s="126"/>
      <c r="F2691" s="123"/>
      <c r="G2691" s="91">
        <v>8618201.2200000007</v>
      </c>
      <c r="H2691" s="198">
        <v>45225</v>
      </c>
      <c r="I2691" s="102">
        <v>45322</v>
      </c>
      <c r="J2691" s="120"/>
      <c r="K2691" s="120"/>
      <c r="L2691" s="162"/>
      <c r="M2691" s="203" t="s">
        <v>3939</v>
      </c>
      <c r="N2691" s="214">
        <v>2</v>
      </c>
      <c r="O2691" s="204">
        <v>4810.6000000000004</v>
      </c>
      <c r="P2691" s="162">
        <v>2023</v>
      </c>
    </row>
    <row r="2692" spans="1:16" s="129" customFormat="1" ht="15.75" customHeight="1" x14ac:dyDescent="0.25">
      <c r="A2692" s="189" t="s">
        <v>4445</v>
      </c>
      <c r="B2692" s="101" t="s">
        <v>2500</v>
      </c>
      <c r="C2692" s="105">
        <v>6750559.1699999999</v>
      </c>
      <c r="D2692" s="118"/>
      <c r="E2692" s="126"/>
      <c r="F2692" s="123"/>
      <c r="G2692" s="91">
        <v>6750559.1699999999</v>
      </c>
      <c r="H2692" s="198">
        <v>45280</v>
      </c>
      <c r="I2692" s="102">
        <v>45285</v>
      </c>
      <c r="J2692" s="120"/>
      <c r="K2692" s="120"/>
      <c r="L2692" s="162"/>
      <c r="M2692" s="84" t="s">
        <v>4026</v>
      </c>
      <c r="N2692" s="162">
        <v>1</v>
      </c>
      <c r="O2692" s="204">
        <v>5974.2</v>
      </c>
      <c r="P2692" s="162">
        <v>2023</v>
      </c>
    </row>
    <row r="2693" spans="1:16" s="129" customFormat="1" ht="15.75" customHeight="1" x14ac:dyDescent="0.25">
      <c r="A2693" s="18" t="s">
        <v>4446</v>
      </c>
      <c r="B2693" s="204" t="s">
        <v>4210</v>
      </c>
      <c r="C2693" s="105">
        <v>2354466.89</v>
      </c>
      <c r="D2693" s="118"/>
      <c r="E2693" s="126"/>
      <c r="F2693" s="123"/>
      <c r="G2693" s="91">
        <v>2354466.89</v>
      </c>
      <c r="H2693" s="238">
        <v>45316</v>
      </c>
      <c r="I2693" s="102">
        <v>45323</v>
      </c>
      <c r="J2693" s="120"/>
      <c r="K2693" s="120"/>
      <c r="L2693" s="162"/>
      <c r="M2693" s="249" t="s">
        <v>3938</v>
      </c>
      <c r="N2693" s="248">
        <v>1</v>
      </c>
      <c r="O2693" s="226">
        <v>466.2</v>
      </c>
      <c r="P2693" s="162">
        <v>2024</v>
      </c>
    </row>
    <row r="2694" spans="1:16" s="129" customFormat="1" ht="15.75" customHeight="1" x14ac:dyDescent="0.25">
      <c r="A2694" s="185" t="s">
        <v>4447</v>
      </c>
      <c r="B2694" s="101" t="s">
        <v>4286</v>
      </c>
      <c r="C2694" s="105">
        <v>6343436.9800000004</v>
      </c>
      <c r="D2694" s="118"/>
      <c r="E2694" s="126"/>
      <c r="F2694" s="123"/>
      <c r="G2694" s="91">
        <v>6343436.9800000004</v>
      </c>
      <c r="H2694" s="198">
        <v>45191</v>
      </c>
      <c r="I2694" s="102">
        <v>45316</v>
      </c>
      <c r="J2694" s="120"/>
      <c r="K2694" s="120"/>
      <c r="L2694" s="162"/>
      <c r="M2694" s="84" t="s">
        <v>3938</v>
      </c>
      <c r="N2694" s="162">
        <v>1</v>
      </c>
      <c r="O2694" s="204">
        <v>3767.8</v>
      </c>
      <c r="P2694" s="162">
        <v>2023</v>
      </c>
    </row>
    <row r="2695" spans="1:16" s="129" customFormat="1" ht="15.75" customHeight="1" x14ac:dyDescent="0.25">
      <c r="A2695" s="185" t="s">
        <v>4448</v>
      </c>
      <c r="B2695" s="204" t="s">
        <v>2500</v>
      </c>
      <c r="C2695" s="105">
        <v>11249464.199999999</v>
      </c>
      <c r="D2695" s="118"/>
      <c r="E2695" s="126"/>
      <c r="F2695" s="123"/>
      <c r="G2695" s="91">
        <v>11249464.199999999</v>
      </c>
      <c r="H2695" s="198">
        <v>45273</v>
      </c>
      <c r="I2695" s="102">
        <v>45285</v>
      </c>
      <c r="J2695" s="120"/>
      <c r="K2695" s="120"/>
      <c r="L2695" s="162"/>
      <c r="M2695" s="84" t="s">
        <v>4026</v>
      </c>
      <c r="N2695" s="162">
        <v>1</v>
      </c>
      <c r="O2695" s="204">
        <v>10877.1</v>
      </c>
      <c r="P2695" s="162">
        <v>2023</v>
      </c>
    </row>
    <row r="2696" spans="1:16" s="129" customFormat="1" ht="15.75" customHeight="1" x14ac:dyDescent="0.25">
      <c r="A2696" s="185" t="s">
        <v>4449</v>
      </c>
      <c r="B2696" s="162" t="s">
        <v>4061</v>
      </c>
      <c r="C2696" s="105">
        <v>8228778.2199999997</v>
      </c>
      <c r="D2696" s="118"/>
      <c r="E2696" s="126"/>
      <c r="F2696" s="123"/>
      <c r="G2696" s="91">
        <v>8228778.2199999997</v>
      </c>
      <c r="H2696" s="198">
        <v>45287</v>
      </c>
      <c r="I2696" s="102">
        <v>45313</v>
      </c>
      <c r="J2696" s="120"/>
      <c r="K2696" s="120"/>
      <c r="L2696" s="162"/>
      <c r="M2696" s="84" t="s">
        <v>3938</v>
      </c>
      <c r="N2696" s="162">
        <v>1</v>
      </c>
      <c r="O2696" s="204">
        <v>6253.7</v>
      </c>
      <c r="P2696" s="162">
        <v>2023</v>
      </c>
    </row>
    <row r="2697" spans="1:16" s="129" customFormat="1" ht="15.75" customHeight="1" x14ac:dyDescent="0.25">
      <c r="A2697" s="185" t="s">
        <v>4450</v>
      </c>
      <c r="B2697" s="162" t="s">
        <v>4342</v>
      </c>
      <c r="C2697" s="105">
        <v>3049722.23</v>
      </c>
      <c r="D2697" s="118"/>
      <c r="E2697" s="126"/>
      <c r="F2697" s="123"/>
      <c r="G2697" s="91">
        <v>3049722.23</v>
      </c>
      <c r="H2697" s="198">
        <v>45212</v>
      </c>
      <c r="I2697" s="102">
        <v>45316</v>
      </c>
      <c r="J2697" s="120"/>
      <c r="K2697" s="120"/>
      <c r="L2697" s="162"/>
      <c r="M2697" s="84" t="s">
        <v>3938</v>
      </c>
      <c r="N2697" s="162">
        <v>1</v>
      </c>
      <c r="O2697" s="204">
        <v>841.6</v>
      </c>
      <c r="P2697" s="162">
        <v>2023</v>
      </c>
    </row>
    <row r="2698" spans="1:16" s="129" customFormat="1" ht="15.75" customHeight="1" x14ac:dyDescent="0.25">
      <c r="A2698" s="104" t="s">
        <v>4451</v>
      </c>
      <c r="B2698" s="91" t="s">
        <v>2081</v>
      </c>
      <c r="C2698" s="105">
        <v>3095572.48</v>
      </c>
      <c r="D2698" s="118"/>
      <c r="E2698" s="126"/>
      <c r="F2698" s="123"/>
      <c r="G2698" s="91">
        <v>3095572.48</v>
      </c>
      <c r="H2698" s="238">
        <v>45307</v>
      </c>
      <c r="I2698" s="102">
        <v>45322</v>
      </c>
      <c r="J2698" s="120"/>
      <c r="K2698" s="120"/>
      <c r="L2698" s="162"/>
      <c r="M2698" s="249" t="s">
        <v>3938</v>
      </c>
      <c r="N2698" s="248">
        <v>1</v>
      </c>
      <c r="O2698" s="226">
        <v>635</v>
      </c>
      <c r="P2698" s="162">
        <v>2024</v>
      </c>
    </row>
    <row r="2699" spans="1:16" s="129" customFormat="1" ht="15.75" customHeight="1" x14ac:dyDescent="0.25">
      <c r="A2699" s="185" t="s">
        <v>4452</v>
      </c>
      <c r="B2699" s="162" t="s">
        <v>4061</v>
      </c>
      <c r="C2699" s="105">
        <v>5201953.62</v>
      </c>
      <c r="D2699" s="118"/>
      <c r="E2699" s="126"/>
      <c r="F2699" s="123"/>
      <c r="G2699" s="91">
        <v>5201953.62</v>
      </c>
      <c r="H2699" s="198">
        <v>45310</v>
      </c>
      <c r="I2699" s="102">
        <v>45336</v>
      </c>
      <c r="J2699" s="120"/>
      <c r="K2699" s="120"/>
      <c r="L2699" s="162"/>
      <c r="M2699" s="84" t="s">
        <v>3938</v>
      </c>
      <c r="N2699" s="162">
        <v>1</v>
      </c>
      <c r="O2699" s="204">
        <v>4342.5</v>
      </c>
      <c r="P2699" s="162">
        <v>2024</v>
      </c>
    </row>
    <row r="2700" spans="1:16" s="129" customFormat="1" ht="15.75" customHeight="1" x14ac:dyDescent="0.25">
      <c r="A2700" s="18" t="s">
        <v>4453</v>
      </c>
      <c r="B2700" s="103" t="s">
        <v>2112</v>
      </c>
      <c r="C2700" s="105">
        <v>3902577.64</v>
      </c>
      <c r="D2700" s="118"/>
      <c r="E2700" s="126"/>
      <c r="F2700" s="123"/>
      <c r="G2700" s="91">
        <v>3902577.64</v>
      </c>
      <c r="H2700" s="238">
        <v>45322</v>
      </c>
      <c r="I2700" s="102">
        <v>45339</v>
      </c>
      <c r="J2700" s="120"/>
      <c r="K2700" s="120"/>
      <c r="L2700" s="162"/>
      <c r="M2700" s="249" t="s">
        <v>3938</v>
      </c>
      <c r="N2700" s="248">
        <v>1</v>
      </c>
      <c r="O2700" s="226">
        <v>1674.4</v>
      </c>
      <c r="P2700" s="162">
        <v>2024</v>
      </c>
    </row>
    <row r="2701" spans="1:16" s="129" customFormat="1" ht="15.75" customHeight="1" x14ac:dyDescent="0.25">
      <c r="A2701" s="189" t="s">
        <v>4454</v>
      </c>
      <c r="B2701" s="204" t="s">
        <v>4455</v>
      </c>
      <c r="C2701" s="105">
        <v>1871259.89</v>
      </c>
      <c r="D2701" s="118"/>
      <c r="E2701" s="126"/>
      <c r="F2701" s="123"/>
      <c r="G2701" s="91">
        <v>1871259.89</v>
      </c>
      <c r="H2701" s="198">
        <v>45203</v>
      </c>
      <c r="I2701" s="102">
        <v>45335</v>
      </c>
      <c r="J2701" s="120"/>
      <c r="K2701" s="120"/>
      <c r="L2701" s="162"/>
      <c r="M2701" s="84" t="s">
        <v>3584</v>
      </c>
      <c r="N2701" s="162">
        <v>4</v>
      </c>
      <c r="O2701" s="204">
        <v>1711.6</v>
      </c>
      <c r="P2701" s="162">
        <v>2023</v>
      </c>
    </row>
    <row r="2702" spans="1:16" s="129" customFormat="1" ht="15.75" customHeight="1" x14ac:dyDescent="0.25">
      <c r="A2702" s="104" t="s">
        <v>4456</v>
      </c>
      <c r="B2702" s="101" t="s">
        <v>4090</v>
      </c>
      <c r="C2702" s="105">
        <v>3690107.27</v>
      </c>
      <c r="D2702" s="118"/>
      <c r="E2702" s="126"/>
      <c r="F2702" s="123"/>
      <c r="G2702" s="91">
        <v>3690107.27</v>
      </c>
      <c r="H2702" s="238">
        <v>45349</v>
      </c>
      <c r="I2702" s="102">
        <v>45351</v>
      </c>
      <c r="J2702" s="120"/>
      <c r="K2702" s="120"/>
      <c r="L2702" s="162"/>
      <c r="M2702" s="249" t="s">
        <v>3938</v>
      </c>
      <c r="N2702" s="248">
        <v>1</v>
      </c>
      <c r="O2702" s="226">
        <v>756.1</v>
      </c>
      <c r="P2702" s="162">
        <v>2024</v>
      </c>
    </row>
    <row r="2703" spans="1:16" s="129" customFormat="1" ht="15.75" customHeight="1" x14ac:dyDescent="0.25">
      <c r="A2703" s="189" t="s">
        <v>4457</v>
      </c>
      <c r="B2703" s="101" t="s">
        <v>2500</v>
      </c>
      <c r="C2703" s="105">
        <v>4495799.54</v>
      </c>
      <c r="D2703" s="118"/>
      <c r="E2703" s="126"/>
      <c r="F2703" s="123"/>
      <c r="G2703" s="91">
        <v>4495799.54</v>
      </c>
      <c r="H2703" s="198">
        <v>45281</v>
      </c>
      <c r="I2703" s="102">
        <v>45285</v>
      </c>
      <c r="J2703" s="120"/>
      <c r="K2703" s="120"/>
      <c r="L2703" s="162"/>
      <c r="M2703" s="84" t="s">
        <v>4026</v>
      </c>
      <c r="N2703" s="162">
        <v>1</v>
      </c>
      <c r="O2703" s="204">
        <v>5603.3</v>
      </c>
      <c r="P2703" s="162">
        <v>2023</v>
      </c>
    </row>
    <row r="2704" spans="1:16" s="129" customFormat="1" ht="15.75" customHeight="1" x14ac:dyDescent="0.25">
      <c r="A2704" s="189" t="s">
        <v>4458</v>
      </c>
      <c r="B2704" s="101" t="s">
        <v>2500</v>
      </c>
      <c r="C2704" s="105">
        <v>6751027.9500000002</v>
      </c>
      <c r="D2704" s="118"/>
      <c r="E2704" s="126"/>
      <c r="F2704" s="123"/>
      <c r="G2704" s="91">
        <v>6751027.9500000002</v>
      </c>
      <c r="H2704" s="198">
        <v>45287</v>
      </c>
      <c r="I2704" s="102">
        <v>45289</v>
      </c>
      <c r="J2704" s="120"/>
      <c r="K2704" s="120"/>
      <c r="L2704" s="162"/>
      <c r="M2704" s="84" t="s">
        <v>4026</v>
      </c>
      <c r="N2704" s="162">
        <v>1</v>
      </c>
      <c r="O2704" s="204">
        <v>6454.3</v>
      </c>
      <c r="P2704" s="162">
        <v>2023</v>
      </c>
    </row>
    <row r="2705" spans="1:16" s="129" customFormat="1" ht="15.75" customHeight="1" x14ac:dyDescent="0.25">
      <c r="A2705" s="104" t="s">
        <v>4459</v>
      </c>
      <c r="B2705" s="162" t="s">
        <v>2112</v>
      </c>
      <c r="C2705" s="105">
        <v>6536680.7599999998</v>
      </c>
      <c r="D2705" s="118"/>
      <c r="E2705" s="126"/>
      <c r="F2705" s="123"/>
      <c r="G2705" s="91">
        <v>6536680.7599999998</v>
      </c>
      <c r="H2705" s="238">
        <v>45336</v>
      </c>
      <c r="I2705" s="102">
        <v>45349</v>
      </c>
      <c r="J2705" s="120"/>
      <c r="K2705" s="120"/>
      <c r="L2705" s="162"/>
      <c r="M2705" s="249" t="s">
        <v>3938</v>
      </c>
      <c r="N2705" s="248">
        <v>1</v>
      </c>
      <c r="O2705" s="226">
        <v>4047.03</v>
      </c>
      <c r="P2705" s="162">
        <v>2024</v>
      </c>
    </row>
    <row r="2706" spans="1:16" s="129" customFormat="1" ht="15.75" customHeight="1" x14ac:dyDescent="0.25">
      <c r="A2706" s="185" t="s">
        <v>4492</v>
      </c>
      <c r="B2706" s="162" t="s">
        <v>4342</v>
      </c>
      <c r="C2706" s="105">
        <v>8360865.2000000002</v>
      </c>
      <c r="D2706" s="118"/>
      <c r="E2706" s="126"/>
      <c r="F2706" s="123"/>
      <c r="G2706" s="91">
        <v>8360865.2000000002</v>
      </c>
      <c r="H2706" s="198">
        <v>45264</v>
      </c>
      <c r="I2706" s="102">
        <v>45365</v>
      </c>
      <c r="J2706" s="120"/>
      <c r="K2706" s="120"/>
      <c r="L2706" s="162"/>
      <c r="M2706" s="84" t="s">
        <v>3924</v>
      </c>
      <c r="N2706" s="162">
        <v>2</v>
      </c>
      <c r="O2706" s="204">
        <v>4056.8</v>
      </c>
      <c r="P2706" s="162">
        <v>2023</v>
      </c>
    </row>
    <row r="2707" spans="1:16" s="129" customFormat="1" ht="15.75" customHeight="1" x14ac:dyDescent="0.25">
      <c r="A2707" s="189" t="s">
        <v>898</v>
      </c>
      <c r="B2707" s="101" t="s">
        <v>2500</v>
      </c>
      <c r="C2707" s="105">
        <v>13494583.619999999</v>
      </c>
      <c r="D2707" s="118"/>
      <c r="E2707" s="126"/>
      <c r="F2707" s="123"/>
      <c r="G2707" s="91">
        <v>13494583.619999999</v>
      </c>
      <c r="H2707" s="198">
        <v>45288</v>
      </c>
      <c r="I2707" s="102">
        <v>45289</v>
      </c>
      <c r="J2707" s="120"/>
      <c r="K2707" s="120"/>
      <c r="L2707" s="162"/>
      <c r="M2707" s="84" t="s">
        <v>4026</v>
      </c>
      <c r="N2707" s="162">
        <v>1</v>
      </c>
      <c r="O2707" s="204">
        <v>13227</v>
      </c>
      <c r="P2707" s="162">
        <v>2023</v>
      </c>
    </row>
    <row r="2708" spans="1:16" s="129" customFormat="1" ht="15.75" customHeight="1" x14ac:dyDescent="0.25">
      <c r="A2708" s="189" t="s">
        <v>4493</v>
      </c>
      <c r="B2708" s="101" t="s">
        <v>2500</v>
      </c>
      <c r="C2708" s="105">
        <v>13502290.439999999</v>
      </c>
      <c r="D2708" s="118"/>
      <c r="E2708" s="126"/>
      <c r="F2708" s="123"/>
      <c r="G2708" s="91">
        <v>13502290.439999999</v>
      </c>
      <c r="H2708" s="198">
        <v>45287</v>
      </c>
      <c r="I2708" s="102">
        <v>45655</v>
      </c>
      <c r="J2708" s="120"/>
      <c r="K2708" s="120"/>
      <c r="L2708" s="162"/>
      <c r="M2708" s="84" t="s">
        <v>4026</v>
      </c>
      <c r="N2708" s="162">
        <v>1</v>
      </c>
      <c r="O2708" s="204">
        <v>12958</v>
      </c>
      <c r="P2708" s="162">
        <v>2023</v>
      </c>
    </row>
    <row r="2709" spans="1:16" s="129" customFormat="1" ht="15.75" customHeight="1" x14ac:dyDescent="0.25">
      <c r="A2709" s="185" t="s">
        <v>4494</v>
      </c>
      <c r="B2709" s="204" t="s">
        <v>2500</v>
      </c>
      <c r="C2709" s="105">
        <v>4499889.4400000004</v>
      </c>
      <c r="D2709" s="118"/>
      <c r="E2709" s="126"/>
      <c r="F2709" s="123"/>
      <c r="G2709" s="91">
        <v>4499889.4400000004</v>
      </c>
      <c r="H2709" s="198">
        <v>45303</v>
      </c>
      <c r="I2709" s="102">
        <v>45314</v>
      </c>
      <c r="J2709" s="120"/>
      <c r="K2709" s="120"/>
      <c r="L2709" s="162"/>
      <c r="M2709" s="84" t="s">
        <v>4026</v>
      </c>
      <c r="N2709" s="162">
        <v>1</v>
      </c>
      <c r="O2709" s="204">
        <v>6949.33</v>
      </c>
      <c r="P2709" s="162">
        <v>2024</v>
      </c>
    </row>
    <row r="2710" spans="1:16" s="129" customFormat="1" ht="15.75" customHeight="1" x14ac:dyDescent="0.25">
      <c r="A2710" s="189" t="s">
        <v>2235</v>
      </c>
      <c r="B2710" s="101" t="s">
        <v>2500</v>
      </c>
      <c r="C2710" s="105">
        <v>4500238.0599999996</v>
      </c>
      <c r="D2710" s="118"/>
      <c r="E2710" s="126"/>
      <c r="F2710" s="123"/>
      <c r="G2710" s="91">
        <v>4500238.0599999996</v>
      </c>
      <c r="H2710" s="198">
        <v>45324</v>
      </c>
      <c r="I2710" s="102">
        <v>45337</v>
      </c>
      <c r="J2710" s="120"/>
      <c r="K2710" s="120"/>
      <c r="L2710" s="162"/>
      <c r="M2710" s="84" t="s">
        <v>4026</v>
      </c>
      <c r="N2710" s="162">
        <v>1</v>
      </c>
      <c r="O2710" s="204">
        <v>5433.1</v>
      </c>
      <c r="P2710" s="162">
        <v>2024</v>
      </c>
    </row>
    <row r="2711" spans="1:16" s="129" customFormat="1" ht="15.75" customHeight="1" x14ac:dyDescent="0.25">
      <c r="A2711" s="189" t="s">
        <v>4495</v>
      </c>
      <c r="B2711" s="101" t="s">
        <v>2500</v>
      </c>
      <c r="C2711" s="105">
        <v>4498169.5999999996</v>
      </c>
      <c r="D2711" s="118"/>
      <c r="E2711" s="126"/>
      <c r="F2711" s="123"/>
      <c r="G2711" s="91">
        <v>4498169.5999999996</v>
      </c>
      <c r="H2711" s="198">
        <v>45285</v>
      </c>
      <c r="I2711" s="102">
        <v>45289</v>
      </c>
      <c r="J2711" s="120"/>
      <c r="K2711" s="120"/>
      <c r="L2711" s="162"/>
      <c r="M2711" s="84" t="s">
        <v>4026</v>
      </c>
      <c r="N2711" s="162">
        <v>1</v>
      </c>
      <c r="O2711" s="204">
        <v>10066.9</v>
      </c>
      <c r="P2711" s="162">
        <v>2023</v>
      </c>
    </row>
    <row r="2712" spans="1:16" s="129" customFormat="1" ht="15.75" customHeight="1" x14ac:dyDescent="0.25">
      <c r="A2712" s="262" t="s">
        <v>4496</v>
      </c>
      <c r="B2712" s="162" t="s">
        <v>4350</v>
      </c>
      <c r="C2712" s="105">
        <v>6379042.8499999996</v>
      </c>
      <c r="D2712" s="118"/>
      <c r="E2712" s="126"/>
      <c r="F2712" s="123"/>
      <c r="G2712" s="91">
        <v>6379042.8499999996</v>
      </c>
      <c r="H2712" s="238">
        <v>45364</v>
      </c>
      <c r="I2712" s="102">
        <v>45370</v>
      </c>
      <c r="J2712" s="120"/>
      <c r="K2712" s="120"/>
      <c r="L2712" s="162"/>
      <c r="M2712" s="249" t="s">
        <v>3938</v>
      </c>
      <c r="N2712" s="248">
        <v>1</v>
      </c>
      <c r="O2712" s="226">
        <v>3593.6</v>
      </c>
      <c r="P2712" s="162">
        <v>2024</v>
      </c>
    </row>
    <row r="2713" spans="1:16" s="129" customFormat="1" ht="15.75" customHeight="1" x14ac:dyDescent="0.25">
      <c r="A2713" s="185" t="s">
        <v>4497</v>
      </c>
      <c r="B2713" s="101" t="s">
        <v>4383</v>
      </c>
      <c r="C2713" s="105">
        <v>5675772.6699999999</v>
      </c>
      <c r="D2713" s="118"/>
      <c r="E2713" s="126"/>
      <c r="F2713" s="123"/>
      <c r="G2713" s="91">
        <v>5675772.6699999999</v>
      </c>
      <c r="H2713" s="198">
        <v>45289</v>
      </c>
      <c r="I2713" s="102">
        <v>45358</v>
      </c>
      <c r="J2713" s="120"/>
      <c r="K2713" s="120"/>
      <c r="L2713" s="162"/>
      <c r="M2713" s="84" t="s">
        <v>3938</v>
      </c>
      <c r="N2713" s="162">
        <v>1</v>
      </c>
      <c r="O2713" s="204">
        <v>3446.6</v>
      </c>
      <c r="P2713" s="162">
        <v>2023</v>
      </c>
    </row>
    <row r="2714" spans="1:16" s="129" customFormat="1" ht="15.75" customHeight="1" x14ac:dyDescent="0.25">
      <c r="A2714" s="113" t="s">
        <v>4498</v>
      </c>
      <c r="B2714" s="162" t="s">
        <v>3838</v>
      </c>
      <c r="C2714" s="105">
        <v>4221291.67</v>
      </c>
      <c r="D2714" s="118"/>
      <c r="E2714" s="126"/>
      <c r="F2714" s="123"/>
      <c r="G2714" s="91">
        <v>4221291.67</v>
      </c>
      <c r="H2714" s="120">
        <v>44181</v>
      </c>
      <c r="I2714" s="102">
        <v>45366</v>
      </c>
      <c r="J2714" s="120"/>
      <c r="K2714" s="120"/>
      <c r="L2714" s="162"/>
      <c r="M2714" s="84" t="s">
        <v>3582</v>
      </c>
      <c r="N2714" s="162">
        <v>5</v>
      </c>
      <c r="O2714" s="162">
        <v>2093.4</v>
      </c>
      <c r="P2714" s="162">
        <v>2020</v>
      </c>
    </row>
    <row r="2715" spans="1:16" s="129" customFormat="1" ht="15.75" customHeight="1" x14ac:dyDescent="0.25">
      <c r="A2715" s="18" t="s">
        <v>4499</v>
      </c>
      <c r="B2715" s="101" t="s">
        <v>4083</v>
      </c>
      <c r="C2715" s="105">
        <v>1655913.54</v>
      </c>
      <c r="D2715" s="118"/>
      <c r="E2715" s="126"/>
      <c r="F2715" s="123"/>
      <c r="G2715" s="91">
        <v>1655913.54</v>
      </c>
      <c r="H2715" s="238">
        <v>45341</v>
      </c>
      <c r="I2715" s="102">
        <v>45378</v>
      </c>
      <c r="J2715" s="120"/>
      <c r="K2715" s="120"/>
      <c r="L2715" s="162"/>
      <c r="M2715" s="249" t="s">
        <v>3938</v>
      </c>
      <c r="N2715" s="248">
        <v>1</v>
      </c>
      <c r="O2715" s="226">
        <v>308.7</v>
      </c>
      <c r="P2715" s="162">
        <v>2024</v>
      </c>
    </row>
    <row r="2716" spans="1:16" s="129" customFormat="1" ht="15.75" customHeight="1" x14ac:dyDescent="0.25">
      <c r="A2716" s="18" t="s">
        <v>4500</v>
      </c>
      <c r="B2716" s="101" t="s">
        <v>4083</v>
      </c>
      <c r="C2716" s="105">
        <v>1641441.86</v>
      </c>
      <c r="D2716" s="118"/>
      <c r="E2716" s="126"/>
      <c r="F2716" s="123"/>
      <c r="G2716" s="91">
        <v>1641441.86</v>
      </c>
      <c r="H2716" s="238">
        <v>45363</v>
      </c>
      <c r="I2716" s="102">
        <v>45378</v>
      </c>
      <c r="J2716" s="120"/>
      <c r="K2716" s="120"/>
      <c r="L2716" s="162"/>
      <c r="M2716" s="249" t="s">
        <v>3938</v>
      </c>
      <c r="N2716" s="248">
        <v>1</v>
      </c>
      <c r="O2716" s="226">
        <v>256.3</v>
      </c>
      <c r="P2716" s="162">
        <v>2024</v>
      </c>
    </row>
    <row r="2717" spans="1:16" s="129" customFormat="1" ht="15.75" customHeight="1" x14ac:dyDescent="0.25">
      <c r="A2717" s="18" t="s">
        <v>4501</v>
      </c>
      <c r="B2717" s="101" t="s">
        <v>4083</v>
      </c>
      <c r="C2717" s="105">
        <v>1629238.24</v>
      </c>
      <c r="D2717" s="118"/>
      <c r="E2717" s="126"/>
      <c r="F2717" s="123"/>
      <c r="G2717" s="91">
        <v>1629238.24</v>
      </c>
      <c r="H2717" s="238">
        <v>45341</v>
      </c>
      <c r="I2717" s="102">
        <v>45378</v>
      </c>
      <c r="J2717" s="120"/>
      <c r="K2717" s="120"/>
      <c r="L2717" s="162"/>
      <c r="M2717" s="249" t="s">
        <v>3938</v>
      </c>
      <c r="N2717" s="248">
        <v>1</v>
      </c>
      <c r="O2717" s="226">
        <v>259.2</v>
      </c>
      <c r="P2717" s="162">
        <v>2024</v>
      </c>
    </row>
    <row r="2718" spans="1:16" s="129" customFormat="1" ht="15.75" customHeight="1" x14ac:dyDescent="0.25">
      <c r="A2718" s="18" t="s">
        <v>4502</v>
      </c>
      <c r="B2718" s="101" t="s">
        <v>4083</v>
      </c>
      <c r="C2718" s="105">
        <v>1658335.36</v>
      </c>
      <c r="D2718" s="118"/>
      <c r="E2718" s="126"/>
      <c r="F2718" s="123"/>
      <c r="G2718" s="91">
        <v>1658335.36</v>
      </c>
      <c r="H2718" s="238">
        <v>45363</v>
      </c>
      <c r="I2718" s="102">
        <v>45378</v>
      </c>
      <c r="J2718" s="120"/>
      <c r="K2718" s="120"/>
      <c r="L2718" s="162"/>
      <c r="M2718" s="249" t="s">
        <v>3938</v>
      </c>
      <c r="N2718" s="248">
        <v>1</v>
      </c>
      <c r="O2718" s="226">
        <v>254.8</v>
      </c>
      <c r="P2718" s="162">
        <v>2024</v>
      </c>
    </row>
    <row r="2719" spans="1:16" s="129" customFormat="1" ht="15.75" customHeight="1" x14ac:dyDescent="0.25">
      <c r="A2719" s="189" t="s">
        <v>4503</v>
      </c>
      <c r="B2719" s="101" t="s">
        <v>4014</v>
      </c>
      <c r="C2719" s="105">
        <v>4999791.82</v>
      </c>
      <c r="D2719" s="118"/>
      <c r="E2719" s="126"/>
      <c r="F2719" s="123"/>
      <c r="G2719" s="91">
        <v>4999791.82</v>
      </c>
      <c r="H2719" s="198" t="s">
        <v>4506</v>
      </c>
      <c r="I2719" s="102">
        <v>45366</v>
      </c>
      <c r="J2719" s="120"/>
      <c r="K2719" s="120"/>
      <c r="L2719" s="162"/>
      <c r="M2719" s="84" t="s">
        <v>4507</v>
      </c>
      <c r="N2719" s="162">
        <v>4</v>
      </c>
      <c r="O2719" s="204">
        <v>2300.1999999999998</v>
      </c>
      <c r="P2719" s="162">
        <v>2023</v>
      </c>
    </row>
    <row r="2720" spans="1:16" s="129" customFormat="1" ht="15.75" customHeight="1" x14ac:dyDescent="0.25">
      <c r="A2720" s="189" t="s">
        <v>4504</v>
      </c>
      <c r="B2720" s="101" t="s">
        <v>2500</v>
      </c>
      <c r="C2720" s="105">
        <v>5725737.0899999999</v>
      </c>
      <c r="D2720" s="118"/>
      <c r="E2720" s="126"/>
      <c r="F2720" s="123"/>
      <c r="G2720" s="91">
        <v>5725737.0899999999</v>
      </c>
      <c r="H2720" s="198">
        <v>45314</v>
      </c>
      <c r="I2720" s="102">
        <v>45323</v>
      </c>
      <c r="J2720" s="120"/>
      <c r="K2720" s="120"/>
      <c r="L2720" s="162"/>
      <c r="M2720" s="203" t="s">
        <v>4026</v>
      </c>
      <c r="N2720" s="214">
        <v>1</v>
      </c>
      <c r="O2720" s="204">
        <v>5384.9</v>
      </c>
      <c r="P2720" s="162">
        <v>2024</v>
      </c>
    </row>
    <row r="2721" spans="1:16" s="129" customFormat="1" ht="15.75" customHeight="1" x14ac:dyDescent="0.25">
      <c r="A2721" s="262" t="s">
        <v>2262</v>
      </c>
      <c r="B2721" s="162" t="s">
        <v>4350</v>
      </c>
      <c r="C2721" s="105">
        <v>7188226.1299999999</v>
      </c>
      <c r="D2721" s="118"/>
      <c r="E2721" s="126"/>
      <c r="F2721" s="123"/>
      <c r="G2721" s="91">
        <v>7188226.1299999999</v>
      </c>
      <c r="H2721" s="238">
        <v>45379</v>
      </c>
      <c r="I2721" s="102">
        <v>45384</v>
      </c>
      <c r="J2721" s="120"/>
      <c r="K2721" s="120"/>
      <c r="L2721" s="162"/>
      <c r="M2721" s="249" t="s">
        <v>3938</v>
      </c>
      <c r="N2721" s="248">
        <v>1</v>
      </c>
      <c r="O2721" s="226">
        <v>4155.7</v>
      </c>
      <c r="P2721" s="162">
        <v>2024</v>
      </c>
    </row>
    <row r="2722" spans="1:16" s="129" customFormat="1" ht="15.75" customHeight="1" x14ac:dyDescent="0.25">
      <c r="A2722" s="185" t="s">
        <v>4505</v>
      </c>
      <c r="B2722" s="204" t="s">
        <v>2500</v>
      </c>
      <c r="C2722" s="105">
        <v>4499480.9400000004</v>
      </c>
      <c r="D2722" s="118"/>
      <c r="E2722" s="126"/>
      <c r="F2722" s="123"/>
      <c r="G2722" s="91">
        <v>4499480.9400000004</v>
      </c>
      <c r="H2722" s="198">
        <v>45336</v>
      </c>
      <c r="I2722" s="102">
        <v>45339</v>
      </c>
      <c r="J2722" s="120"/>
      <c r="K2722" s="120"/>
      <c r="L2722" s="162"/>
      <c r="M2722" s="84" t="s">
        <v>4026</v>
      </c>
      <c r="N2722" s="162">
        <v>1</v>
      </c>
      <c r="O2722" s="204">
        <v>6240.43</v>
      </c>
      <c r="P2722" s="162">
        <v>2024</v>
      </c>
    </row>
    <row r="2723" spans="1:16" s="129" customFormat="1" ht="15.75" customHeight="1" x14ac:dyDescent="0.25">
      <c r="A2723" s="262" t="s">
        <v>4534</v>
      </c>
      <c r="B2723" s="268" t="s">
        <v>4083</v>
      </c>
      <c r="C2723" s="105">
        <v>5015623.6100000003</v>
      </c>
      <c r="D2723" s="118"/>
      <c r="E2723" s="126"/>
      <c r="F2723" s="123"/>
      <c r="G2723" s="91">
        <v>5015623.6100000003</v>
      </c>
      <c r="H2723" s="238">
        <v>45379</v>
      </c>
      <c r="I2723" s="102">
        <v>45387</v>
      </c>
      <c r="J2723" s="120"/>
      <c r="K2723" s="120"/>
      <c r="L2723" s="162"/>
      <c r="M2723" s="249" t="s">
        <v>3937</v>
      </c>
      <c r="N2723" s="248">
        <v>1</v>
      </c>
      <c r="O2723" s="226">
        <v>5011.3</v>
      </c>
      <c r="P2723" s="162">
        <v>2024</v>
      </c>
    </row>
    <row r="2724" spans="1:16" s="129" customFormat="1" ht="15.75" customHeight="1" x14ac:dyDescent="0.25">
      <c r="A2724" s="262" t="s">
        <v>4535</v>
      </c>
      <c r="B2724" s="101" t="s">
        <v>4217</v>
      </c>
      <c r="C2724" s="105">
        <v>3926587.93</v>
      </c>
      <c r="D2724" s="118"/>
      <c r="E2724" s="126"/>
      <c r="F2724" s="123"/>
      <c r="G2724" s="91">
        <v>3926587.93</v>
      </c>
      <c r="H2724" s="238">
        <v>45377</v>
      </c>
      <c r="I2724" s="102">
        <v>45386</v>
      </c>
      <c r="J2724" s="120"/>
      <c r="K2724" s="120"/>
      <c r="L2724" s="162"/>
      <c r="M2724" s="249" t="s">
        <v>3938</v>
      </c>
      <c r="N2724" s="248">
        <v>1</v>
      </c>
      <c r="O2724" s="226">
        <v>2032.6</v>
      </c>
      <c r="P2724" s="162">
        <v>2024</v>
      </c>
    </row>
    <row r="2725" spans="1:16" s="129" customFormat="1" ht="15.75" customHeight="1" x14ac:dyDescent="0.25">
      <c r="A2725" s="262" t="s">
        <v>4536</v>
      </c>
      <c r="B2725" s="101" t="s">
        <v>4217</v>
      </c>
      <c r="C2725" s="105">
        <v>3774577.39</v>
      </c>
      <c r="D2725" s="118"/>
      <c r="E2725" s="126"/>
      <c r="F2725" s="123"/>
      <c r="G2725" s="91">
        <v>3774577.39</v>
      </c>
      <c r="H2725" s="238">
        <v>45364</v>
      </c>
      <c r="I2725" s="102">
        <v>45385</v>
      </c>
      <c r="J2725" s="120"/>
      <c r="K2725" s="120"/>
      <c r="L2725" s="162"/>
      <c r="M2725" s="249" t="s">
        <v>3938</v>
      </c>
      <c r="N2725" s="248">
        <v>1</v>
      </c>
      <c r="O2725" s="226">
        <v>729.4</v>
      </c>
      <c r="P2725" s="162">
        <v>2024</v>
      </c>
    </row>
    <row r="2726" spans="1:16" s="129" customFormat="1" ht="15.75" customHeight="1" x14ac:dyDescent="0.25">
      <c r="A2726" s="18" t="s">
        <v>4537</v>
      </c>
      <c r="B2726" s="226" t="s">
        <v>4363</v>
      </c>
      <c r="C2726" s="105">
        <v>4052765.99</v>
      </c>
      <c r="D2726" s="118"/>
      <c r="E2726" s="126"/>
      <c r="F2726" s="123"/>
      <c r="G2726" s="91">
        <v>4052765.99</v>
      </c>
      <c r="H2726" s="238" t="s">
        <v>4549</v>
      </c>
      <c r="I2726" s="102">
        <v>45386</v>
      </c>
      <c r="J2726" s="120"/>
      <c r="K2726" s="120"/>
      <c r="L2726" s="162"/>
      <c r="M2726" s="249" t="s">
        <v>3816</v>
      </c>
      <c r="N2726" s="248">
        <v>3</v>
      </c>
      <c r="O2726" s="226">
        <v>3866.4</v>
      </c>
      <c r="P2726" s="162">
        <v>2024</v>
      </c>
    </row>
    <row r="2727" spans="1:16" s="129" customFormat="1" ht="15.75" customHeight="1" x14ac:dyDescent="0.25">
      <c r="A2727" s="185" t="s">
        <v>4538</v>
      </c>
      <c r="B2727" s="162" t="s">
        <v>4061</v>
      </c>
      <c r="C2727" s="105">
        <v>10484430.26</v>
      </c>
      <c r="D2727" s="118"/>
      <c r="E2727" s="126"/>
      <c r="F2727" s="123"/>
      <c r="G2727" s="91">
        <v>10484430.26</v>
      </c>
      <c r="H2727" s="198">
        <v>45334</v>
      </c>
      <c r="I2727" s="102">
        <v>45370</v>
      </c>
      <c r="J2727" s="120"/>
      <c r="K2727" s="120"/>
      <c r="L2727" s="162"/>
      <c r="M2727" s="84" t="s">
        <v>3938</v>
      </c>
      <c r="N2727" s="162">
        <v>1</v>
      </c>
      <c r="O2727" s="204">
        <v>7669.86</v>
      </c>
      <c r="P2727" s="162">
        <v>2024</v>
      </c>
    </row>
    <row r="2728" spans="1:16" s="129" customFormat="1" ht="15.75" customHeight="1" x14ac:dyDescent="0.25">
      <c r="A2728" s="189" t="s">
        <v>390</v>
      </c>
      <c r="B2728" s="101" t="s">
        <v>2500</v>
      </c>
      <c r="C2728" s="105">
        <v>8947854.1999999993</v>
      </c>
      <c r="D2728" s="118"/>
      <c r="E2728" s="126"/>
      <c r="F2728" s="123"/>
      <c r="G2728" s="91">
        <v>8947854.1999999993</v>
      </c>
      <c r="H2728" s="198">
        <v>45344</v>
      </c>
      <c r="I2728" s="102">
        <v>45349</v>
      </c>
      <c r="J2728" s="120"/>
      <c r="K2728" s="120"/>
      <c r="L2728" s="162"/>
      <c r="M2728" s="84" t="s">
        <v>4026</v>
      </c>
      <c r="N2728" s="162">
        <v>1</v>
      </c>
      <c r="O2728" s="204">
        <v>12528.3</v>
      </c>
      <c r="P2728" s="162">
        <v>2024</v>
      </c>
    </row>
    <row r="2729" spans="1:16" s="129" customFormat="1" ht="15.75" customHeight="1" x14ac:dyDescent="0.25">
      <c r="A2729" s="189" t="s">
        <v>4539</v>
      </c>
      <c r="B2729" s="101" t="s">
        <v>2500</v>
      </c>
      <c r="C2729" s="105">
        <v>4500724</v>
      </c>
      <c r="D2729" s="118"/>
      <c r="E2729" s="126"/>
      <c r="F2729" s="123"/>
      <c r="G2729" s="91">
        <v>4500724</v>
      </c>
      <c r="H2729" s="198">
        <v>45282</v>
      </c>
      <c r="I2729" s="102">
        <v>45289</v>
      </c>
      <c r="J2729" s="120"/>
      <c r="K2729" s="120"/>
      <c r="L2729" s="162"/>
      <c r="M2729" s="84" t="s">
        <v>4026</v>
      </c>
      <c r="N2729" s="162">
        <v>1</v>
      </c>
      <c r="O2729" s="204">
        <v>4321.2</v>
      </c>
      <c r="P2729" s="162">
        <v>2023</v>
      </c>
    </row>
    <row r="2730" spans="1:16" s="129" customFormat="1" ht="15.75" customHeight="1" x14ac:dyDescent="0.25">
      <c r="A2730" s="104" t="s">
        <v>4540</v>
      </c>
      <c r="B2730" s="162" t="s">
        <v>2112</v>
      </c>
      <c r="C2730" s="105">
        <v>6685294.54</v>
      </c>
      <c r="D2730" s="118"/>
      <c r="E2730" s="126"/>
      <c r="F2730" s="123"/>
      <c r="G2730" s="91">
        <v>6685294.54</v>
      </c>
      <c r="H2730" s="238">
        <v>45356</v>
      </c>
      <c r="I2730" s="102">
        <v>45384</v>
      </c>
      <c r="J2730" s="120"/>
      <c r="K2730" s="120"/>
      <c r="L2730" s="162"/>
      <c r="M2730" s="249" t="s">
        <v>3938</v>
      </c>
      <c r="N2730" s="248">
        <v>1</v>
      </c>
      <c r="O2730" s="226">
        <v>3365.2</v>
      </c>
      <c r="P2730" s="162">
        <v>2024</v>
      </c>
    </row>
    <row r="2731" spans="1:16" s="129" customFormat="1" ht="15.75" customHeight="1" x14ac:dyDescent="0.25">
      <c r="A2731" s="262" t="s">
        <v>4541</v>
      </c>
      <c r="B2731" s="162" t="s">
        <v>4350</v>
      </c>
      <c r="C2731" s="105">
        <v>6462946</v>
      </c>
      <c r="D2731" s="118"/>
      <c r="E2731" s="126"/>
      <c r="F2731" s="123"/>
      <c r="G2731" s="91">
        <v>6462946</v>
      </c>
      <c r="H2731" s="238">
        <v>45397</v>
      </c>
      <c r="I2731" s="102">
        <v>45399</v>
      </c>
      <c r="J2731" s="120"/>
      <c r="K2731" s="120"/>
      <c r="L2731" s="162"/>
      <c r="M2731" s="249" t="s">
        <v>3938</v>
      </c>
      <c r="N2731" s="248">
        <v>1</v>
      </c>
      <c r="O2731" s="226">
        <v>4721.5</v>
      </c>
      <c r="P2731" s="162">
        <v>2024</v>
      </c>
    </row>
    <row r="2732" spans="1:16" s="129" customFormat="1" ht="15.75" customHeight="1" x14ac:dyDescent="0.25">
      <c r="A2732" s="189" t="s">
        <v>4542</v>
      </c>
      <c r="B2732" s="101" t="s">
        <v>4286</v>
      </c>
      <c r="C2732" s="105">
        <v>4457541.4800000004</v>
      </c>
      <c r="D2732" s="118"/>
      <c r="E2732" s="126"/>
      <c r="F2732" s="123"/>
      <c r="G2732" s="91">
        <v>4457541.4800000004</v>
      </c>
      <c r="H2732" s="198">
        <v>45308</v>
      </c>
      <c r="I2732" s="102">
        <v>45394</v>
      </c>
      <c r="J2732" s="120"/>
      <c r="K2732" s="120"/>
      <c r="L2732" s="162"/>
      <c r="M2732" s="84" t="s">
        <v>3938</v>
      </c>
      <c r="N2732" s="162">
        <v>1</v>
      </c>
      <c r="O2732" s="204">
        <v>722.7</v>
      </c>
      <c r="P2732" s="162">
        <v>2024</v>
      </c>
    </row>
    <row r="2733" spans="1:16" s="129" customFormat="1" ht="15.75" customHeight="1" x14ac:dyDescent="0.25">
      <c r="A2733" s="18" t="s">
        <v>4543</v>
      </c>
      <c r="B2733" s="162" t="s">
        <v>4061</v>
      </c>
      <c r="C2733" s="105">
        <v>1475578.2</v>
      </c>
      <c r="D2733" s="118"/>
      <c r="E2733" s="126"/>
      <c r="F2733" s="123"/>
      <c r="G2733" s="91">
        <v>1475578.2</v>
      </c>
      <c r="H2733" s="198" t="s">
        <v>4550</v>
      </c>
      <c r="I2733" s="102">
        <v>45393</v>
      </c>
      <c r="J2733" s="120"/>
      <c r="K2733" s="120"/>
      <c r="L2733" s="162"/>
      <c r="M2733" s="84" t="s">
        <v>3575</v>
      </c>
      <c r="N2733" s="162">
        <v>1</v>
      </c>
      <c r="O2733" s="204">
        <v>291.39999999999998</v>
      </c>
      <c r="P2733" s="162">
        <v>2024</v>
      </c>
    </row>
    <row r="2734" spans="1:16" s="129" customFormat="1" ht="15.75" customHeight="1" x14ac:dyDescent="0.25">
      <c r="A2734" s="104" t="s">
        <v>4544</v>
      </c>
      <c r="B2734" s="162" t="s">
        <v>4099</v>
      </c>
      <c r="C2734" s="105">
        <v>5691691.3300000001</v>
      </c>
      <c r="D2734" s="118"/>
      <c r="E2734" s="126"/>
      <c r="F2734" s="123"/>
      <c r="G2734" s="91">
        <v>5691691.3300000001</v>
      </c>
      <c r="H2734" s="238">
        <v>45376</v>
      </c>
      <c r="I2734" s="102">
        <v>45398</v>
      </c>
      <c r="J2734" s="120"/>
      <c r="K2734" s="120"/>
      <c r="L2734" s="162"/>
      <c r="M2734" s="249" t="s">
        <v>3938</v>
      </c>
      <c r="N2734" s="248">
        <v>1</v>
      </c>
      <c r="O2734" s="226">
        <v>3444.8</v>
      </c>
      <c r="P2734" s="162">
        <v>2024</v>
      </c>
    </row>
    <row r="2735" spans="1:16" s="129" customFormat="1" ht="15.75" customHeight="1" x14ac:dyDescent="0.25">
      <c r="A2735" s="18" t="s">
        <v>4545</v>
      </c>
      <c r="B2735" s="204" t="s">
        <v>4210</v>
      </c>
      <c r="C2735" s="105">
        <v>1920450.02</v>
      </c>
      <c r="D2735" s="118"/>
      <c r="E2735" s="126"/>
      <c r="F2735" s="123"/>
      <c r="G2735" s="91">
        <v>1920450.02</v>
      </c>
      <c r="H2735" s="238">
        <v>45390</v>
      </c>
      <c r="I2735" s="102">
        <v>45399</v>
      </c>
      <c r="J2735" s="120"/>
      <c r="K2735" s="120"/>
      <c r="L2735" s="162"/>
      <c r="M2735" s="249" t="s">
        <v>3938</v>
      </c>
      <c r="N2735" s="248">
        <v>1</v>
      </c>
      <c r="O2735" s="226">
        <v>358.3</v>
      </c>
      <c r="P2735" s="162">
        <v>2024</v>
      </c>
    </row>
    <row r="2736" spans="1:16" s="129" customFormat="1" ht="15.75" customHeight="1" x14ac:dyDescent="0.25">
      <c r="A2736" s="262" t="s">
        <v>4546</v>
      </c>
      <c r="B2736" s="162" t="s">
        <v>4350</v>
      </c>
      <c r="C2736" s="105">
        <v>8698319.6799999997</v>
      </c>
      <c r="D2736" s="118"/>
      <c r="E2736" s="126"/>
      <c r="F2736" s="123"/>
      <c r="G2736" s="91">
        <v>8698319.6799999997</v>
      </c>
      <c r="H2736" s="238">
        <v>45386</v>
      </c>
      <c r="I2736" s="102">
        <v>45405</v>
      </c>
      <c r="J2736" s="120"/>
      <c r="K2736" s="120"/>
      <c r="L2736" s="162"/>
      <c r="M2736" s="249" t="s">
        <v>3938</v>
      </c>
      <c r="N2736" s="248">
        <v>1</v>
      </c>
      <c r="O2736" s="226">
        <v>5158.1000000000004</v>
      </c>
      <c r="P2736" s="162">
        <v>2024</v>
      </c>
    </row>
    <row r="2737" spans="1:16" s="129" customFormat="1" ht="15.75" customHeight="1" x14ac:dyDescent="0.25">
      <c r="A2737" s="262" t="s">
        <v>4450</v>
      </c>
      <c r="B2737" s="101" t="s">
        <v>2112</v>
      </c>
      <c r="C2737" s="105">
        <v>405165.97</v>
      </c>
      <c r="D2737" s="118"/>
      <c r="E2737" s="126"/>
      <c r="F2737" s="123"/>
      <c r="G2737" s="91">
        <v>405165.97</v>
      </c>
      <c r="H2737" s="239"/>
      <c r="I2737" s="239"/>
      <c r="J2737" s="120"/>
      <c r="K2737" s="120"/>
      <c r="L2737" s="162"/>
      <c r="M2737" s="249" t="s">
        <v>3938</v>
      </c>
      <c r="N2737" s="248">
        <v>1</v>
      </c>
      <c r="O2737" s="226">
        <v>841.6</v>
      </c>
      <c r="P2737" s="162">
        <v>2024</v>
      </c>
    </row>
    <row r="2738" spans="1:16" s="129" customFormat="1" ht="15.75" customHeight="1" x14ac:dyDescent="0.25">
      <c r="A2738" s="262" t="s">
        <v>4547</v>
      </c>
      <c r="B2738" s="101" t="s">
        <v>2112</v>
      </c>
      <c r="C2738" s="105">
        <v>905607.96</v>
      </c>
      <c r="D2738" s="118"/>
      <c r="E2738" s="126"/>
      <c r="F2738" s="123"/>
      <c r="G2738" s="91">
        <v>905607.96</v>
      </c>
      <c r="H2738" s="239"/>
      <c r="I2738" s="239"/>
      <c r="J2738" s="120"/>
      <c r="K2738" s="120"/>
      <c r="L2738" s="162"/>
      <c r="M2738" s="249" t="s">
        <v>3938</v>
      </c>
      <c r="N2738" s="248">
        <v>1</v>
      </c>
      <c r="O2738" s="226">
        <v>6235.9</v>
      </c>
      <c r="P2738" s="162">
        <v>2024</v>
      </c>
    </row>
    <row r="2739" spans="1:16" s="129" customFormat="1" ht="15.75" customHeight="1" x14ac:dyDescent="0.25">
      <c r="A2739" s="185" t="s">
        <v>4548</v>
      </c>
      <c r="B2739" s="162" t="s">
        <v>4191</v>
      </c>
      <c r="C2739" s="105">
        <v>4228962.49</v>
      </c>
      <c r="D2739" s="118"/>
      <c r="E2739" s="126"/>
      <c r="F2739" s="123"/>
      <c r="G2739" s="91">
        <v>4228962.49</v>
      </c>
      <c r="H2739" s="198">
        <v>45328</v>
      </c>
      <c r="I2739" s="269">
        <v>45398</v>
      </c>
      <c r="J2739" s="120"/>
      <c r="K2739" s="120"/>
      <c r="L2739" s="162"/>
      <c r="M2739" s="84" t="s">
        <v>3938</v>
      </c>
      <c r="N2739" s="162">
        <v>1</v>
      </c>
      <c r="O2739" s="204">
        <v>799.8</v>
      </c>
      <c r="P2739" s="162">
        <v>2024</v>
      </c>
    </row>
    <row r="2740" spans="1:16" s="129" customFormat="1" ht="15.75" customHeight="1" x14ac:dyDescent="0.25">
      <c r="A2740" s="18" t="s">
        <v>4571</v>
      </c>
      <c r="B2740" s="101" t="s">
        <v>4441</v>
      </c>
      <c r="C2740" s="105">
        <v>1917215.08</v>
      </c>
      <c r="D2740" s="118"/>
      <c r="E2740" s="126"/>
      <c r="F2740" s="123"/>
      <c r="G2740" s="109">
        <v>1917215.08</v>
      </c>
      <c r="H2740" s="198"/>
      <c r="I2740" s="269">
        <v>45409</v>
      </c>
      <c r="J2740" s="120"/>
      <c r="K2740" s="120"/>
      <c r="L2740" s="162"/>
      <c r="M2740" s="249" t="s">
        <v>3938</v>
      </c>
      <c r="N2740" s="248">
        <v>1</v>
      </c>
      <c r="O2740" s="226">
        <v>300</v>
      </c>
      <c r="P2740" s="162">
        <v>2024</v>
      </c>
    </row>
    <row r="2741" spans="1:16" s="129" customFormat="1" ht="15.75" customHeight="1" x14ac:dyDescent="0.25">
      <c r="A2741" s="262" t="s">
        <v>4572</v>
      </c>
      <c r="B2741" s="268" t="s">
        <v>4573</v>
      </c>
      <c r="C2741" s="105">
        <v>5199038.2</v>
      </c>
      <c r="D2741" s="118"/>
      <c r="E2741" s="126"/>
      <c r="F2741" s="123"/>
      <c r="G2741" s="109">
        <v>5199038.2</v>
      </c>
      <c r="H2741" s="238">
        <v>45399</v>
      </c>
      <c r="I2741" s="269">
        <v>45408</v>
      </c>
      <c r="J2741" s="120"/>
      <c r="K2741" s="120"/>
      <c r="L2741" s="162"/>
      <c r="M2741" s="249" t="s">
        <v>3938</v>
      </c>
      <c r="N2741" s="248">
        <v>1</v>
      </c>
      <c r="O2741" s="226">
        <v>2690.2</v>
      </c>
      <c r="P2741" s="162">
        <v>2024</v>
      </c>
    </row>
    <row r="2742" spans="1:16" s="129" customFormat="1" ht="15.75" customHeight="1" x14ac:dyDescent="0.25">
      <c r="A2742" s="262" t="s">
        <v>4574</v>
      </c>
      <c r="B2742" s="162" t="s">
        <v>4350</v>
      </c>
      <c r="C2742" s="105">
        <v>6701376.2300000004</v>
      </c>
      <c r="D2742" s="118"/>
      <c r="E2742" s="126"/>
      <c r="F2742" s="123"/>
      <c r="G2742" s="109">
        <v>6701376.2300000004</v>
      </c>
      <c r="H2742" s="238">
        <v>45377</v>
      </c>
      <c r="I2742" s="269">
        <v>45418</v>
      </c>
      <c r="J2742" s="120"/>
      <c r="K2742" s="120"/>
      <c r="L2742" s="162"/>
      <c r="M2742" s="249" t="s">
        <v>3938</v>
      </c>
      <c r="N2742" s="248">
        <v>1</v>
      </c>
      <c r="O2742" s="226">
        <v>3825</v>
      </c>
      <c r="P2742" s="162">
        <v>2024</v>
      </c>
    </row>
    <row r="2743" spans="1:16" s="129" customFormat="1" ht="15.75" customHeight="1" x14ac:dyDescent="0.25">
      <c r="A2743" s="262" t="s">
        <v>617</v>
      </c>
      <c r="B2743" s="162" t="s">
        <v>4099</v>
      </c>
      <c r="C2743" s="105">
        <v>508820.64</v>
      </c>
      <c r="D2743" s="118"/>
      <c r="E2743" s="126"/>
      <c r="F2743" s="123"/>
      <c r="G2743" s="109">
        <v>508820.64</v>
      </c>
      <c r="H2743" s="238">
        <v>45409</v>
      </c>
      <c r="I2743" s="269"/>
      <c r="J2743" s="120"/>
      <c r="K2743" s="120"/>
      <c r="L2743" s="162"/>
      <c r="M2743" s="249" t="s">
        <v>3938</v>
      </c>
      <c r="N2743" s="248">
        <v>1</v>
      </c>
      <c r="O2743" s="226">
        <v>1710</v>
      </c>
      <c r="P2743" s="162">
        <v>2024</v>
      </c>
    </row>
    <row r="2744" spans="1:16" s="129" customFormat="1" ht="15.75" customHeight="1" x14ac:dyDescent="0.25">
      <c r="A2744" s="185" t="s">
        <v>4575</v>
      </c>
      <c r="B2744" s="162" t="s">
        <v>4061</v>
      </c>
      <c r="C2744" s="105">
        <v>5014169.8600000003</v>
      </c>
      <c r="D2744" s="118"/>
      <c r="E2744" s="126"/>
      <c r="F2744" s="123"/>
      <c r="G2744" s="109">
        <v>5014169.8600000003</v>
      </c>
      <c r="H2744" s="238"/>
      <c r="I2744" s="269">
        <v>45418</v>
      </c>
      <c r="J2744" s="120"/>
      <c r="K2744" s="120"/>
      <c r="L2744" s="162"/>
      <c r="M2744" s="84" t="s">
        <v>3938</v>
      </c>
      <c r="N2744" s="162">
        <v>1</v>
      </c>
      <c r="O2744" s="204">
        <v>3664.5</v>
      </c>
      <c r="P2744" s="162">
        <v>2024</v>
      </c>
    </row>
    <row r="2745" spans="1:16" s="129" customFormat="1" ht="15.75" customHeight="1" x14ac:dyDescent="0.25">
      <c r="A2745" s="18" t="s">
        <v>4576</v>
      </c>
      <c r="B2745" s="101" t="s">
        <v>4083</v>
      </c>
      <c r="C2745" s="105">
        <v>5663435.9199999999</v>
      </c>
      <c r="D2745" s="118"/>
      <c r="E2745" s="126"/>
      <c r="F2745" s="123"/>
      <c r="G2745" s="109">
        <v>5663435.9199999999</v>
      </c>
      <c r="H2745" s="198">
        <v>45344</v>
      </c>
      <c r="I2745" s="269">
        <v>45420</v>
      </c>
      <c r="J2745" s="120"/>
      <c r="K2745" s="120"/>
      <c r="L2745" s="162"/>
      <c r="M2745" s="249" t="s">
        <v>3938</v>
      </c>
      <c r="N2745" s="248">
        <v>1</v>
      </c>
      <c r="O2745" s="226">
        <v>2473.6999999999998</v>
      </c>
      <c r="P2745" s="162">
        <v>2024</v>
      </c>
    </row>
    <row r="2746" spans="1:16" s="129" customFormat="1" ht="15.75" customHeight="1" x14ac:dyDescent="0.25">
      <c r="A2746" s="189" t="s">
        <v>4577</v>
      </c>
      <c r="B2746" s="162" t="s">
        <v>4578</v>
      </c>
      <c r="C2746" s="105">
        <v>7132733.7999999998</v>
      </c>
      <c r="D2746" s="118"/>
      <c r="E2746" s="126"/>
      <c r="F2746" s="123"/>
      <c r="G2746" s="109">
        <v>7132733.7999999998</v>
      </c>
      <c r="H2746" s="238">
        <v>45380</v>
      </c>
      <c r="I2746" s="269">
        <v>45419</v>
      </c>
      <c r="J2746" s="120"/>
      <c r="K2746" s="120"/>
      <c r="L2746" s="162"/>
      <c r="M2746" s="84" t="s">
        <v>4466</v>
      </c>
      <c r="N2746" s="162">
        <v>4</v>
      </c>
      <c r="O2746" s="204">
        <v>5242.1000000000004</v>
      </c>
      <c r="P2746" s="162">
        <v>2023</v>
      </c>
    </row>
    <row r="2747" spans="1:16" s="129" customFormat="1" ht="15.75" customHeight="1" x14ac:dyDescent="0.25">
      <c r="A2747" s="18" t="s">
        <v>4579</v>
      </c>
      <c r="B2747" s="101" t="s">
        <v>4441</v>
      </c>
      <c r="C2747" s="105">
        <v>3127462.49</v>
      </c>
      <c r="D2747" s="118"/>
      <c r="E2747" s="126"/>
      <c r="F2747" s="123"/>
      <c r="G2747" s="109">
        <v>3127462.49</v>
      </c>
      <c r="H2747" s="198" t="s">
        <v>4602</v>
      </c>
      <c r="I2747" s="269">
        <v>45426</v>
      </c>
      <c r="J2747" s="120"/>
      <c r="K2747" s="120"/>
      <c r="L2747" s="162"/>
      <c r="M2747" s="249" t="s">
        <v>3938</v>
      </c>
      <c r="N2747" s="248">
        <v>1</v>
      </c>
      <c r="O2747" s="226">
        <v>687.8</v>
      </c>
      <c r="P2747" s="162">
        <v>2024</v>
      </c>
    </row>
    <row r="2748" spans="1:16" s="129" customFormat="1" ht="15.75" customHeight="1" x14ac:dyDescent="0.25">
      <c r="A2748" s="104" t="s">
        <v>4580</v>
      </c>
      <c r="B2748" s="162" t="s">
        <v>4514</v>
      </c>
      <c r="C2748" s="105">
        <v>2695153.84</v>
      </c>
      <c r="D2748" s="118"/>
      <c r="E2748" s="126"/>
      <c r="F2748" s="123"/>
      <c r="G2748" s="109">
        <v>2695153.84</v>
      </c>
      <c r="H2748" s="238">
        <v>45408</v>
      </c>
      <c r="I2748" s="269">
        <v>45428</v>
      </c>
      <c r="J2748" s="120"/>
      <c r="K2748" s="120"/>
      <c r="L2748" s="162"/>
      <c r="M2748" s="249" t="s">
        <v>3938</v>
      </c>
      <c r="N2748" s="248">
        <v>1</v>
      </c>
      <c r="O2748" s="226">
        <v>540.20000000000005</v>
      </c>
      <c r="P2748" s="162">
        <v>2024</v>
      </c>
    </row>
    <row r="2749" spans="1:16" s="129" customFormat="1" ht="15.75" customHeight="1" x14ac:dyDescent="0.25">
      <c r="A2749" s="104" t="s">
        <v>4581</v>
      </c>
      <c r="B2749" s="162" t="s">
        <v>2081</v>
      </c>
      <c r="C2749" s="105">
        <v>3571598.76</v>
      </c>
      <c r="D2749" s="118"/>
      <c r="E2749" s="126"/>
      <c r="F2749" s="123"/>
      <c r="G2749" s="109">
        <v>3571598.76</v>
      </c>
      <c r="H2749" s="238">
        <v>45385</v>
      </c>
      <c r="I2749" s="269">
        <v>45428</v>
      </c>
      <c r="J2749" s="120"/>
      <c r="K2749" s="120"/>
      <c r="L2749" s="162"/>
      <c r="M2749" s="84" t="s">
        <v>4603</v>
      </c>
      <c r="N2749" s="162">
        <v>2</v>
      </c>
      <c r="O2749" s="204">
        <v>4506</v>
      </c>
      <c r="P2749" s="162">
        <v>2024</v>
      </c>
    </row>
    <row r="2750" spans="1:16" s="129" customFormat="1" ht="15.75" customHeight="1" x14ac:dyDescent="0.25">
      <c r="A2750" s="262" t="s">
        <v>4582</v>
      </c>
      <c r="B2750" s="162" t="s">
        <v>4350</v>
      </c>
      <c r="C2750" s="105">
        <v>8534939.8000000007</v>
      </c>
      <c r="D2750" s="118"/>
      <c r="E2750" s="126"/>
      <c r="F2750" s="123"/>
      <c r="G2750" s="109">
        <v>8534939.8000000007</v>
      </c>
      <c r="H2750" s="198">
        <v>45335</v>
      </c>
      <c r="I2750" s="269">
        <v>45432</v>
      </c>
      <c r="J2750" s="120"/>
      <c r="K2750" s="120"/>
      <c r="L2750" s="162"/>
      <c r="M2750" s="249" t="s">
        <v>3938</v>
      </c>
      <c r="N2750" s="248">
        <v>1</v>
      </c>
      <c r="O2750" s="226">
        <v>4862.7</v>
      </c>
      <c r="P2750" s="162">
        <v>2024</v>
      </c>
    </row>
    <row r="2751" spans="1:16" s="129" customFormat="1" ht="15.75" customHeight="1" x14ac:dyDescent="0.25">
      <c r="A2751" s="185" t="s">
        <v>4583</v>
      </c>
      <c r="B2751" s="162" t="s">
        <v>4195</v>
      </c>
      <c r="C2751" s="105">
        <v>4035624.9410000001</v>
      </c>
      <c r="D2751" s="118"/>
      <c r="E2751" s="126"/>
      <c r="F2751" s="123"/>
      <c r="G2751" s="109">
        <v>4035624.9410000001</v>
      </c>
      <c r="H2751" s="238">
        <v>45428</v>
      </c>
      <c r="I2751" s="269">
        <v>45433</v>
      </c>
      <c r="J2751" s="120"/>
      <c r="K2751" s="120"/>
      <c r="L2751" s="162"/>
      <c r="M2751" s="84" t="s">
        <v>3938</v>
      </c>
      <c r="N2751" s="162">
        <v>1</v>
      </c>
      <c r="O2751" s="204">
        <v>1121.7</v>
      </c>
      <c r="P2751" s="162">
        <v>2024</v>
      </c>
    </row>
    <row r="2752" spans="1:16" s="129" customFormat="1" ht="15.75" customHeight="1" x14ac:dyDescent="0.25">
      <c r="A2752" s="18" t="s">
        <v>4584</v>
      </c>
      <c r="B2752" s="162" t="s">
        <v>4217</v>
      </c>
      <c r="C2752" s="105">
        <v>2720344.81</v>
      </c>
      <c r="D2752" s="118"/>
      <c r="E2752" s="126"/>
      <c r="F2752" s="123"/>
      <c r="G2752" s="109">
        <v>2720344.81</v>
      </c>
      <c r="H2752" s="198">
        <v>45398</v>
      </c>
      <c r="I2752" s="269">
        <v>45433</v>
      </c>
      <c r="J2752" s="120"/>
      <c r="K2752" s="120"/>
      <c r="L2752" s="162"/>
      <c r="M2752" s="249" t="s">
        <v>3938</v>
      </c>
      <c r="N2752" s="248">
        <v>1</v>
      </c>
      <c r="O2752" s="226">
        <v>458.2</v>
      </c>
      <c r="P2752" s="162">
        <v>2024</v>
      </c>
    </row>
    <row r="2753" spans="1:16" s="129" customFormat="1" ht="15.75" customHeight="1" x14ac:dyDescent="0.25">
      <c r="A2753" s="189" t="s">
        <v>4585</v>
      </c>
      <c r="B2753" s="162" t="s">
        <v>4455</v>
      </c>
      <c r="C2753" s="105">
        <v>826085.16</v>
      </c>
      <c r="D2753" s="118"/>
      <c r="E2753" s="126"/>
      <c r="F2753" s="123"/>
      <c r="G2753" s="109">
        <v>826085.16</v>
      </c>
      <c r="H2753" s="238">
        <v>45397</v>
      </c>
      <c r="I2753" s="269">
        <v>45433</v>
      </c>
      <c r="J2753" s="120"/>
      <c r="K2753" s="120"/>
      <c r="L2753" s="162"/>
      <c r="M2753" s="84" t="s">
        <v>3994</v>
      </c>
      <c r="N2753" s="162">
        <v>3</v>
      </c>
      <c r="O2753" s="204">
        <v>771.3</v>
      </c>
      <c r="P2753" s="162">
        <v>2023</v>
      </c>
    </row>
    <row r="2754" spans="1:16" s="129" customFormat="1" ht="15.75" customHeight="1" x14ac:dyDescent="0.25">
      <c r="A2754" s="154" t="s">
        <v>4586</v>
      </c>
      <c r="B2754" s="162" t="s">
        <v>4455</v>
      </c>
      <c r="C2754" s="105">
        <v>885550.32</v>
      </c>
      <c r="D2754" s="118"/>
      <c r="E2754" s="126"/>
      <c r="F2754" s="123"/>
      <c r="G2754" s="109">
        <v>885550.32</v>
      </c>
      <c r="H2754" s="198">
        <v>45278</v>
      </c>
      <c r="I2754" s="269">
        <v>45433</v>
      </c>
      <c r="J2754" s="120"/>
      <c r="K2754" s="120"/>
      <c r="L2754" s="162"/>
      <c r="M2754" s="84" t="s">
        <v>4466</v>
      </c>
      <c r="N2754" s="162">
        <v>4</v>
      </c>
      <c r="O2754" s="204">
        <v>680.5</v>
      </c>
      <c r="P2754" s="162">
        <v>2023</v>
      </c>
    </row>
    <row r="2755" spans="1:16" s="129" customFormat="1" ht="15.75" customHeight="1" x14ac:dyDescent="0.25">
      <c r="A2755" s="104" t="s">
        <v>2573</v>
      </c>
      <c r="B2755" s="101" t="s">
        <v>4095</v>
      </c>
      <c r="C2755" s="105">
        <v>1267884.01</v>
      </c>
      <c r="D2755" s="118"/>
      <c r="E2755" s="126"/>
      <c r="F2755" s="123"/>
      <c r="G2755" s="109">
        <v>1267884.01</v>
      </c>
      <c r="H2755" s="198">
        <v>45243</v>
      </c>
      <c r="I2755" s="239"/>
      <c r="J2755" s="120"/>
      <c r="K2755" s="120"/>
      <c r="L2755" s="162"/>
      <c r="M2755" s="84" t="s">
        <v>4098</v>
      </c>
      <c r="N2755" s="162">
        <v>1</v>
      </c>
      <c r="O2755" s="101">
        <v>3681</v>
      </c>
      <c r="P2755" s="162">
        <v>2023</v>
      </c>
    </row>
    <row r="2756" spans="1:16" s="129" customFormat="1" ht="15.75" customHeight="1" x14ac:dyDescent="0.25">
      <c r="A2756" s="18" t="s">
        <v>4587</v>
      </c>
      <c r="B2756" s="101" t="s">
        <v>4441</v>
      </c>
      <c r="C2756" s="105">
        <v>1901015.44</v>
      </c>
      <c r="D2756" s="118"/>
      <c r="E2756" s="126"/>
      <c r="F2756" s="123"/>
      <c r="G2756" s="109">
        <v>1901015.44</v>
      </c>
      <c r="H2756" s="239"/>
      <c r="I2756" s="102">
        <v>45436</v>
      </c>
      <c r="J2756" s="120"/>
      <c r="K2756" s="120"/>
      <c r="L2756" s="162"/>
      <c r="M2756" s="203" t="s">
        <v>3938</v>
      </c>
      <c r="N2756" s="162">
        <v>1</v>
      </c>
      <c r="O2756" s="101">
        <v>296.8</v>
      </c>
      <c r="P2756" s="162">
        <v>2024</v>
      </c>
    </row>
    <row r="2757" spans="1:16" s="129" customFormat="1" ht="15.75" customHeight="1" x14ac:dyDescent="0.25">
      <c r="A2757" s="262" t="s">
        <v>4588</v>
      </c>
      <c r="B2757" s="162" t="s">
        <v>4099</v>
      </c>
      <c r="C2757" s="105">
        <v>3538666.88</v>
      </c>
      <c r="D2757" s="118"/>
      <c r="E2757" s="126"/>
      <c r="F2757" s="123"/>
      <c r="G2757" s="109">
        <v>3538666.88</v>
      </c>
      <c r="H2757" s="120">
        <v>45427</v>
      </c>
      <c r="I2757" s="102">
        <v>45436</v>
      </c>
      <c r="J2757" s="120"/>
      <c r="K2757" s="120"/>
      <c r="L2757" s="162"/>
      <c r="M2757" s="203" t="s">
        <v>3938</v>
      </c>
      <c r="N2757" s="162">
        <v>1</v>
      </c>
      <c r="O2757" s="101">
        <v>997.9</v>
      </c>
      <c r="P2757" s="162">
        <v>2024</v>
      </c>
    </row>
    <row r="2758" spans="1:16" s="129" customFormat="1" ht="15.75" customHeight="1" x14ac:dyDescent="0.25">
      <c r="A2758" s="262" t="s">
        <v>4589</v>
      </c>
      <c r="B2758" s="101" t="s">
        <v>4217</v>
      </c>
      <c r="C2758" s="105">
        <v>3874526.48</v>
      </c>
      <c r="D2758" s="118"/>
      <c r="E2758" s="126"/>
      <c r="F2758" s="123"/>
      <c r="G2758" s="109">
        <v>3874526.48</v>
      </c>
      <c r="H2758" s="120">
        <v>45392</v>
      </c>
      <c r="I2758" s="102">
        <v>45439</v>
      </c>
      <c r="J2758" s="120"/>
      <c r="K2758" s="120"/>
      <c r="L2758" s="162"/>
      <c r="M2758" s="203" t="s">
        <v>3938</v>
      </c>
      <c r="N2758" s="162">
        <v>1</v>
      </c>
      <c r="O2758" s="101">
        <v>1360.2</v>
      </c>
      <c r="P2758" s="162">
        <v>2024</v>
      </c>
    </row>
    <row r="2759" spans="1:16" s="129" customFormat="1" ht="15.75" customHeight="1" x14ac:dyDescent="0.25">
      <c r="A2759" s="262" t="s">
        <v>4590</v>
      </c>
      <c r="B2759" s="268" t="s">
        <v>4083</v>
      </c>
      <c r="C2759" s="105">
        <v>5098951.55</v>
      </c>
      <c r="D2759" s="118"/>
      <c r="E2759" s="126"/>
      <c r="F2759" s="123"/>
      <c r="G2759" s="109">
        <v>5098951.55</v>
      </c>
      <c r="H2759" s="120">
        <v>45419</v>
      </c>
      <c r="I2759" s="102">
        <v>45442</v>
      </c>
      <c r="J2759" s="120"/>
      <c r="K2759" s="120"/>
      <c r="L2759" s="162"/>
      <c r="M2759" s="249" t="s">
        <v>3937</v>
      </c>
      <c r="N2759" s="248">
        <v>1</v>
      </c>
      <c r="O2759" s="226">
        <v>4994</v>
      </c>
      <c r="P2759" s="162">
        <v>2024</v>
      </c>
    </row>
    <row r="2760" spans="1:16" s="129" customFormat="1" ht="15.75" customHeight="1" x14ac:dyDescent="0.25">
      <c r="A2760" s="104" t="s">
        <v>4591</v>
      </c>
      <c r="B2760" s="162" t="s">
        <v>4514</v>
      </c>
      <c r="C2760" s="105">
        <v>2661995.41</v>
      </c>
      <c r="D2760" s="118"/>
      <c r="E2760" s="126"/>
      <c r="F2760" s="123"/>
      <c r="G2760" s="109">
        <v>2661995.41</v>
      </c>
      <c r="H2760" s="238">
        <v>45428</v>
      </c>
      <c r="I2760" s="102">
        <v>45440</v>
      </c>
      <c r="J2760" s="120"/>
      <c r="K2760" s="120"/>
      <c r="L2760" s="162"/>
      <c r="M2760" s="249" t="s">
        <v>3938</v>
      </c>
      <c r="N2760" s="248">
        <v>1</v>
      </c>
      <c r="O2760" s="226">
        <v>547.1</v>
      </c>
      <c r="P2760" s="162">
        <v>2024</v>
      </c>
    </row>
    <row r="2761" spans="1:16" s="129" customFormat="1" ht="15.75" customHeight="1" x14ac:dyDescent="0.25">
      <c r="A2761" s="262" t="s">
        <v>4592</v>
      </c>
      <c r="B2761" s="101" t="s">
        <v>2112</v>
      </c>
      <c r="C2761" s="105">
        <v>2565805.2000000002</v>
      </c>
      <c r="D2761" s="118"/>
      <c r="E2761" s="126"/>
      <c r="F2761" s="123"/>
      <c r="G2761" s="109">
        <v>2565805.2000000002</v>
      </c>
      <c r="H2761" s="238">
        <v>45385</v>
      </c>
      <c r="I2761" s="102">
        <v>45435</v>
      </c>
      <c r="J2761" s="120"/>
      <c r="K2761" s="120"/>
      <c r="L2761" s="162"/>
      <c r="M2761" s="249" t="s">
        <v>3938</v>
      </c>
      <c r="N2761" s="248">
        <v>1</v>
      </c>
      <c r="O2761" s="226">
        <v>394.4</v>
      </c>
      <c r="P2761" s="162">
        <v>2024</v>
      </c>
    </row>
    <row r="2762" spans="1:16" s="129" customFormat="1" ht="15.75" customHeight="1" x14ac:dyDescent="0.25">
      <c r="A2762" s="18" t="s">
        <v>4593</v>
      </c>
      <c r="B2762" s="204" t="s">
        <v>2500</v>
      </c>
      <c r="C2762" s="105">
        <v>15675531.41</v>
      </c>
      <c r="D2762" s="118"/>
      <c r="E2762" s="126"/>
      <c r="F2762" s="123"/>
      <c r="G2762" s="109">
        <v>15675531.41</v>
      </c>
      <c r="H2762" s="238">
        <v>45385</v>
      </c>
      <c r="I2762" s="102">
        <v>45427</v>
      </c>
      <c r="J2762" s="120"/>
      <c r="K2762" s="120"/>
      <c r="L2762" s="162"/>
      <c r="M2762" s="249" t="s">
        <v>4026</v>
      </c>
      <c r="N2762" s="248">
        <v>1</v>
      </c>
      <c r="O2762" s="226">
        <v>15557.5</v>
      </c>
      <c r="P2762" s="162">
        <v>2024</v>
      </c>
    </row>
    <row r="2763" spans="1:16" s="129" customFormat="1" ht="15.75" customHeight="1" x14ac:dyDescent="0.25">
      <c r="A2763" s="270" t="s">
        <v>4594</v>
      </c>
      <c r="B2763" s="204" t="s">
        <v>2500</v>
      </c>
      <c r="C2763" s="105">
        <v>2216767.5699999998</v>
      </c>
      <c r="D2763" s="118"/>
      <c r="E2763" s="126"/>
      <c r="F2763" s="123"/>
      <c r="G2763" s="109">
        <v>2216767.5699999998</v>
      </c>
      <c r="H2763" s="238">
        <v>45369</v>
      </c>
      <c r="I2763" s="102">
        <v>45440</v>
      </c>
      <c r="J2763" s="120"/>
      <c r="K2763" s="120"/>
      <c r="L2763" s="162"/>
      <c r="M2763" s="249" t="s">
        <v>4026</v>
      </c>
      <c r="N2763" s="248">
        <v>1</v>
      </c>
      <c r="O2763" s="226">
        <v>2174</v>
      </c>
      <c r="P2763" s="162">
        <v>2024</v>
      </c>
    </row>
    <row r="2764" spans="1:16" s="129" customFormat="1" ht="15.75" customHeight="1" x14ac:dyDescent="0.25">
      <c r="A2764" s="271" t="s">
        <v>4595</v>
      </c>
      <c r="B2764" s="162" t="s">
        <v>4350</v>
      </c>
      <c r="C2764" s="105">
        <v>6322077.9000000004</v>
      </c>
      <c r="D2764" s="118"/>
      <c r="E2764" s="126"/>
      <c r="F2764" s="123"/>
      <c r="G2764" s="109">
        <v>6322077.9000000004</v>
      </c>
      <c r="H2764" s="238">
        <v>45386</v>
      </c>
      <c r="I2764" s="102">
        <v>45449</v>
      </c>
      <c r="J2764" s="120"/>
      <c r="K2764" s="120"/>
      <c r="L2764" s="162"/>
      <c r="M2764" s="249" t="s">
        <v>3938</v>
      </c>
      <c r="N2764" s="248">
        <v>1</v>
      </c>
      <c r="O2764" s="135">
        <v>4501.7</v>
      </c>
      <c r="P2764" s="162">
        <v>2024</v>
      </c>
    </row>
    <row r="2765" spans="1:16" s="129" customFormat="1" ht="15.75" customHeight="1" x14ac:dyDescent="0.25">
      <c r="A2765" s="18" t="s">
        <v>4596</v>
      </c>
      <c r="B2765" s="204" t="s">
        <v>2500</v>
      </c>
      <c r="C2765" s="105">
        <v>10739968.6</v>
      </c>
      <c r="D2765" s="118"/>
      <c r="E2765" s="126"/>
      <c r="F2765" s="123"/>
      <c r="G2765" s="109">
        <v>10739968.6</v>
      </c>
      <c r="H2765" s="272">
        <v>45442</v>
      </c>
      <c r="I2765" s="102">
        <v>45427</v>
      </c>
      <c r="J2765" s="120"/>
      <c r="K2765" s="120"/>
      <c r="L2765" s="162"/>
      <c r="M2765" s="249" t="s">
        <v>4026</v>
      </c>
      <c r="N2765" s="248">
        <v>1</v>
      </c>
      <c r="O2765" s="226">
        <v>11613.1</v>
      </c>
      <c r="P2765" s="162">
        <v>2024</v>
      </c>
    </row>
    <row r="2766" spans="1:16" s="129" customFormat="1" ht="15.75" customHeight="1" x14ac:dyDescent="0.25">
      <c r="A2766" s="262" t="s">
        <v>4597</v>
      </c>
      <c r="B2766" s="268" t="s">
        <v>4083</v>
      </c>
      <c r="C2766" s="105">
        <v>3877980.37</v>
      </c>
      <c r="D2766" s="118"/>
      <c r="E2766" s="126"/>
      <c r="F2766" s="123"/>
      <c r="G2766" s="109">
        <v>3877980.37</v>
      </c>
      <c r="H2766" s="238">
        <v>45385</v>
      </c>
      <c r="I2766" s="102">
        <v>45449</v>
      </c>
      <c r="J2766" s="120"/>
      <c r="K2766" s="120"/>
      <c r="L2766" s="162"/>
      <c r="M2766" s="249" t="s">
        <v>3937</v>
      </c>
      <c r="N2766" s="248">
        <v>1</v>
      </c>
      <c r="O2766" s="226">
        <v>2934.3</v>
      </c>
      <c r="P2766" s="162">
        <v>2024</v>
      </c>
    </row>
    <row r="2767" spans="1:16" s="129" customFormat="1" ht="15.75" customHeight="1" x14ac:dyDescent="0.25">
      <c r="A2767" s="262" t="s">
        <v>4598</v>
      </c>
      <c r="B2767" s="101" t="s">
        <v>4217</v>
      </c>
      <c r="C2767" s="105">
        <v>2387050.16</v>
      </c>
      <c r="D2767" s="118"/>
      <c r="E2767" s="126"/>
      <c r="F2767" s="123"/>
      <c r="G2767" s="109">
        <v>2387050.16</v>
      </c>
      <c r="H2767" s="238">
        <v>45436</v>
      </c>
      <c r="I2767" s="102">
        <v>45447</v>
      </c>
      <c r="J2767" s="120"/>
      <c r="K2767" s="120"/>
      <c r="L2767" s="162"/>
      <c r="M2767" s="249" t="s">
        <v>3938</v>
      </c>
      <c r="N2767" s="248">
        <v>1</v>
      </c>
      <c r="O2767" s="226">
        <v>405.5</v>
      </c>
      <c r="P2767" s="162">
        <v>2024</v>
      </c>
    </row>
    <row r="2768" spans="1:16" s="129" customFormat="1" ht="15.75" customHeight="1" x14ac:dyDescent="0.25">
      <c r="A2768" s="262" t="s">
        <v>2206</v>
      </c>
      <c r="B2768" s="162" t="s">
        <v>4083</v>
      </c>
      <c r="C2768" s="105">
        <v>5134205.5</v>
      </c>
      <c r="D2768" s="118"/>
      <c r="E2768" s="126"/>
      <c r="F2768" s="123"/>
      <c r="G2768" s="109">
        <v>5134205.5</v>
      </c>
      <c r="H2768" s="238">
        <v>45442</v>
      </c>
      <c r="I2768" s="102">
        <v>45449</v>
      </c>
      <c r="J2768" s="120"/>
      <c r="K2768" s="120"/>
      <c r="L2768" s="162"/>
      <c r="M2768" s="249" t="s">
        <v>3938</v>
      </c>
      <c r="N2768" s="248">
        <v>1</v>
      </c>
      <c r="O2768" s="226">
        <v>845.2</v>
      </c>
      <c r="P2768" s="162">
        <v>2024</v>
      </c>
    </row>
    <row r="2769" spans="1:16" s="129" customFormat="1" ht="15.75" customHeight="1" x14ac:dyDescent="0.25">
      <c r="A2769" s="262" t="s">
        <v>4599</v>
      </c>
      <c r="B2769" s="162" t="s">
        <v>4090</v>
      </c>
      <c r="C2769" s="105">
        <v>7153231.5599999996</v>
      </c>
      <c r="D2769" s="118"/>
      <c r="E2769" s="126"/>
      <c r="F2769" s="123"/>
      <c r="G2769" s="109">
        <v>7153231.5599999996</v>
      </c>
      <c r="H2769" s="238">
        <v>45426</v>
      </c>
      <c r="I2769" s="102">
        <v>45456</v>
      </c>
      <c r="J2769" s="120"/>
      <c r="K2769" s="120"/>
      <c r="L2769" s="162"/>
      <c r="M2769" s="249" t="s">
        <v>3938</v>
      </c>
      <c r="N2769" s="248">
        <v>1</v>
      </c>
      <c r="O2769" s="226">
        <v>3600.2</v>
      </c>
      <c r="P2769" s="162">
        <v>2024</v>
      </c>
    </row>
    <row r="2770" spans="1:16" s="129" customFormat="1" ht="15.75" customHeight="1" x14ac:dyDescent="0.25">
      <c r="A2770" s="18" t="s">
        <v>4600</v>
      </c>
      <c r="B2770" s="101" t="s">
        <v>4601</v>
      </c>
      <c r="C2770" s="105">
        <v>8866181.4000000004</v>
      </c>
      <c r="D2770" s="118"/>
      <c r="E2770" s="126"/>
      <c r="F2770" s="123"/>
      <c r="G2770" s="109">
        <v>8866181.4000000004</v>
      </c>
      <c r="H2770" s="238">
        <v>45450</v>
      </c>
      <c r="I2770" s="102">
        <v>45440</v>
      </c>
      <c r="J2770" s="120"/>
      <c r="K2770" s="120"/>
      <c r="L2770" s="162"/>
      <c r="M2770" s="249" t="s">
        <v>4026</v>
      </c>
      <c r="N2770" s="248">
        <v>1</v>
      </c>
      <c r="O2770" s="226">
        <v>7727.3</v>
      </c>
      <c r="P2770" s="162">
        <v>2024</v>
      </c>
    </row>
    <row r="2771" spans="1:16" s="129" customFormat="1" ht="15.75" customHeight="1" x14ac:dyDescent="0.25">
      <c r="A2771" s="262" t="s">
        <v>4604</v>
      </c>
      <c r="B2771" s="162" t="s">
        <v>4191</v>
      </c>
      <c r="C2771" s="105">
        <v>3354394.09</v>
      </c>
      <c r="D2771" s="118"/>
      <c r="E2771" s="126"/>
      <c r="F2771" s="123"/>
      <c r="G2771" s="91">
        <v>3354394.09</v>
      </c>
      <c r="H2771" s="238">
        <v>45434</v>
      </c>
      <c r="I2771" s="102">
        <v>45450</v>
      </c>
      <c r="J2771" s="120"/>
      <c r="K2771" s="120"/>
      <c r="L2771" s="162"/>
      <c r="M2771" s="249" t="s">
        <v>3937</v>
      </c>
      <c r="N2771" s="248">
        <v>1</v>
      </c>
      <c r="O2771" s="226">
        <v>1334.3</v>
      </c>
      <c r="P2771" s="162">
        <v>2024</v>
      </c>
    </row>
    <row r="2772" spans="1:16" s="129" customFormat="1" ht="15.75" customHeight="1" x14ac:dyDescent="0.25">
      <c r="A2772" s="189" t="s">
        <v>4605</v>
      </c>
      <c r="B2772" s="162" t="s">
        <v>4061</v>
      </c>
      <c r="C2772" s="105">
        <v>7022018.3499999996</v>
      </c>
      <c r="D2772" s="118"/>
      <c r="E2772" s="126"/>
      <c r="F2772" s="123"/>
      <c r="G2772" s="91">
        <v>7022018.3499999996</v>
      </c>
      <c r="H2772" s="120">
        <v>45441</v>
      </c>
      <c r="I2772" s="102">
        <v>45443</v>
      </c>
      <c r="J2772" s="120"/>
      <c r="K2772" s="120"/>
      <c r="L2772" s="162"/>
      <c r="M2772" s="84" t="s">
        <v>3937</v>
      </c>
      <c r="N2772" s="162">
        <v>1</v>
      </c>
      <c r="O2772" s="101">
        <v>5818.9</v>
      </c>
      <c r="P2772" s="162">
        <v>2024</v>
      </c>
    </row>
    <row r="2773" spans="1:16" s="129" customFormat="1" ht="15.75" customHeight="1" x14ac:dyDescent="0.25">
      <c r="A2773" s="189" t="s">
        <v>4605</v>
      </c>
      <c r="B2773" s="162" t="s">
        <v>4061</v>
      </c>
      <c r="C2773" s="105">
        <v>1962924.55</v>
      </c>
      <c r="D2773" s="118"/>
      <c r="E2773" s="126"/>
      <c r="F2773" s="123"/>
      <c r="G2773" s="91">
        <v>1962924.55</v>
      </c>
      <c r="H2773" s="120">
        <v>45441</v>
      </c>
      <c r="I2773" s="102">
        <v>45443</v>
      </c>
      <c r="J2773" s="120"/>
      <c r="K2773" s="120"/>
      <c r="L2773" s="162"/>
      <c r="M2773" s="84" t="s">
        <v>3937</v>
      </c>
      <c r="N2773" s="162">
        <v>1</v>
      </c>
      <c r="O2773" s="101">
        <v>5818.9</v>
      </c>
      <c r="P2773" s="162"/>
    </row>
    <row r="2774" spans="1:16" s="129" customFormat="1" ht="15.75" customHeight="1" x14ac:dyDescent="0.25">
      <c r="A2774" s="18" t="s">
        <v>4606</v>
      </c>
      <c r="B2774" s="204" t="s">
        <v>2500</v>
      </c>
      <c r="C2774" s="105">
        <v>19953102.960000001</v>
      </c>
      <c r="D2774" s="118"/>
      <c r="E2774" s="126"/>
      <c r="F2774" s="123"/>
      <c r="G2774" s="91">
        <v>19953102.960000001</v>
      </c>
      <c r="H2774" s="238">
        <v>45384</v>
      </c>
      <c r="I2774" s="269">
        <v>45429</v>
      </c>
      <c r="J2774" s="120"/>
      <c r="K2774" s="120"/>
      <c r="L2774" s="162"/>
      <c r="M2774" s="249" t="s">
        <v>4026</v>
      </c>
      <c r="N2774" s="248">
        <v>1</v>
      </c>
      <c r="O2774" s="226">
        <v>18695.599999999999</v>
      </c>
      <c r="P2774" s="162">
        <v>2024</v>
      </c>
    </row>
    <row r="2775" spans="1:16" s="129" customFormat="1" ht="15.75" customHeight="1" x14ac:dyDescent="0.25">
      <c r="A2775" s="262" t="s">
        <v>4607</v>
      </c>
      <c r="B2775" s="101" t="s">
        <v>4601</v>
      </c>
      <c r="C2775" s="105">
        <v>13437641.16</v>
      </c>
      <c r="D2775" s="118"/>
      <c r="E2775" s="126"/>
      <c r="F2775" s="123"/>
      <c r="G2775" s="91">
        <v>13437641.16</v>
      </c>
      <c r="H2775" s="238">
        <v>45420</v>
      </c>
      <c r="I2775" s="269">
        <v>45453</v>
      </c>
      <c r="J2775" s="120"/>
      <c r="K2775" s="120"/>
      <c r="L2775" s="162"/>
      <c r="M2775" s="249" t="s">
        <v>4026</v>
      </c>
      <c r="N2775" s="248">
        <v>1</v>
      </c>
      <c r="O2775" s="226">
        <v>12316.8</v>
      </c>
      <c r="P2775" s="162">
        <v>2024</v>
      </c>
    </row>
    <row r="2776" spans="1:16" s="129" customFormat="1" ht="15.75" customHeight="1" x14ac:dyDescent="0.25">
      <c r="A2776" s="150" t="s">
        <v>4608</v>
      </c>
      <c r="B2776" s="162" t="s">
        <v>2942</v>
      </c>
      <c r="C2776" s="105">
        <v>6387924.6200000001</v>
      </c>
      <c r="D2776" s="118"/>
      <c r="E2776" s="126"/>
      <c r="F2776" s="123"/>
      <c r="G2776" s="91">
        <v>6387924.6200000001</v>
      </c>
      <c r="H2776" s="120">
        <v>44918</v>
      </c>
      <c r="I2776" s="269">
        <v>45440</v>
      </c>
      <c r="J2776" s="120"/>
      <c r="K2776" s="120"/>
      <c r="L2776" s="162"/>
      <c r="M2776" s="29" t="s">
        <v>3922</v>
      </c>
      <c r="N2776" s="162">
        <v>5</v>
      </c>
      <c r="O2776" s="162">
        <v>4302.5</v>
      </c>
      <c r="P2776" s="162">
        <v>2022</v>
      </c>
    </row>
    <row r="2777" spans="1:16" s="129" customFormat="1" ht="15.75" customHeight="1" x14ac:dyDescent="0.25">
      <c r="A2777" s="262" t="s">
        <v>4609</v>
      </c>
      <c r="B2777" s="162" t="s">
        <v>4191</v>
      </c>
      <c r="C2777" s="105">
        <v>3211362.98</v>
      </c>
      <c r="D2777" s="118"/>
      <c r="E2777" s="126"/>
      <c r="F2777" s="123"/>
      <c r="G2777" s="91">
        <v>3211362.98</v>
      </c>
      <c r="H2777" s="238">
        <v>45420</v>
      </c>
      <c r="I2777" s="269">
        <v>45450</v>
      </c>
      <c r="J2777" s="120"/>
      <c r="K2777" s="120"/>
      <c r="L2777" s="162"/>
      <c r="M2777" s="249" t="s">
        <v>3937</v>
      </c>
      <c r="N2777" s="248">
        <v>1</v>
      </c>
      <c r="O2777" s="226">
        <v>1338.62</v>
      </c>
      <c r="P2777" s="162">
        <v>2024</v>
      </c>
    </row>
    <row r="2778" spans="1:16" s="129" customFormat="1" ht="15.75" customHeight="1" x14ac:dyDescent="0.25">
      <c r="A2778" s="18" t="s">
        <v>4610</v>
      </c>
      <c r="B2778" s="162" t="s">
        <v>4217</v>
      </c>
      <c r="C2778" s="105">
        <v>5419359.7699999996</v>
      </c>
      <c r="D2778" s="118"/>
      <c r="E2778" s="126"/>
      <c r="F2778" s="123"/>
      <c r="G2778" s="91">
        <v>5419359.7699999996</v>
      </c>
      <c r="H2778" s="238">
        <v>45398</v>
      </c>
      <c r="I2778" s="269">
        <v>45456</v>
      </c>
      <c r="J2778" s="120"/>
      <c r="K2778" s="120"/>
      <c r="L2778" s="162"/>
      <c r="M2778" s="249" t="s">
        <v>3938</v>
      </c>
      <c r="N2778" s="248">
        <v>1</v>
      </c>
      <c r="O2778" s="226">
        <v>1182.19</v>
      </c>
      <c r="P2778" s="162">
        <v>2024</v>
      </c>
    </row>
    <row r="2779" spans="1:16" s="129" customFormat="1" ht="15.75" customHeight="1" x14ac:dyDescent="0.25">
      <c r="A2779" s="262" t="s">
        <v>4611</v>
      </c>
      <c r="B2779" s="101" t="s">
        <v>4217</v>
      </c>
      <c r="C2779" s="105">
        <v>3918541.93</v>
      </c>
      <c r="D2779" s="118"/>
      <c r="E2779" s="126"/>
      <c r="F2779" s="123"/>
      <c r="G2779" s="91">
        <v>3918541.93</v>
      </c>
      <c r="H2779" s="238">
        <v>45439</v>
      </c>
      <c r="I2779" s="269">
        <v>45470</v>
      </c>
      <c r="J2779" s="120"/>
      <c r="K2779" s="120"/>
      <c r="L2779" s="162"/>
      <c r="M2779" s="249" t="s">
        <v>3938</v>
      </c>
      <c r="N2779" s="248">
        <v>1</v>
      </c>
      <c r="O2779" s="226">
        <v>688</v>
      </c>
      <c r="P2779" s="162">
        <v>2024</v>
      </c>
    </row>
    <row r="2780" spans="1:16" s="129" customFormat="1" ht="15.75" customHeight="1" x14ac:dyDescent="0.25">
      <c r="A2780" s="18" t="s">
        <v>4612</v>
      </c>
      <c r="B2780" s="101" t="s">
        <v>4601</v>
      </c>
      <c r="C2780" s="105">
        <v>15520167.6</v>
      </c>
      <c r="D2780" s="118"/>
      <c r="E2780" s="126"/>
      <c r="F2780" s="123"/>
      <c r="G2780" s="91">
        <v>15520167.6</v>
      </c>
      <c r="H2780" s="238">
        <v>45397</v>
      </c>
      <c r="I2780" s="269">
        <v>45453</v>
      </c>
      <c r="J2780" s="120"/>
      <c r="K2780" s="120"/>
      <c r="L2780" s="162"/>
      <c r="M2780" s="249" t="s">
        <v>4026</v>
      </c>
      <c r="N2780" s="248">
        <v>1</v>
      </c>
      <c r="O2780" s="226">
        <v>16852.04</v>
      </c>
      <c r="P2780" s="162">
        <v>2024</v>
      </c>
    </row>
    <row r="2781" spans="1:16" s="129" customFormat="1" ht="15.75" customHeight="1" x14ac:dyDescent="0.25">
      <c r="A2781" s="262" t="s">
        <v>1172</v>
      </c>
      <c r="B2781" s="162" t="s">
        <v>4083</v>
      </c>
      <c r="C2781" s="105">
        <v>5356236.8499999996</v>
      </c>
      <c r="D2781" s="118"/>
      <c r="E2781" s="126"/>
      <c r="F2781" s="123"/>
      <c r="G2781" s="91">
        <v>5356236.8499999996</v>
      </c>
      <c r="H2781" s="238">
        <v>45449</v>
      </c>
      <c r="I2781" s="269">
        <v>45467</v>
      </c>
      <c r="J2781" s="120"/>
      <c r="K2781" s="120"/>
      <c r="L2781" s="162"/>
      <c r="M2781" s="249" t="s">
        <v>3939</v>
      </c>
      <c r="N2781" s="248">
        <v>2</v>
      </c>
      <c r="O2781" s="226">
        <v>1095.3</v>
      </c>
      <c r="P2781" s="162">
        <v>2024</v>
      </c>
    </row>
    <row r="2782" spans="1:16" s="129" customFormat="1" ht="15.75" customHeight="1" x14ac:dyDescent="0.25">
      <c r="A2782" s="262" t="s">
        <v>4613</v>
      </c>
      <c r="B2782" s="101" t="s">
        <v>4601</v>
      </c>
      <c r="C2782" s="105">
        <v>22172170.800000001</v>
      </c>
      <c r="D2782" s="118"/>
      <c r="E2782" s="126"/>
      <c r="F2782" s="123"/>
      <c r="G2782" s="91">
        <v>22172170.800000001</v>
      </c>
      <c r="H2782" s="238">
        <v>45435</v>
      </c>
      <c r="I2782" s="269">
        <v>45461</v>
      </c>
      <c r="J2782" s="120"/>
      <c r="K2782" s="120"/>
      <c r="L2782" s="162"/>
      <c r="M2782" s="249" t="s">
        <v>4026</v>
      </c>
      <c r="N2782" s="248">
        <v>1</v>
      </c>
      <c r="O2782" s="226">
        <v>21654.3</v>
      </c>
      <c r="P2782" s="162">
        <v>2024</v>
      </c>
    </row>
    <row r="2783" spans="1:16" s="129" customFormat="1" ht="15.75" customHeight="1" x14ac:dyDescent="0.25">
      <c r="A2783" s="271" t="s">
        <v>4614</v>
      </c>
      <c r="B2783" s="162" t="s">
        <v>4350</v>
      </c>
      <c r="C2783" s="105">
        <v>5224509.83</v>
      </c>
      <c r="D2783" s="118"/>
      <c r="E2783" s="126"/>
      <c r="F2783" s="123"/>
      <c r="G2783" s="91">
        <v>5224509.83</v>
      </c>
      <c r="H2783" s="272">
        <v>45456</v>
      </c>
      <c r="I2783" s="269">
        <v>45471</v>
      </c>
      <c r="J2783" s="120"/>
      <c r="K2783" s="120"/>
      <c r="L2783" s="162"/>
      <c r="M2783" s="249" t="s">
        <v>3938</v>
      </c>
      <c r="N2783" s="248">
        <v>1</v>
      </c>
      <c r="O2783" s="135">
        <v>3534.3</v>
      </c>
      <c r="P2783" s="162">
        <v>2024</v>
      </c>
    </row>
    <row r="2784" spans="1:16" s="129" customFormat="1" ht="15.75" customHeight="1" x14ac:dyDescent="0.25">
      <c r="A2784" s="262" t="s">
        <v>4615</v>
      </c>
      <c r="B2784" s="101" t="s">
        <v>4601</v>
      </c>
      <c r="C2784" s="105">
        <v>4432542.8600000003</v>
      </c>
      <c r="D2784" s="118"/>
      <c r="E2784" s="126"/>
      <c r="F2784" s="123"/>
      <c r="G2784" s="91">
        <v>4432542.8600000003</v>
      </c>
      <c r="H2784" s="238">
        <v>45429</v>
      </c>
      <c r="I2784" s="269">
        <v>45463</v>
      </c>
      <c r="J2784" s="120"/>
      <c r="K2784" s="120"/>
      <c r="L2784" s="162"/>
      <c r="M2784" s="249" t="s">
        <v>4026</v>
      </c>
      <c r="N2784" s="248">
        <v>1</v>
      </c>
      <c r="O2784" s="226">
        <v>4469.8</v>
      </c>
      <c r="P2784" s="162">
        <v>2024</v>
      </c>
    </row>
    <row r="2785" spans="1:16" s="129" customFormat="1" ht="15.75" customHeight="1" x14ac:dyDescent="0.25">
      <c r="A2785" s="262" t="s">
        <v>4616</v>
      </c>
      <c r="B2785" s="162" t="s">
        <v>4350</v>
      </c>
      <c r="C2785" s="105">
        <v>4254868.91</v>
      </c>
      <c r="D2785" s="118"/>
      <c r="E2785" s="126"/>
      <c r="F2785" s="123"/>
      <c r="G2785" s="91">
        <v>4254868.91</v>
      </c>
      <c r="H2785" s="238">
        <v>45456</v>
      </c>
      <c r="I2785" s="269">
        <v>45476</v>
      </c>
      <c r="J2785" s="120"/>
      <c r="K2785" s="120"/>
      <c r="L2785" s="162"/>
      <c r="M2785" s="249" t="s">
        <v>3937</v>
      </c>
      <c r="N2785" s="248">
        <v>1</v>
      </c>
      <c r="O2785" s="226">
        <v>2264.02</v>
      </c>
      <c r="P2785" s="162">
        <v>2024</v>
      </c>
    </row>
    <row r="2786" spans="1:16" s="313" customFormat="1" ht="15.75" customHeight="1" x14ac:dyDescent="0.25">
      <c r="A2786" s="343" t="s">
        <v>162</v>
      </c>
      <c r="B2786" s="315" t="s">
        <v>4083</v>
      </c>
      <c r="C2786" s="321">
        <v>3751301.99</v>
      </c>
      <c r="D2786" s="310"/>
      <c r="E2786" s="312"/>
      <c r="F2786" s="311"/>
      <c r="G2786" s="325">
        <v>3751301.99</v>
      </c>
      <c r="H2786" s="326">
        <v>45449</v>
      </c>
      <c r="I2786" s="331">
        <v>45481</v>
      </c>
      <c r="J2786" s="309"/>
      <c r="K2786" s="309"/>
      <c r="L2786" s="308"/>
      <c r="M2786" s="334" t="s">
        <v>3939</v>
      </c>
      <c r="N2786" s="336">
        <v>2</v>
      </c>
      <c r="O2786" s="337">
        <v>617</v>
      </c>
      <c r="P2786" s="341">
        <v>2024</v>
      </c>
    </row>
    <row r="2787" spans="1:16" s="313" customFormat="1" ht="15.75" customHeight="1" x14ac:dyDescent="0.25">
      <c r="A2787" s="343" t="s">
        <v>4707</v>
      </c>
      <c r="B2787" s="318" t="s">
        <v>4601</v>
      </c>
      <c r="C2787" s="321">
        <v>8869408.4399999995</v>
      </c>
      <c r="D2787" s="310"/>
      <c r="E2787" s="312"/>
      <c r="F2787" s="311"/>
      <c r="G2787" s="325">
        <v>8869408.4399999995</v>
      </c>
      <c r="H2787" s="326">
        <v>45457</v>
      </c>
      <c r="I2787" s="331">
        <v>45477</v>
      </c>
      <c r="J2787" s="309"/>
      <c r="K2787" s="309"/>
      <c r="L2787" s="308"/>
      <c r="M2787" s="334" t="s">
        <v>4026</v>
      </c>
      <c r="N2787" s="336">
        <v>1</v>
      </c>
      <c r="O2787" s="337">
        <v>8737.7000000000007</v>
      </c>
      <c r="P2787" s="341">
        <v>2024</v>
      </c>
    </row>
    <row r="2788" spans="1:16" s="313" customFormat="1" ht="15.75" customHeight="1" x14ac:dyDescent="0.25">
      <c r="A2788" s="343" t="s">
        <v>4708</v>
      </c>
      <c r="B2788" s="318" t="s">
        <v>4601</v>
      </c>
      <c r="C2788" s="321">
        <v>8869408.4399999995</v>
      </c>
      <c r="D2788" s="310"/>
      <c r="E2788" s="312"/>
      <c r="F2788" s="311"/>
      <c r="G2788" s="325">
        <v>8869408.4399999995</v>
      </c>
      <c r="H2788" s="326">
        <v>45449</v>
      </c>
      <c r="I2788" s="331">
        <v>45482</v>
      </c>
      <c r="J2788" s="309"/>
      <c r="K2788" s="309"/>
      <c r="L2788" s="308"/>
      <c r="M2788" s="334" t="s">
        <v>4026</v>
      </c>
      <c r="N2788" s="336">
        <v>1</v>
      </c>
      <c r="O2788" s="337">
        <v>8696.7000000000007</v>
      </c>
      <c r="P2788" s="341">
        <v>2024</v>
      </c>
    </row>
    <row r="2789" spans="1:16" s="313" customFormat="1" ht="15.75" customHeight="1" x14ac:dyDescent="0.25">
      <c r="A2789" s="343" t="s">
        <v>4709</v>
      </c>
      <c r="B2789" s="315" t="s">
        <v>4083</v>
      </c>
      <c r="C2789" s="321">
        <v>4168522.01</v>
      </c>
      <c r="D2789" s="310"/>
      <c r="E2789" s="312"/>
      <c r="F2789" s="311"/>
      <c r="G2789" s="325">
        <v>4168522.01</v>
      </c>
      <c r="H2789" s="326">
        <v>45471</v>
      </c>
      <c r="I2789" s="331">
        <v>45484</v>
      </c>
      <c r="J2789" s="309"/>
      <c r="K2789" s="309"/>
      <c r="L2789" s="308"/>
      <c r="M2789" s="334" t="s">
        <v>3939</v>
      </c>
      <c r="N2789" s="336">
        <v>2</v>
      </c>
      <c r="O2789" s="337">
        <v>2778.1</v>
      </c>
      <c r="P2789" s="341">
        <v>2024</v>
      </c>
    </row>
    <row r="2790" spans="1:16" s="313" customFormat="1" ht="15.75" customHeight="1" x14ac:dyDescent="0.25">
      <c r="A2790" s="344" t="s">
        <v>2435</v>
      </c>
      <c r="B2790" s="315" t="s">
        <v>4342</v>
      </c>
      <c r="C2790" s="321">
        <v>6784926</v>
      </c>
      <c r="D2790" s="310"/>
      <c r="E2790" s="312"/>
      <c r="F2790" s="311"/>
      <c r="G2790" s="325">
        <v>6784926</v>
      </c>
      <c r="H2790" s="328">
        <v>45313</v>
      </c>
      <c r="I2790" s="331">
        <v>45481</v>
      </c>
      <c r="J2790" s="309"/>
      <c r="K2790" s="309"/>
      <c r="L2790" s="308"/>
      <c r="M2790" s="332" t="s">
        <v>3584</v>
      </c>
      <c r="N2790" s="335">
        <v>4</v>
      </c>
      <c r="O2790" s="340">
        <v>3537.5</v>
      </c>
      <c r="P2790" s="341">
        <v>2024</v>
      </c>
    </row>
    <row r="2791" spans="1:16" s="313" customFormat="1" ht="15.75" customHeight="1" x14ac:dyDescent="0.25">
      <c r="A2791" s="206" t="s">
        <v>4710</v>
      </c>
      <c r="B2791" s="318" t="s">
        <v>4601</v>
      </c>
      <c r="C2791" s="321">
        <v>8868259.6400000006</v>
      </c>
      <c r="D2791" s="310"/>
      <c r="E2791" s="312"/>
      <c r="F2791" s="311"/>
      <c r="G2791" s="325">
        <v>8868259.6400000006</v>
      </c>
      <c r="H2791" s="326">
        <v>45450</v>
      </c>
      <c r="I2791" s="331">
        <v>45476</v>
      </c>
      <c r="J2791" s="309"/>
      <c r="K2791" s="309"/>
      <c r="L2791" s="308"/>
      <c r="M2791" s="334" t="s">
        <v>4026</v>
      </c>
      <c r="N2791" s="336">
        <v>1</v>
      </c>
      <c r="O2791" s="337">
        <v>8907.7999999999993</v>
      </c>
      <c r="P2791" s="341">
        <v>2024</v>
      </c>
    </row>
    <row r="2792" spans="1:16" s="313" customFormat="1" ht="15.75" customHeight="1" x14ac:dyDescent="0.25">
      <c r="A2792" s="343" t="s">
        <v>4711</v>
      </c>
      <c r="B2792" s="315" t="s">
        <v>4090</v>
      </c>
      <c r="C2792" s="321">
        <v>7275707.5599999996</v>
      </c>
      <c r="D2792" s="310"/>
      <c r="E2792" s="312"/>
      <c r="F2792" s="311"/>
      <c r="G2792" s="325">
        <v>7275707.5599999996</v>
      </c>
      <c r="H2792" s="326">
        <v>45482</v>
      </c>
      <c r="I2792" s="331">
        <v>45492</v>
      </c>
      <c r="J2792" s="309"/>
      <c r="K2792" s="309"/>
      <c r="L2792" s="308"/>
      <c r="M2792" s="334" t="s">
        <v>3938</v>
      </c>
      <c r="N2792" s="336">
        <v>1</v>
      </c>
      <c r="O2792" s="337">
        <v>3622.9</v>
      </c>
      <c r="P2792" s="341">
        <v>2024</v>
      </c>
    </row>
    <row r="2793" spans="1:16" s="313" customFormat="1" ht="15.75" customHeight="1" x14ac:dyDescent="0.25">
      <c r="A2793" s="345" t="s">
        <v>4712</v>
      </c>
      <c r="B2793" s="318" t="s">
        <v>4090</v>
      </c>
      <c r="C2793" s="321">
        <v>1750841.59</v>
      </c>
      <c r="D2793" s="310"/>
      <c r="E2793" s="312"/>
      <c r="F2793" s="311"/>
      <c r="G2793" s="325">
        <v>1750841.59</v>
      </c>
      <c r="H2793" s="329">
        <v>45482</v>
      </c>
      <c r="I2793" s="331">
        <v>45492</v>
      </c>
      <c r="J2793" s="309"/>
      <c r="K2793" s="309"/>
      <c r="L2793" s="308"/>
      <c r="M2793" s="334" t="s">
        <v>3938</v>
      </c>
      <c r="N2793" s="336">
        <v>1</v>
      </c>
      <c r="O2793" s="339">
        <v>313.3</v>
      </c>
      <c r="P2793" s="341">
        <v>2024</v>
      </c>
    </row>
    <row r="2794" spans="1:16" s="313" customFormat="1" ht="15.75" customHeight="1" x14ac:dyDescent="0.25">
      <c r="A2794" s="345" t="s">
        <v>4713</v>
      </c>
      <c r="B2794" s="314" t="s">
        <v>4164</v>
      </c>
      <c r="C2794" s="321">
        <v>6010286.7699999996</v>
      </c>
      <c r="D2794" s="310"/>
      <c r="E2794" s="312"/>
      <c r="F2794" s="311"/>
      <c r="G2794" s="325">
        <v>6010286.7699999996</v>
      </c>
      <c r="H2794" s="329">
        <v>45476</v>
      </c>
      <c r="I2794" s="331">
        <v>45495</v>
      </c>
      <c r="J2794" s="309"/>
      <c r="K2794" s="309"/>
      <c r="L2794" s="308"/>
      <c r="M2794" s="334" t="s">
        <v>3938</v>
      </c>
      <c r="N2794" s="336">
        <v>1</v>
      </c>
      <c r="O2794" s="339">
        <v>3478.5</v>
      </c>
      <c r="P2794" s="341">
        <v>2024</v>
      </c>
    </row>
    <row r="2795" spans="1:16" s="313" customFormat="1" ht="15.75" customHeight="1" x14ac:dyDescent="0.25">
      <c r="A2795" s="343" t="s">
        <v>4714</v>
      </c>
      <c r="B2795" s="320" t="s">
        <v>4573</v>
      </c>
      <c r="C2795" s="321">
        <v>4628814.34</v>
      </c>
      <c r="D2795" s="310"/>
      <c r="E2795" s="312"/>
      <c r="F2795" s="311"/>
      <c r="G2795" s="325">
        <v>4628814.34</v>
      </c>
      <c r="H2795" s="326">
        <v>45467</v>
      </c>
      <c r="I2795" s="331">
        <v>45491</v>
      </c>
      <c r="J2795" s="309"/>
      <c r="K2795" s="309"/>
      <c r="L2795" s="308"/>
      <c r="M2795" s="334" t="s">
        <v>3937</v>
      </c>
      <c r="N2795" s="336">
        <v>1</v>
      </c>
      <c r="O2795" s="337">
        <v>4254.5</v>
      </c>
      <c r="P2795" s="341">
        <v>2024</v>
      </c>
    </row>
    <row r="2796" spans="1:16" s="313" customFormat="1" ht="15.75" customHeight="1" x14ac:dyDescent="0.25">
      <c r="A2796" s="345" t="s">
        <v>4715</v>
      </c>
      <c r="B2796" s="314" t="s">
        <v>4164</v>
      </c>
      <c r="C2796" s="321">
        <v>6442821.54</v>
      </c>
      <c r="D2796" s="310"/>
      <c r="E2796" s="312"/>
      <c r="F2796" s="311"/>
      <c r="G2796" s="325">
        <v>6442821.54</v>
      </c>
      <c r="H2796" s="329">
        <v>45489</v>
      </c>
      <c r="I2796" s="331">
        <v>45497</v>
      </c>
      <c r="J2796" s="309"/>
      <c r="K2796" s="309"/>
      <c r="L2796" s="308"/>
      <c r="M2796" s="334" t="s">
        <v>3938</v>
      </c>
      <c r="N2796" s="336">
        <v>1</v>
      </c>
      <c r="O2796" s="339">
        <v>3593.48</v>
      </c>
      <c r="P2796" s="341">
        <v>2024</v>
      </c>
    </row>
    <row r="2797" spans="1:16" s="313" customFormat="1" ht="15.75" customHeight="1" x14ac:dyDescent="0.25">
      <c r="A2797" s="206" t="s">
        <v>4716</v>
      </c>
      <c r="B2797" s="318" t="s">
        <v>4014</v>
      </c>
      <c r="C2797" s="321">
        <v>6626113.8399999999</v>
      </c>
      <c r="D2797" s="310"/>
      <c r="E2797" s="312"/>
      <c r="F2797" s="311"/>
      <c r="G2797" s="325">
        <v>6626113.8399999999</v>
      </c>
      <c r="H2797" s="326">
        <v>45355</v>
      </c>
      <c r="I2797" s="331">
        <v>45496</v>
      </c>
      <c r="J2797" s="309"/>
      <c r="K2797" s="309"/>
      <c r="L2797" s="308"/>
      <c r="M2797" s="334" t="s">
        <v>4466</v>
      </c>
      <c r="N2797" s="336">
        <v>4</v>
      </c>
      <c r="O2797" s="337">
        <v>5161.7</v>
      </c>
      <c r="P2797" s="341">
        <v>2024</v>
      </c>
    </row>
    <row r="2798" spans="1:16" s="313" customFormat="1" ht="15.75" customHeight="1" x14ac:dyDescent="0.25">
      <c r="A2798" s="343" t="s">
        <v>4717</v>
      </c>
      <c r="B2798" s="319" t="s">
        <v>4363</v>
      </c>
      <c r="C2798" s="322">
        <v>6478404.0300000003</v>
      </c>
      <c r="D2798" s="310"/>
      <c r="E2798" s="312"/>
      <c r="F2798" s="311"/>
      <c r="G2798" s="325">
        <v>6478404.0300000003</v>
      </c>
      <c r="H2798" s="326" t="s">
        <v>4746</v>
      </c>
      <c r="I2798" s="331" t="s">
        <v>4747</v>
      </c>
      <c r="J2798" s="309"/>
      <c r="K2798" s="309"/>
      <c r="L2798" s="308"/>
      <c r="M2798" s="334" t="s">
        <v>4466</v>
      </c>
      <c r="N2798" s="336">
        <v>4</v>
      </c>
      <c r="O2798" s="337">
        <v>3621.5</v>
      </c>
      <c r="P2798" s="341">
        <v>2024</v>
      </c>
    </row>
    <row r="2799" spans="1:16" s="313" customFormat="1" ht="15.75" customHeight="1" x14ac:dyDescent="0.25">
      <c r="A2799" s="343" t="s">
        <v>4718</v>
      </c>
      <c r="B2799" s="318" t="s">
        <v>4601</v>
      </c>
      <c r="C2799" s="321">
        <v>11196795.550000001</v>
      </c>
      <c r="D2799" s="310"/>
      <c r="E2799" s="312"/>
      <c r="F2799" s="311"/>
      <c r="G2799" s="325">
        <v>11196795.550000001</v>
      </c>
      <c r="H2799" s="326">
        <v>45464</v>
      </c>
      <c r="I2799" s="331">
        <v>45492</v>
      </c>
      <c r="J2799" s="309"/>
      <c r="K2799" s="309"/>
      <c r="L2799" s="308"/>
      <c r="M2799" s="334" t="s">
        <v>4026</v>
      </c>
      <c r="N2799" s="336">
        <v>1</v>
      </c>
      <c r="O2799" s="337">
        <v>10299.200000000001</v>
      </c>
      <c r="P2799" s="341">
        <v>2024</v>
      </c>
    </row>
    <row r="2800" spans="1:16" s="313" customFormat="1" ht="15.75" customHeight="1" x14ac:dyDescent="0.25">
      <c r="A2800" s="345" t="s">
        <v>4719</v>
      </c>
      <c r="B2800" s="318" t="s">
        <v>4743</v>
      </c>
      <c r="C2800" s="321">
        <v>4551606.55</v>
      </c>
      <c r="D2800" s="310"/>
      <c r="E2800" s="312"/>
      <c r="F2800" s="311"/>
      <c r="G2800" s="325">
        <v>4551606.55</v>
      </c>
      <c r="H2800" s="329">
        <v>45481</v>
      </c>
      <c r="I2800" s="331">
        <v>45504</v>
      </c>
      <c r="J2800" s="309"/>
      <c r="K2800" s="309"/>
      <c r="L2800" s="308"/>
      <c r="M2800" s="334" t="s">
        <v>3937</v>
      </c>
      <c r="N2800" s="336">
        <v>1</v>
      </c>
      <c r="O2800" s="339">
        <v>3623.11</v>
      </c>
      <c r="P2800" s="341">
        <v>2024</v>
      </c>
    </row>
    <row r="2801" spans="1:16" s="313" customFormat="1" ht="15.75" customHeight="1" x14ac:dyDescent="0.25">
      <c r="A2801" s="345" t="s">
        <v>4720</v>
      </c>
      <c r="B2801" s="318" t="s">
        <v>4743</v>
      </c>
      <c r="C2801" s="321">
        <v>7984550.6799999997</v>
      </c>
      <c r="D2801" s="310"/>
      <c r="E2801" s="312"/>
      <c r="F2801" s="311"/>
      <c r="G2801" s="325">
        <v>7984550.6799999997</v>
      </c>
      <c r="H2801" s="329">
        <v>45492</v>
      </c>
      <c r="I2801" s="331">
        <v>45505</v>
      </c>
      <c r="J2801" s="309"/>
      <c r="K2801" s="309"/>
      <c r="L2801" s="308"/>
      <c r="M2801" s="334" t="s">
        <v>3937</v>
      </c>
      <c r="N2801" s="336">
        <v>1</v>
      </c>
      <c r="O2801" s="339">
        <v>6274.5</v>
      </c>
      <c r="P2801" s="341">
        <v>2024</v>
      </c>
    </row>
    <row r="2802" spans="1:16" s="313" customFormat="1" ht="15.75" customHeight="1" x14ac:dyDescent="0.25">
      <c r="A2802" s="343" t="s">
        <v>4721</v>
      </c>
      <c r="B2802" s="316" t="s">
        <v>2545</v>
      </c>
      <c r="C2802" s="321">
        <v>6326134.7599999998</v>
      </c>
      <c r="D2802" s="310"/>
      <c r="E2802" s="312"/>
      <c r="F2802" s="311"/>
      <c r="G2802" s="325">
        <v>6326134.7599999998</v>
      </c>
      <c r="H2802" s="326">
        <v>45456</v>
      </c>
      <c r="I2802" s="331">
        <v>45504</v>
      </c>
      <c r="J2802" s="309"/>
      <c r="K2802" s="309"/>
      <c r="L2802" s="308"/>
      <c r="M2802" s="334" t="s">
        <v>3938</v>
      </c>
      <c r="N2802" s="336">
        <v>1</v>
      </c>
      <c r="O2802" s="337">
        <v>3635.8</v>
      </c>
      <c r="P2802" s="341">
        <v>2024</v>
      </c>
    </row>
    <row r="2803" spans="1:16" s="313" customFormat="1" ht="15.75" customHeight="1" x14ac:dyDescent="0.25">
      <c r="A2803" s="343" t="s">
        <v>4722</v>
      </c>
      <c r="B2803" s="318" t="s">
        <v>4095</v>
      </c>
      <c r="C2803" s="323">
        <v>2929181.63</v>
      </c>
      <c r="D2803" s="310"/>
      <c r="E2803" s="312"/>
      <c r="F2803" s="311"/>
      <c r="G2803" s="324">
        <v>2929181.63</v>
      </c>
      <c r="H2803" s="327">
        <v>45489</v>
      </c>
      <c r="I2803" s="330">
        <v>45503</v>
      </c>
      <c r="J2803" s="309"/>
      <c r="K2803" s="309"/>
      <c r="L2803" s="308"/>
      <c r="M2803" s="333" t="s">
        <v>3938</v>
      </c>
      <c r="N2803" s="335">
        <v>1</v>
      </c>
      <c r="O2803" s="338">
        <v>506.7</v>
      </c>
      <c r="P2803" s="342">
        <v>2024</v>
      </c>
    </row>
    <row r="2804" spans="1:16" s="313" customFormat="1" ht="15.75" customHeight="1" x14ac:dyDescent="0.25">
      <c r="A2804" s="343" t="s">
        <v>4723</v>
      </c>
      <c r="B2804" s="318" t="s">
        <v>4744</v>
      </c>
      <c r="C2804" s="323">
        <v>4477142.62</v>
      </c>
      <c r="D2804" s="310"/>
      <c r="E2804" s="312"/>
      <c r="F2804" s="311"/>
      <c r="G2804" s="324">
        <v>4477142.62</v>
      </c>
      <c r="H2804" s="327">
        <v>45456</v>
      </c>
      <c r="I2804" s="330">
        <v>45502</v>
      </c>
      <c r="J2804" s="309"/>
      <c r="K2804" s="309"/>
      <c r="L2804" s="308"/>
      <c r="M2804" s="333" t="s">
        <v>4026</v>
      </c>
      <c r="N2804" s="335">
        <v>1</v>
      </c>
      <c r="O2804" s="338">
        <v>7288.3</v>
      </c>
      <c r="P2804" s="342">
        <v>2024</v>
      </c>
    </row>
    <row r="2805" spans="1:16" s="313" customFormat="1" ht="15.75" customHeight="1" x14ac:dyDescent="0.25">
      <c r="A2805" s="343" t="s">
        <v>4724</v>
      </c>
      <c r="B2805" s="318" t="s">
        <v>4601</v>
      </c>
      <c r="C2805" s="323">
        <v>8869408.4399999995</v>
      </c>
      <c r="D2805" s="310"/>
      <c r="E2805" s="312"/>
      <c r="F2805" s="311"/>
      <c r="G2805" s="324">
        <v>8869408.4399999995</v>
      </c>
      <c r="H2805" s="327">
        <v>45464</v>
      </c>
      <c r="I2805" s="330">
        <v>45496</v>
      </c>
      <c r="J2805" s="309"/>
      <c r="K2805" s="309"/>
      <c r="L2805" s="308"/>
      <c r="M2805" s="333" t="s">
        <v>4026</v>
      </c>
      <c r="N2805" s="335">
        <v>1</v>
      </c>
      <c r="O2805" s="338">
        <v>8567.2999999999993</v>
      </c>
      <c r="P2805" s="342">
        <v>2024</v>
      </c>
    </row>
    <row r="2806" spans="1:16" s="313" customFormat="1" ht="15.75" customHeight="1" x14ac:dyDescent="0.25">
      <c r="A2806" s="345" t="s">
        <v>4725</v>
      </c>
      <c r="B2806" s="314" t="s">
        <v>4164</v>
      </c>
      <c r="C2806" s="323">
        <v>7480779.9100000001</v>
      </c>
      <c r="D2806" s="310"/>
      <c r="E2806" s="312"/>
      <c r="F2806" s="311"/>
      <c r="G2806" s="324">
        <v>7480779.9100000001</v>
      </c>
      <c r="H2806" s="329">
        <v>45505</v>
      </c>
      <c r="I2806" s="330">
        <v>45509</v>
      </c>
      <c r="J2806" s="309"/>
      <c r="K2806" s="309"/>
      <c r="L2806" s="308"/>
      <c r="M2806" s="334" t="s">
        <v>3937</v>
      </c>
      <c r="N2806" s="336">
        <v>1</v>
      </c>
      <c r="O2806" s="339">
        <v>6219.4</v>
      </c>
      <c r="P2806" s="342">
        <v>2024</v>
      </c>
    </row>
    <row r="2807" spans="1:16" s="313" customFormat="1" ht="15.75" customHeight="1" x14ac:dyDescent="0.25">
      <c r="A2807" s="206" t="s">
        <v>4726</v>
      </c>
      <c r="B2807" s="318" t="s">
        <v>4601</v>
      </c>
      <c r="C2807" s="323">
        <v>6074311.8700000001</v>
      </c>
      <c r="D2807" s="310"/>
      <c r="E2807" s="312"/>
      <c r="F2807" s="311"/>
      <c r="G2807" s="324">
        <v>6074311.8700000001</v>
      </c>
      <c r="H2807" s="326">
        <v>45483</v>
      </c>
      <c r="I2807" s="330">
        <v>45499</v>
      </c>
      <c r="J2807" s="309"/>
      <c r="K2807" s="309"/>
      <c r="L2807" s="308"/>
      <c r="M2807" s="334" t="s">
        <v>4026</v>
      </c>
      <c r="N2807" s="336">
        <v>1</v>
      </c>
      <c r="O2807" s="337">
        <v>8581.7999999999993</v>
      </c>
      <c r="P2807" s="342">
        <v>2024</v>
      </c>
    </row>
    <row r="2808" spans="1:16" s="313" customFormat="1" ht="15.75" customHeight="1" x14ac:dyDescent="0.25">
      <c r="A2808" s="343" t="s">
        <v>4727</v>
      </c>
      <c r="B2808" s="318" t="s">
        <v>4601</v>
      </c>
      <c r="C2808" s="323">
        <v>8959563.4800000004</v>
      </c>
      <c r="D2808" s="310"/>
      <c r="E2808" s="312"/>
      <c r="F2808" s="311"/>
      <c r="G2808" s="324">
        <v>8959563.4800000004</v>
      </c>
      <c r="H2808" s="326">
        <v>45483</v>
      </c>
      <c r="I2808" s="330">
        <v>45505</v>
      </c>
      <c r="J2808" s="309"/>
      <c r="K2808" s="309"/>
      <c r="L2808" s="308"/>
      <c r="M2808" s="334" t="s">
        <v>4026</v>
      </c>
      <c r="N2808" s="336">
        <v>1</v>
      </c>
      <c r="O2808" s="337">
        <v>11245.4</v>
      </c>
      <c r="P2808" s="342">
        <v>2024</v>
      </c>
    </row>
    <row r="2809" spans="1:16" s="313" customFormat="1" ht="15.75" customHeight="1" x14ac:dyDescent="0.25">
      <c r="A2809" s="343" t="s">
        <v>4728</v>
      </c>
      <c r="B2809" s="318" t="s">
        <v>4601</v>
      </c>
      <c r="C2809" s="323">
        <v>8959061.0800000001</v>
      </c>
      <c r="D2809" s="310"/>
      <c r="E2809" s="312"/>
      <c r="F2809" s="311"/>
      <c r="G2809" s="324">
        <v>8959061.0800000001</v>
      </c>
      <c r="H2809" s="326">
        <v>45441</v>
      </c>
      <c r="I2809" s="330">
        <v>45503</v>
      </c>
      <c r="J2809" s="309"/>
      <c r="K2809" s="309"/>
      <c r="L2809" s="308"/>
      <c r="M2809" s="334" t="s">
        <v>4026</v>
      </c>
      <c r="N2809" s="336">
        <v>1</v>
      </c>
      <c r="O2809" s="337">
        <v>10741.7</v>
      </c>
      <c r="P2809" s="342">
        <v>2024</v>
      </c>
    </row>
    <row r="2810" spans="1:16" s="313" customFormat="1" ht="15.75" customHeight="1" x14ac:dyDescent="0.25">
      <c r="A2810" s="343" t="s">
        <v>4729</v>
      </c>
      <c r="B2810" s="316" t="s">
        <v>2545</v>
      </c>
      <c r="C2810" s="323">
        <v>6862160.6299999999</v>
      </c>
      <c r="D2810" s="310"/>
      <c r="E2810" s="312"/>
      <c r="F2810" s="311"/>
      <c r="G2810" s="324">
        <v>6862160.6299999999</v>
      </c>
      <c r="H2810" s="326">
        <v>45499</v>
      </c>
      <c r="I2810" s="330">
        <v>45511</v>
      </c>
      <c r="J2810" s="309"/>
      <c r="K2810" s="309"/>
      <c r="L2810" s="308"/>
      <c r="M2810" s="334" t="s">
        <v>3938</v>
      </c>
      <c r="N2810" s="336">
        <v>1</v>
      </c>
      <c r="O2810" s="337">
        <v>4156.6000000000004</v>
      </c>
      <c r="P2810" s="342">
        <v>2024</v>
      </c>
    </row>
    <row r="2811" spans="1:16" s="313" customFormat="1" ht="15.75" customHeight="1" x14ac:dyDescent="0.25">
      <c r="A2811" s="343" t="s">
        <v>4730</v>
      </c>
      <c r="B2811" s="318" t="s">
        <v>4217</v>
      </c>
      <c r="C2811" s="323">
        <v>3806314.02</v>
      </c>
      <c r="D2811" s="310"/>
      <c r="E2811" s="312"/>
      <c r="F2811" s="311"/>
      <c r="G2811" s="324">
        <v>3806314.02</v>
      </c>
      <c r="H2811" s="326">
        <v>45497</v>
      </c>
      <c r="I2811" s="330">
        <v>45511</v>
      </c>
      <c r="J2811" s="309"/>
      <c r="K2811" s="309"/>
      <c r="L2811" s="308"/>
      <c r="M2811" s="334" t="s">
        <v>3938</v>
      </c>
      <c r="N2811" s="336">
        <v>1</v>
      </c>
      <c r="O2811" s="337">
        <v>560.6</v>
      </c>
      <c r="P2811" s="342">
        <v>2024</v>
      </c>
    </row>
    <row r="2812" spans="1:16" s="313" customFormat="1" ht="15.75" customHeight="1" x14ac:dyDescent="0.25">
      <c r="A2812" s="345" t="s">
        <v>4731</v>
      </c>
      <c r="B2812" s="318" t="s">
        <v>2112</v>
      </c>
      <c r="C2812" s="323">
        <v>2131410.4900000002</v>
      </c>
      <c r="D2812" s="310"/>
      <c r="E2812" s="312"/>
      <c r="F2812" s="311"/>
      <c r="G2812" s="324">
        <v>2131410.4900000002</v>
      </c>
      <c r="H2812" s="329">
        <v>45499</v>
      </c>
      <c r="I2812" s="330">
        <v>45511</v>
      </c>
      <c r="J2812" s="309"/>
      <c r="K2812" s="309"/>
      <c r="L2812" s="308"/>
      <c r="M2812" s="334" t="s">
        <v>3938</v>
      </c>
      <c r="N2812" s="336">
        <v>1</v>
      </c>
      <c r="O2812" s="339">
        <v>413.8</v>
      </c>
      <c r="P2812" s="342">
        <v>2024</v>
      </c>
    </row>
    <row r="2813" spans="1:16" s="313" customFormat="1" ht="15.75" customHeight="1" x14ac:dyDescent="0.25">
      <c r="A2813" s="344" t="s">
        <v>4732</v>
      </c>
      <c r="B2813" s="318" t="s">
        <v>4095</v>
      </c>
      <c r="C2813" s="323">
        <v>3472313.5</v>
      </c>
      <c r="D2813" s="310"/>
      <c r="E2813" s="312"/>
      <c r="F2813" s="311"/>
      <c r="G2813" s="324">
        <v>3472313.5</v>
      </c>
      <c r="H2813" s="328">
        <v>45329</v>
      </c>
      <c r="I2813" s="330">
        <v>45513</v>
      </c>
      <c r="J2813" s="309"/>
      <c r="K2813" s="309"/>
      <c r="L2813" s="308"/>
      <c r="M2813" s="333" t="s">
        <v>3939</v>
      </c>
      <c r="N2813" s="335">
        <v>2</v>
      </c>
      <c r="O2813" s="340">
        <v>702.7</v>
      </c>
      <c r="P2813" s="342">
        <v>2024</v>
      </c>
    </row>
    <row r="2814" spans="1:16" s="313" customFormat="1" ht="15.75" customHeight="1" x14ac:dyDescent="0.25">
      <c r="A2814" s="343" t="s">
        <v>4733</v>
      </c>
      <c r="B2814" s="315" t="s">
        <v>4090</v>
      </c>
      <c r="C2814" s="323">
        <v>6888309.4400000004</v>
      </c>
      <c r="D2814" s="310"/>
      <c r="E2814" s="312"/>
      <c r="F2814" s="311"/>
      <c r="G2814" s="324">
        <v>6888309.4400000004</v>
      </c>
      <c r="H2814" s="326">
        <v>45517</v>
      </c>
      <c r="I2814" s="330">
        <v>45520</v>
      </c>
      <c r="J2814" s="309"/>
      <c r="K2814" s="309"/>
      <c r="L2814" s="308"/>
      <c r="M2814" s="334" t="s">
        <v>3938</v>
      </c>
      <c r="N2814" s="336">
        <v>1</v>
      </c>
      <c r="O2814" s="337">
        <v>3444.4</v>
      </c>
      <c r="P2814" s="342">
        <v>2024</v>
      </c>
    </row>
    <row r="2815" spans="1:16" s="313" customFormat="1" ht="15.75" customHeight="1" x14ac:dyDescent="0.25">
      <c r="A2815" s="343" t="s">
        <v>4734</v>
      </c>
      <c r="B2815" s="314" t="s">
        <v>4164</v>
      </c>
      <c r="C2815" s="323">
        <v>5459784.4100000001</v>
      </c>
      <c r="D2815" s="310"/>
      <c r="E2815" s="312"/>
      <c r="F2815" s="311"/>
      <c r="G2815" s="324">
        <v>5459784.4100000001</v>
      </c>
      <c r="H2815" s="326">
        <v>45442</v>
      </c>
      <c r="I2815" s="330">
        <v>45520</v>
      </c>
      <c r="J2815" s="309"/>
      <c r="K2815" s="309"/>
      <c r="L2815" s="308"/>
      <c r="M2815" s="334" t="s">
        <v>3937</v>
      </c>
      <c r="N2815" s="336">
        <v>1</v>
      </c>
      <c r="O2815" s="337">
        <v>4920.1000000000004</v>
      </c>
      <c r="P2815" s="342">
        <v>2024</v>
      </c>
    </row>
    <row r="2816" spans="1:16" s="313" customFormat="1" ht="15.75" customHeight="1" x14ac:dyDescent="0.25">
      <c r="A2816" s="343" t="s">
        <v>4735</v>
      </c>
      <c r="B2816" s="318" t="s">
        <v>4745</v>
      </c>
      <c r="C2816" s="323">
        <v>1504391.62</v>
      </c>
      <c r="D2816" s="310"/>
      <c r="E2816" s="312"/>
      <c r="F2816" s="311"/>
      <c r="G2816" s="324">
        <v>1504391.62</v>
      </c>
      <c r="H2816" s="326">
        <v>45446</v>
      </c>
      <c r="I2816" s="330">
        <v>45513</v>
      </c>
      <c r="J2816" s="309"/>
      <c r="K2816" s="309"/>
      <c r="L2816" s="308"/>
      <c r="M2816" s="334" t="s">
        <v>3938</v>
      </c>
      <c r="N2816" s="336">
        <v>1</v>
      </c>
      <c r="O2816" s="337">
        <v>300.89999999999998</v>
      </c>
      <c r="P2816" s="342">
        <v>2024</v>
      </c>
    </row>
    <row r="2817" spans="1:16" s="313" customFormat="1" ht="15.75" customHeight="1" x14ac:dyDescent="0.25">
      <c r="A2817" s="343" t="s">
        <v>4736</v>
      </c>
      <c r="B2817" s="318" t="s">
        <v>4744</v>
      </c>
      <c r="C2817" s="323">
        <v>6444339.96</v>
      </c>
      <c r="D2817" s="310"/>
      <c r="E2817" s="312"/>
      <c r="F2817" s="311"/>
      <c r="G2817" s="324">
        <v>6444339.96</v>
      </c>
      <c r="H2817" s="326">
        <v>45502</v>
      </c>
      <c r="I2817" s="330">
        <v>45520</v>
      </c>
      <c r="J2817" s="309"/>
      <c r="K2817" s="309"/>
      <c r="L2817" s="308"/>
      <c r="M2817" s="334" t="s">
        <v>4026</v>
      </c>
      <c r="N2817" s="336">
        <v>1</v>
      </c>
      <c r="O2817" s="337">
        <v>7159.9</v>
      </c>
      <c r="P2817" s="342">
        <v>2024</v>
      </c>
    </row>
    <row r="2818" spans="1:16" s="313" customFormat="1" ht="15.75" customHeight="1" x14ac:dyDescent="0.25">
      <c r="A2818" s="343" t="s">
        <v>4737</v>
      </c>
      <c r="B2818" s="318" t="s">
        <v>4601</v>
      </c>
      <c r="C2818" s="323">
        <v>8871712.8800000008</v>
      </c>
      <c r="D2818" s="310"/>
      <c r="E2818" s="312"/>
      <c r="F2818" s="311"/>
      <c r="G2818" s="324">
        <v>8871712.8800000008</v>
      </c>
      <c r="H2818" s="326">
        <v>45496</v>
      </c>
      <c r="I2818" s="330">
        <v>45530</v>
      </c>
      <c r="J2818" s="309"/>
      <c r="K2818" s="309"/>
      <c r="L2818" s="308"/>
      <c r="M2818" s="334" t="s">
        <v>4026</v>
      </c>
      <c r="N2818" s="336">
        <v>1</v>
      </c>
      <c r="O2818" s="337">
        <v>8621.1</v>
      </c>
      <c r="P2818" s="342">
        <v>2024</v>
      </c>
    </row>
    <row r="2819" spans="1:16" s="313" customFormat="1" ht="15.75" customHeight="1" x14ac:dyDescent="0.25">
      <c r="A2819" s="343" t="s">
        <v>4738</v>
      </c>
      <c r="B2819" s="318" t="s">
        <v>4601</v>
      </c>
      <c r="C2819" s="323">
        <v>15035501.18</v>
      </c>
      <c r="D2819" s="310"/>
      <c r="E2819" s="312"/>
      <c r="F2819" s="311"/>
      <c r="G2819" s="324">
        <v>15035501.18</v>
      </c>
      <c r="H2819" s="326">
        <v>45509</v>
      </c>
      <c r="I2819" s="330">
        <v>45530</v>
      </c>
      <c r="J2819" s="309"/>
      <c r="K2819" s="309"/>
      <c r="L2819" s="308"/>
      <c r="M2819" s="334" t="s">
        <v>4026</v>
      </c>
      <c r="N2819" s="336">
        <v>1</v>
      </c>
      <c r="O2819" s="337">
        <v>17305.5</v>
      </c>
      <c r="P2819" s="342">
        <v>2024</v>
      </c>
    </row>
    <row r="2820" spans="1:16" s="313" customFormat="1" ht="15.75" customHeight="1" x14ac:dyDescent="0.25">
      <c r="A2820" s="343" t="s">
        <v>4739</v>
      </c>
      <c r="B2820" s="318" t="s">
        <v>2112</v>
      </c>
      <c r="C2820" s="323">
        <v>4038555.18</v>
      </c>
      <c r="D2820" s="310"/>
      <c r="E2820" s="312"/>
      <c r="F2820" s="311"/>
      <c r="G2820" s="324">
        <v>4038555.18</v>
      </c>
      <c r="H2820" s="326">
        <v>45504</v>
      </c>
      <c r="I2820" s="330">
        <v>45532</v>
      </c>
      <c r="J2820" s="309"/>
      <c r="K2820" s="309"/>
      <c r="L2820" s="308"/>
      <c r="M2820" s="334" t="s">
        <v>3938</v>
      </c>
      <c r="N2820" s="336">
        <v>1</v>
      </c>
      <c r="O2820" s="337">
        <v>682.9</v>
      </c>
      <c r="P2820" s="342">
        <v>2024</v>
      </c>
    </row>
    <row r="2821" spans="1:16" s="313" customFormat="1" ht="15.75" customHeight="1" x14ac:dyDescent="0.25">
      <c r="A2821" s="343" t="s">
        <v>4740</v>
      </c>
      <c r="B2821" s="318" t="s">
        <v>4601</v>
      </c>
      <c r="C2821" s="323">
        <v>10849608</v>
      </c>
      <c r="D2821" s="310"/>
      <c r="E2821" s="312"/>
      <c r="F2821" s="311"/>
      <c r="G2821" s="324">
        <v>10849608</v>
      </c>
      <c r="H2821" s="326">
        <v>45495</v>
      </c>
      <c r="I2821" s="330">
        <v>45534</v>
      </c>
      <c r="J2821" s="309"/>
      <c r="K2821" s="309"/>
      <c r="L2821" s="308"/>
      <c r="M2821" s="334" t="s">
        <v>4026</v>
      </c>
      <c r="N2821" s="336">
        <v>1</v>
      </c>
      <c r="O2821" s="337">
        <v>10920.1</v>
      </c>
      <c r="P2821" s="342">
        <v>2024</v>
      </c>
    </row>
    <row r="2822" spans="1:16" s="313" customFormat="1" ht="15.75" customHeight="1" x14ac:dyDescent="0.25">
      <c r="A2822" s="206" t="s">
        <v>4741</v>
      </c>
      <c r="B2822" s="317" t="s">
        <v>3947</v>
      </c>
      <c r="C2822" s="323">
        <v>4888390.6399999997</v>
      </c>
      <c r="D2822" s="310"/>
      <c r="E2822" s="312"/>
      <c r="F2822" s="311"/>
      <c r="G2822" s="324">
        <v>4888390.6399999997</v>
      </c>
      <c r="H2822" s="326">
        <v>45504</v>
      </c>
      <c r="I2822" s="330">
        <v>45532</v>
      </c>
      <c r="J2822" s="309"/>
      <c r="K2822" s="309"/>
      <c r="L2822" s="308"/>
      <c r="M2822" s="334" t="s">
        <v>3938</v>
      </c>
      <c r="N2822" s="336">
        <v>1</v>
      </c>
      <c r="O2822" s="337">
        <v>2146.8000000000002</v>
      </c>
      <c r="P2822" s="342">
        <v>2024</v>
      </c>
    </row>
    <row r="2823" spans="1:16" s="305" customFormat="1" ht="15.75" customHeight="1" x14ac:dyDescent="0.25">
      <c r="A2823" s="345" t="s">
        <v>4742</v>
      </c>
      <c r="B2823" s="315" t="s">
        <v>4350</v>
      </c>
      <c r="C2823" s="208">
        <v>6708895.9800000004</v>
      </c>
      <c r="D2823" s="302"/>
      <c r="E2823" s="304"/>
      <c r="F2823" s="303"/>
      <c r="G2823" s="324">
        <v>6708895.9800000004</v>
      </c>
      <c r="H2823" s="329">
        <v>45517</v>
      </c>
      <c r="I2823" s="330">
        <v>45540</v>
      </c>
      <c r="J2823" s="297"/>
      <c r="K2823" s="297"/>
      <c r="L2823" s="295"/>
      <c r="M2823" s="334" t="s">
        <v>3937</v>
      </c>
      <c r="N2823" s="336">
        <v>1</v>
      </c>
      <c r="O2823" s="339">
        <v>5796.7</v>
      </c>
      <c r="P2823" s="342">
        <v>2024</v>
      </c>
    </row>
    <row r="2824" spans="1:16" s="313" customFormat="1" ht="15.75" customHeight="1" x14ac:dyDescent="0.25">
      <c r="A2824" s="271" t="s">
        <v>4748</v>
      </c>
      <c r="B2824" s="341" t="s">
        <v>4350</v>
      </c>
      <c r="C2824" s="323">
        <v>8624935.4299999997</v>
      </c>
      <c r="D2824" s="352"/>
      <c r="E2824" s="353"/>
      <c r="F2824" s="354"/>
      <c r="G2824" s="355">
        <v>8624935.4299999997</v>
      </c>
      <c r="H2824" s="329">
        <v>45534</v>
      </c>
      <c r="I2824" s="330">
        <v>45544</v>
      </c>
      <c r="J2824" s="326"/>
      <c r="K2824" s="326"/>
      <c r="L2824" s="336"/>
      <c r="M2824" s="334" t="s">
        <v>3938</v>
      </c>
      <c r="N2824" s="336">
        <v>1</v>
      </c>
      <c r="O2824" s="135">
        <v>4851.7</v>
      </c>
      <c r="P2824" s="342">
        <v>2024</v>
      </c>
    </row>
    <row r="2825" spans="1:16" s="313" customFormat="1" ht="15.75" customHeight="1" x14ac:dyDescent="0.25">
      <c r="A2825" s="314" t="s">
        <v>4749</v>
      </c>
      <c r="B2825" s="338" t="s">
        <v>4014</v>
      </c>
      <c r="C2825" s="323">
        <v>5921993.5</v>
      </c>
      <c r="D2825" s="352"/>
      <c r="E2825" s="353"/>
      <c r="F2825" s="354"/>
      <c r="G2825" s="355">
        <v>5921993.5</v>
      </c>
      <c r="H2825" s="326">
        <v>45463</v>
      </c>
      <c r="I2825" s="330">
        <v>45537</v>
      </c>
      <c r="J2825" s="326"/>
      <c r="K2825" s="326"/>
      <c r="L2825" s="336"/>
      <c r="M2825" s="334" t="s">
        <v>4466</v>
      </c>
      <c r="N2825" s="336">
        <v>4</v>
      </c>
      <c r="O2825" s="337">
        <v>5091.3</v>
      </c>
      <c r="P2825" s="342">
        <v>2024</v>
      </c>
    </row>
    <row r="2826" spans="1:16" s="313" customFormat="1" ht="15.75" customHeight="1" x14ac:dyDescent="0.25">
      <c r="A2826" s="271" t="s">
        <v>1964</v>
      </c>
      <c r="B2826" s="338" t="s">
        <v>4014</v>
      </c>
      <c r="C2826" s="306">
        <v>38737.86</v>
      </c>
      <c r="D2826" s="352"/>
      <c r="E2826" s="353"/>
      <c r="F2826" s="354"/>
      <c r="G2826" s="355">
        <v>38737.86</v>
      </c>
      <c r="H2826" s="241"/>
      <c r="I2826" s="199"/>
      <c r="J2826" s="329">
        <v>45425</v>
      </c>
      <c r="K2826" s="326"/>
      <c r="L2826" s="336"/>
      <c r="M2826" s="247" t="s">
        <v>1161</v>
      </c>
      <c r="N2826" s="319">
        <v>1</v>
      </c>
      <c r="O2826" s="135">
        <v>1662.5</v>
      </c>
      <c r="P2826" s="108">
        <v>2024</v>
      </c>
    </row>
    <row r="2827" spans="1:16" s="313" customFormat="1" ht="15.75" customHeight="1" x14ac:dyDescent="0.25">
      <c r="A2827" s="262" t="s">
        <v>4750</v>
      </c>
      <c r="B2827" s="341" t="s">
        <v>4083</v>
      </c>
      <c r="C2827" s="306">
        <v>8513286.5999999996</v>
      </c>
      <c r="D2827" s="352"/>
      <c r="E2827" s="353"/>
      <c r="F2827" s="354"/>
      <c r="G2827" s="355">
        <v>8513286.5999999996</v>
      </c>
      <c r="H2827" s="326">
        <v>45504</v>
      </c>
      <c r="I2827" s="300">
        <v>45546</v>
      </c>
      <c r="J2827" s="326"/>
      <c r="K2827" s="326"/>
      <c r="L2827" s="336"/>
      <c r="M2827" s="334" t="s">
        <v>3939</v>
      </c>
      <c r="N2827" s="336">
        <v>2</v>
      </c>
      <c r="O2827" s="337">
        <v>2841.6</v>
      </c>
      <c r="P2827" s="108">
        <v>2024</v>
      </c>
    </row>
    <row r="2828" spans="1:16" s="313" customFormat="1" ht="15.75" customHeight="1" x14ac:dyDescent="0.25">
      <c r="A2828" s="262" t="s">
        <v>2519</v>
      </c>
      <c r="B2828" s="338" t="s">
        <v>4573</v>
      </c>
      <c r="C2828" s="306">
        <v>8283986.8799999999</v>
      </c>
      <c r="D2828" s="352"/>
      <c r="E2828" s="353"/>
      <c r="F2828" s="354"/>
      <c r="G2828" s="355">
        <v>8283986.8799999999</v>
      </c>
      <c r="H2828" s="326">
        <v>45526</v>
      </c>
      <c r="I2828" s="300">
        <v>45546</v>
      </c>
      <c r="J2828" s="326"/>
      <c r="K2828" s="326"/>
      <c r="L2828" s="336"/>
      <c r="M2828" s="334" t="s">
        <v>3939</v>
      </c>
      <c r="N2828" s="336">
        <v>2</v>
      </c>
      <c r="O2828" s="337">
        <v>2671.1</v>
      </c>
      <c r="P2828" s="108">
        <v>2024</v>
      </c>
    </row>
    <row r="2829" spans="1:16" s="313" customFormat="1" ht="15.75" customHeight="1" x14ac:dyDescent="0.25">
      <c r="A2829" s="262" t="s">
        <v>4751</v>
      </c>
      <c r="B2829" s="338" t="s">
        <v>4014</v>
      </c>
      <c r="C2829" s="306">
        <v>8656144.8000000007</v>
      </c>
      <c r="D2829" s="352"/>
      <c r="E2829" s="353"/>
      <c r="F2829" s="354"/>
      <c r="G2829" s="355">
        <v>8656144.8000000007</v>
      </c>
      <c r="H2829" s="326">
        <v>45491</v>
      </c>
      <c r="I2829" s="300">
        <v>45545</v>
      </c>
      <c r="J2829" s="326"/>
      <c r="K2829" s="326"/>
      <c r="L2829" s="336"/>
      <c r="M2829" s="334" t="s">
        <v>4466</v>
      </c>
      <c r="N2829" s="336">
        <v>4</v>
      </c>
      <c r="O2829" s="337">
        <v>4906.3</v>
      </c>
      <c r="P2829" s="108">
        <v>2024</v>
      </c>
    </row>
    <row r="2830" spans="1:16" s="313" customFormat="1" ht="15.75" customHeight="1" x14ac:dyDescent="0.25">
      <c r="A2830" s="271" t="s">
        <v>921</v>
      </c>
      <c r="B2830" s="338" t="s">
        <v>4743</v>
      </c>
      <c r="C2830" s="306">
        <v>9284035.4900000002</v>
      </c>
      <c r="D2830" s="352"/>
      <c r="E2830" s="353"/>
      <c r="F2830" s="354"/>
      <c r="G2830" s="355">
        <v>9284035.4900000002</v>
      </c>
      <c r="H2830" s="329">
        <v>45523</v>
      </c>
      <c r="I2830" s="300">
        <v>45548</v>
      </c>
      <c r="J2830" s="326"/>
      <c r="K2830" s="326"/>
      <c r="L2830" s="336"/>
      <c r="M2830" s="334" t="s">
        <v>3937</v>
      </c>
      <c r="N2830" s="336">
        <v>1</v>
      </c>
      <c r="O2830" s="135">
        <v>9116.2999999999993</v>
      </c>
      <c r="P2830" s="108">
        <v>2024</v>
      </c>
    </row>
    <row r="2831" spans="1:16" s="313" customFormat="1" ht="15.75" customHeight="1" x14ac:dyDescent="0.25">
      <c r="A2831" s="262" t="s">
        <v>4752</v>
      </c>
      <c r="B2831" s="338" t="s">
        <v>4744</v>
      </c>
      <c r="C2831" s="306">
        <v>2239536.83</v>
      </c>
      <c r="D2831" s="352"/>
      <c r="E2831" s="353"/>
      <c r="F2831" s="354"/>
      <c r="G2831" s="355">
        <v>2239536.83</v>
      </c>
      <c r="H2831" s="326">
        <v>45525</v>
      </c>
      <c r="I2831" s="300">
        <v>45546</v>
      </c>
      <c r="J2831" s="326"/>
      <c r="K2831" s="326"/>
      <c r="L2831" s="336"/>
      <c r="M2831" s="334" t="s">
        <v>4026</v>
      </c>
      <c r="N2831" s="336">
        <v>1</v>
      </c>
      <c r="O2831" s="337">
        <v>6165.2</v>
      </c>
      <c r="P2831" s="108">
        <v>2024</v>
      </c>
    </row>
    <row r="2832" spans="1:16" s="313" customFormat="1" ht="15.75" customHeight="1" x14ac:dyDescent="0.25">
      <c r="A2832" s="262" t="s">
        <v>4753</v>
      </c>
      <c r="B2832" s="338" t="s">
        <v>4601</v>
      </c>
      <c r="C2832" s="306">
        <v>8957436.4399999995</v>
      </c>
      <c r="D2832" s="345"/>
      <c r="E2832" s="345"/>
      <c r="F2832" s="345"/>
      <c r="G2832" s="334">
        <v>8957436.4399999995</v>
      </c>
      <c r="H2832" s="326">
        <v>45513</v>
      </c>
      <c r="I2832" s="300">
        <v>45546</v>
      </c>
      <c r="J2832" s="345"/>
      <c r="K2832" s="345"/>
      <c r="L2832" s="345"/>
      <c r="M2832" s="334" t="s">
        <v>4026</v>
      </c>
      <c r="N2832" s="336">
        <v>1</v>
      </c>
      <c r="O2832" s="337">
        <v>8757.9</v>
      </c>
      <c r="P2832" s="108">
        <v>2024</v>
      </c>
    </row>
    <row r="2833" spans="1:16" s="313" customFormat="1" ht="15.75" customHeight="1" x14ac:dyDescent="0.25">
      <c r="A2833" s="271" t="s">
        <v>4774</v>
      </c>
      <c r="B2833" s="341" t="s">
        <v>4350</v>
      </c>
      <c r="C2833" s="306">
        <v>4960434.95</v>
      </c>
      <c r="D2833" s="345"/>
      <c r="E2833" s="345"/>
      <c r="F2833" s="345"/>
      <c r="G2833" s="334">
        <v>4960434.95</v>
      </c>
      <c r="H2833" s="329">
        <v>45462</v>
      </c>
      <c r="I2833" s="300">
        <v>45567</v>
      </c>
      <c r="J2833" s="345"/>
      <c r="K2833" s="345"/>
      <c r="L2833" s="345"/>
      <c r="M2833" s="334" t="s">
        <v>3938</v>
      </c>
      <c r="N2833" s="336">
        <v>1</v>
      </c>
      <c r="O2833" s="293">
        <v>3485.1</v>
      </c>
      <c r="P2833" s="346">
        <v>2024</v>
      </c>
    </row>
    <row r="2834" spans="1:16" s="313" customFormat="1" ht="15.75" customHeight="1" x14ac:dyDescent="0.25">
      <c r="A2834" s="262" t="s">
        <v>4775</v>
      </c>
      <c r="B2834" s="338" t="s">
        <v>4601</v>
      </c>
      <c r="C2834" s="306">
        <v>8956859.9199999999</v>
      </c>
      <c r="D2834" s="345"/>
      <c r="E2834" s="345"/>
      <c r="F2834" s="345"/>
      <c r="G2834" s="334">
        <v>8956859.9199999999</v>
      </c>
      <c r="H2834" s="326">
        <v>45539</v>
      </c>
      <c r="I2834" s="300">
        <v>45566</v>
      </c>
      <c r="J2834" s="345"/>
      <c r="K2834" s="345"/>
      <c r="L2834" s="345"/>
      <c r="M2834" s="334" t="s">
        <v>4026</v>
      </c>
      <c r="N2834" s="336">
        <v>1</v>
      </c>
      <c r="O2834" s="259">
        <v>8850.2999999999993</v>
      </c>
      <c r="P2834" s="365">
        <v>2024</v>
      </c>
    </row>
    <row r="2835" spans="1:16" s="313" customFormat="1" ht="15.75" customHeight="1" x14ac:dyDescent="0.25">
      <c r="A2835" s="146" t="s">
        <v>4776</v>
      </c>
      <c r="B2835" s="341" t="s">
        <v>3940</v>
      </c>
      <c r="C2835" s="306">
        <v>4357271.6900000004</v>
      </c>
      <c r="D2835" s="345"/>
      <c r="E2835" s="345"/>
      <c r="F2835" s="345"/>
      <c r="G2835" s="334">
        <v>4357271.6900000004</v>
      </c>
      <c r="H2835" s="326">
        <v>44211</v>
      </c>
      <c r="I2835" s="300">
        <v>45531</v>
      </c>
      <c r="J2835" s="345"/>
      <c r="K2835" s="345"/>
      <c r="L2835" s="345"/>
      <c r="M2835" s="332" t="s">
        <v>3939</v>
      </c>
      <c r="N2835" s="341">
        <v>2</v>
      </c>
      <c r="O2835" s="293">
        <v>3462.8</v>
      </c>
      <c r="P2835" s="346">
        <v>2021</v>
      </c>
    </row>
    <row r="2836" spans="1:16" s="313" customFormat="1" ht="15.75" customHeight="1" x14ac:dyDescent="0.25">
      <c r="A2836" s="262" t="s">
        <v>4777</v>
      </c>
      <c r="B2836" s="338" t="s">
        <v>4744</v>
      </c>
      <c r="C2836" s="306">
        <v>4432791.6399999997</v>
      </c>
      <c r="D2836" s="345"/>
      <c r="E2836" s="345"/>
      <c r="F2836" s="345"/>
      <c r="G2836" s="334">
        <v>4432791.6399999997</v>
      </c>
      <c r="H2836" s="326">
        <v>45523</v>
      </c>
      <c r="I2836" s="300">
        <v>45566</v>
      </c>
      <c r="J2836" s="345"/>
      <c r="K2836" s="345"/>
      <c r="L2836" s="345"/>
      <c r="M2836" s="334" t="s">
        <v>4026</v>
      </c>
      <c r="N2836" s="336">
        <v>1</v>
      </c>
      <c r="O2836" s="293">
        <v>7729.3</v>
      </c>
      <c r="P2836" s="346">
        <v>2024</v>
      </c>
    </row>
    <row r="2837" spans="1:16" s="313" customFormat="1" ht="15.75" customHeight="1" x14ac:dyDescent="0.25">
      <c r="A2837" s="271" t="s">
        <v>4778</v>
      </c>
      <c r="B2837" s="338" t="s">
        <v>3844</v>
      </c>
      <c r="C2837" s="306">
        <v>3664602.35</v>
      </c>
      <c r="D2837" s="345"/>
      <c r="E2837" s="345"/>
      <c r="F2837" s="345"/>
      <c r="G2837" s="334">
        <v>3664602.35</v>
      </c>
      <c r="H2837" s="329">
        <v>45562</v>
      </c>
      <c r="I2837" s="300">
        <v>45567</v>
      </c>
      <c r="J2837" s="345"/>
      <c r="K2837" s="345"/>
      <c r="L2837" s="345"/>
      <c r="M2837" s="334" t="s">
        <v>3937</v>
      </c>
      <c r="N2837" s="336">
        <v>1</v>
      </c>
      <c r="O2837" s="259">
        <v>3822.3</v>
      </c>
      <c r="P2837" s="365">
        <v>2024</v>
      </c>
    </row>
    <row r="2838" spans="1:16" s="313" customFormat="1" ht="15.75" customHeight="1" x14ac:dyDescent="0.25">
      <c r="A2838" s="271" t="s">
        <v>4779</v>
      </c>
      <c r="B2838" s="341" t="s">
        <v>2081</v>
      </c>
      <c r="C2838" s="306">
        <v>5981314.5700000003</v>
      </c>
      <c r="D2838" s="345"/>
      <c r="E2838" s="345"/>
      <c r="F2838" s="345"/>
      <c r="G2838" s="334">
        <v>5981314.5700000003</v>
      </c>
      <c r="H2838" s="329">
        <v>45533</v>
      </c>
      <c r="I2838" s="300">
        <v>45572</v>
      </c>
      <c r="J2838" s="345"/>
      <c r="K2838" s="345"/>
      <c r="L2838" s="345"/>
      <c r="M2838" s="334" t="s">
        <v>3937</v>
      </c>
      <c r="N2838" s="336">
        <v>1</v>
      </c>
      <c r="O2838" s="293">
        <v>4306.2</v>
      </c>
      <c r="P2838" s="346">
        <v>2024</v>
      </c>
    </row>
    <row r="2839" spans="1:16" s="313" customFormat="1" ht="15.75" customHeight="1" x14ac:dyDescent="0.2">
      <c r="A2839" s="271" t="s">
        <v>4780</v>
      </c>
      <c r="B2839" s="341" t="s">
        <v>4083</v>
      </c>
      <c r="C2839" s="306">
        <v>3632812.03</v>
      </c>
      <c r="D2839" s="345"/>
      <c r="E2839" s="345"/>
      <c r="F2839" s="345"/>
      <c r="G2839" s="334">
        <v>3632812.03</v>
      </c>
      <c r="H2839" s="329">
        <v>45552</v>
      </c>
      <c r="I2839" s="300">
        <v>45569</v>
      </c>
      <c r="J2839" s="345"/>
      <c r="K2839" s="345"/>
      <c r="L2839" s="345"/>
      <c r="M2839" s="334" t="s">
        <v>3937</v>
      </c>
      <c r="N2839" s="336">
        <v>1</v>
      </c>
      <c r="O2839" s="214">
        <v>2372.64</v>
      </c>
      <c r="P2839" s="214">
        <v>2024</v>
      </c>
    </row>
    <row r="2840" spans="1:16" s="313" customFormat="1" ht="15.75" customHeight="1" x14ac:dyDescent="0.25">
      <c r="A2840" s="271" t="s">
        <v>4781</v>
      </c>
      <c r="B2840" s="338" t="s">
        <v>3844</v>
      </c>
      <c r="C2840" s="306">
        <v>4281339.4800000004</v>
      </c>
      <c r="D2840" s="345"/>
      <c r="E2840" s="345"/>
      <c r="F2840" s="345"/>
      <c r="G2840" s="334">
        <v>4281339.4800000004</v>
      </c>
      <c r="H2840" s="329">
        <v>45569</v>
      </c>
      <c r="I2840" s="300">
        <v>45575</v>
      </c>
      <c r="J2840" s="345"/>
      <c r="K2840" s="345"/>
      <c r="L2840" s="345"/>
      <c r="M2840" s="334" t="s">
        <v>3937</v>
      </c>
      <c r="N2840" s="336">
        <v>1</v>
      </c>
      <c r="O2840" s="293">
        <v>4747.3999999999996</v>
      </c>
      <c r="P2840" s="214">
        <v>2024</v>
      </c>
    </row>
    <row r="2841" spans="1:16" s="313" customFormat="1" ht="15.75" customHeight="1" x14ac:dyDescent="0.25">
      <c r="A2841" s="262" t="s">
        <v>4782</v>
      </c>
      <c r="B2841" s="338" t="s">
        <v>4744</v>
      </c>
      <c r="C2841" s="306">
        <v>6717573.0300000003</v>
      </c>
      <c r="D2841" s="345"/>
      <c r="E2841" s="345"/>
      <c r="F2841" s="345"/>
      <c r="G2841" s="334">
        <v>6717573.0300000003</v>
      </c>
      <c r="H2841" s="326">
        <v>45553</v>
      </c>
      <c r="I2841" s="300">
        <v>45572</v>
      </c>
      <c r="J2841" s="345"/>
      <c r="K2841" s="345"/>
      <c r="L2841" s="345"/>
      <c r="M2841" s="334" t="s">
        <v>4026</v>
      </c>
      <c r="N2841" s="336">
        <v>1</v>
      </c>
      <c r="O2841" s="259">
        <v>6529.6</v>
      </c>
      <c r="P2841" s="365">
        <v>2024</v>
      </c>
    </row>
    <row r="2842" spans="1:16" s="313" customFormat="1" ht="15.75" customHeight="1" x14ac:dyDescent="0.25">
      <c r="A2842" s="262" t="s">
        <v>4783</v>
      </c>
      <c r="B2842" s="338" t="s">
        <v>4601</v>
      </c>
      <c r="C2842" s="306">
        <v>21283620.920000002</v>
      </c>
      <c r="D2842" s="345"/>
      <c r="E2842" s="345"/>
      <c r="F2842" s="345"/>
      <c r="G2842" s="334">
        <v>21283620.920000002</v>
      </c>
      <c r="H2842" s="326">
        <v>45540</v>
      </c>
      <c r="I2842" s="300">
        <v>45573</v>
      </c>
      <c r="J2842" s="345"/>
      <c r="K2842" s="345"/>
      <c r="L2842" s="345"/>
      <c r="M2842" s="334" t="s">
        <v>4026</v>
      </c>
      <c r="N2842" s="336">
        <v>1</v>
      </c>
      <c r="O2842" s="259">
        <v>16020.5</v>
      </c>
      <c r="P2842" s="365">
        <v>2024</v>
      </c>
    </row>
    <row r="2843" spans="1:16" s="313" customFormat="1" ht="15.75" customHeight="1" x14ac:dyDescent="0.25">
      <c r="A2843" s="262" t="s">
        <v>4784</v>
      </c>
      <c r="B2843" s="338" t="s">
        <v>4095</v>
      </c>
      <c r="C2843" s="306">
        <v>3994611.32</v>
      </c>
      <c r="D2843" s="345"/>
      <c r="E2843" s="345"/>
      <c r="F2843" s="345"/>
      <c r="G2843" s="334">
        <v>3994611.32</v>
      </c>
      <c r="H2843" s="326">
        <v>45566</v>
      </c>
      <c r="I2843" s="300">
        <v>45574</v>
      </c>
      <c r="J2843" s="345"/>
      <c r="K2843" s="345"/>
      <c r="L2843" s="345"/>
      <c r="M2843" s="334" t="s">
        <v>3938</v>
      </c>
      <c r="N2843" s="336">
        <v>1</v>
      </c>
      <c r="O2843" s="135">
        <v>801.8</v>
      </c>
      <c r="P2843" s="319">
        <v>2024</v>
      </c>
    </row>
    <row r="2844" spans="1:16" s="313" customFormat="1" ht="15.75" customHeight="1" x14ac:dyDescent="0.25">
      <c r="A2844" s="262" t="s">
        <v>4785</v>
      </c>
      <c r="B2844" s="338" t="s">
        <v>4744</v>
      </c>
      <c r="C2844" s="306">
        <v>6508832.46</v>
      </c>
      <c r="D2844" s="345"/>
      <c r="E2844" s="345"/>
      <c r="F2844" s="345"/>
      <c r="G2844" s="334">
        <v>6508832.46</v>
      </c>
      <c r="H2844" s="326">
        <v>45569</v>
      </c>
      <c r="I2844" s="300">
        <v>45580</v>
      </c>
      <c r="J2844" s="345"/>
      <c r="K2844" s="345"/>
      <c r="L2844" s="345"/>
      <c r="M2844" s="334" t="s">
        <v>4026</v>
      </c>
      <c r="N2844" s="336">
        <v>1</v>
      </c>
      <c r="O2844" s="135">
        <v>7337.3</v>
      </c>
      <c r="P2844" s="319">
        <v>2024</v>
      </c>
    </row>
    <row r="2845" spans="1:16" s="313" customFormat="1" ht="15.75" customHeight="1" x14ac:dyDescent="0.25">
      <c r="A2845" s="262" t="s">
        <v>4786</v>
      </c>
      <c r="B2845" s="338" t="s">
        <v>4744</v>
      </c>
      <c r="C2845" s="306">
        <v>13502659.32</v>
      </c>
      <c r="D2845" s="345"/>
      <c r="E2845" s="345"/>
      <c r="F2845" s="345"/>
      <c r="G2845" s="334">
        <v>13502659.32</v>
      </c>
      <c r="H2845" s="326">
        <v>45552</v>
      </c>
      <c r="I2845" s="300">
        <v>45580</v>
      </c>
      <c r="J2845" s="345"/>
      <c r="K2845" s="345"/>
      <c r="L2845" s="345"/>
      <c r="M2845" s="334" t="s">
        <v>4026</v>
      </c>
      <c r="N2845" s="336">
        <v>1</v>
      </c>
      <c r="O2845" s="135">
        <v>12689.4</v>
      </c>
      <c r="P2845" s="319">
        <v>2024</v>
      </c>
    </row>
    <row r="2846" spans="1:16" s="313" customFormat="1" ht="15.75" customHeight="1" x14ac:dyDescent="0.25">
      <c r="A2846" s="262" t="s">
        <v>4787</v>
      </c>
      <c r="B2846" s="338" t="s">
        <v>4095</v>
      </c>
      <c r="C2846" s="306">
        <v>3341659.32</v>
      </c>
      <c r="D2846" s="345"/>
      <c r="E2846" s="345"/>
      <c r="F2846" s="345"/>
      <c r="G2846" s="334">
        <v>3341659.32</v>
      </c>
      <c r="H2846" s="326">
        <v>45572</v>
      </c>
      <c r="I2846" s="300">
        <v>45582</v>
      </c>
      <c r="J2846" s="345"/>
      <c r="K2846" s="345"/>
      <c r="L2846" s="345"/>
      <c r="M2846" s="334" t="s">
        <v>3939</v>
      </c>
      <c r="N2846" s="336">
        <v>2</v>
      </c>
      <c r="O2846" s="135">
        <v>655.29999999999995</v>
      </c>
      <c r="P2846" s="319">
        <v>2024</v>
      </c>
    </row>
    <row r="2847" spans="1:16" s="313" customFormat="1" ht="15.75" customHeight="1" x14ac:dyDescent="0.25">
      <c r="A2847" s="262" t="s">
        <v>4788</v>
      </c>
      <c r="B2847" s="338" t="s">
        <v>4099</v>
      </c>
      <c r="C2847" s="306">
        <v>11607542.59</v>
      </c>
      <c r="D2847" s="345"/>
      <c r="E2847" s="345"/>
      <c r="F2847" s="345"/>
      <c r="G2847" s="334">
        <v>11607542.59</v>
      </c>
      <c r="H2847" s="326">
        <v>45560</v>
      </c>
      <c r="I2847" s="300">
        <v>45587</v>
      </c>
      <c r="J2847" s="345"/>
      <c r="K2847" s="345"/>
      <c r="L2847" s="345"/>
      <c r="M2847" s="334" t="s">
        <v>3938</v>
      </c>
      <c r="N2847" s="336">
        <v>1</v>
      </c>
      <c r="O2847" s="135">
        <v>5767.4</v>
      </c>
      <c r="P2847" s="319">
        <v>2024</v>
      </c>
    </row>
    <row r="2848" spans="1:16" s="313" customFormat="1" ht="15.75" customHeight="1" x14ac:dyDescent="0.25">
      <c r="A2848" s="262" t="s">
        <v>4789</v>
      </c>
      <c r="B2848" s="338" t="s">
        <v>4162</v>
      </c>
      <c r="C2848" s="306">
        <v>6744774.3799999999</v>
      </c>
      <c r="D2848" s="345"/>
      <c r="E2848" s="345"/>
      <c r="F2848" s="345"/>
      <c r="G2848" s="334">
        <v>6744774.3799999999</v>
      </c>
      <c r="H2848" s="326">
        <v>45569</v>
      </c>
      <c r="I2848" s="300">
        <v>45582</v>
      </c>
      <c r="J2848" s="345"/>
      <c r="K2848" s="345"/>
      <c r="L2848" s="345"/>
      <c r="M2848" s="334" t="s">
        <v>3938</v>
      </c>
      <c r="N2848" s="336">
        <v>1</v>
      </c>
      <c r="O2848" s="135">
        <v>3795.2</v>
      </c>
      <c r="P2848" s="319">
        <v>2024</v>
      </c>
    </row>
    <row r="2849" spans="1:16" s="313" customFormat="1" ht="15.75" customHeight="1" x14ac:dyDescent="0.25">
      <c r="A2849" s="262" t="s">
        <v>869</v>
      </c>
      <c r="B2849" s="338" t="s">
        <v>4099</v>
      </c>
      <c r="C2849" s="306">
        <v>6592170.9400000004</v>
      </c>
      <c r="D2849" s="345"/>
      <c r="E2849" s="345"/>
      <c r="F2849" s="345"/>
      <c r="G2849" s="334">
        <v>6592170.9400000004</v>
      </c>
      <c r="H2849" s="326">
        <v>45576</v>
      </c>
      <c r="I2849" s="300">
        <v>45589</v>
      </c>
      <c r="J2849" s="345"/>
      <c r="K2849" s="345"/>
      <c r="L2849" s="345"/>
      <c r="M2849" s="334" t="s">
        <v>3938</v>
      </c>
      <c r="N2849" s="336">
        <v>1</v>
      </c>
      <c r="O2849" s="135">
        <v>2521.8000000000002</v>
      </c>
      <c r="P2849" s="319">
        <v>2024</v>
      </c>
    </row>
    <row r="2850" spans="1:16" s="313" customFormat="1" ht="15.75" customHeight="1" x14ac:dyDescent="0.25">
      <c r="A2850" s="262" t="s">
        <v>4800</v>
      </c>
      <c r="B2850" s="338" t="s">
        <v>4744</v>
      </c>
      <c r="C2850" s="306">
        <v>2239527.16</v>
      </c>
      <c r="D2850" s="345"/>
      <c r="E2850" s="345"/>
      <c r="F2850" s="345"/>
      <c r="G2850" s="334">
        <v>2239527.16</v>
      </c>
      <c r="H2850" s="326">
        <v>45566</v>
      </c>
      <c r="I2850" s="300">
        <v>45587</v>
      </c>
      <c r="J2850" s="345"/>
      <c r="K2850" s="345"/>
      <c r="L2850" s="345"/>
      <c r="M2850" s="334" t="s">
        <v>4026</v>
      </c>
      <c r="N2850" s="336">
        <v>1</v>
      </c>
      <c r="O2850" s="135">
        <v>4141.8999999999996</v>
      </c>
      <c r="P2850" s="319">
        <v>2024</v>
      </c>
    </row>
    <row r="2851" spans="1:16" s="313" customFormat="1" ht="15.75" customHeight="1" x14ac:dyDescent="0.25">
      <c r="A2851" s="262" t="s">
        <v>4801</v>
      </c>
      <c r="B2851" s="338" t="s">
        <v>4090</v>
      </c>
      <c r="C2851" s="306">
        <v>5090260.5</v>
      </c>
      <c r="D2851" s="345"/>
      <c r="E2851" s="345"/>
      <c r="F2851" s="345"/>
      <c r="G2851" s="334">
        <v>5090260.5</v>
      </c>
      <c r="H2851" s="326">
        <v>45590</v>
      </c>
      <c r="I2851" s="300">
        <v>45594</v>
      </c>
      <c r="J2851" s="345"/>
      <c r="K2851" s="345"/>
      <c r="L2851" s="345"/>
      <c r="M2851" s="334" t="s">
        <v>3937</v>
      </c>
      <c r="N2851" s="336">
        <v>1</v>
      </c>
      <c r="O2851" s="135">
        <v>4754.8999999999996</v>
      </c>
      <c r="P2851" s="319">
        <v>2024</v>
      </c>
    </row>
    <row r="2852" spans="1:16" s="313" customFormat="1" ht="15.75" customHeight="1" x14ac:dyDescent="0.25">
      <c r="A2852" s="262" t="s">
        <v>4802</v>
      </c>
      <c r="B2852" s="338" t="s">
        <v>4744</v>
      </c>
      <c r="C2852" s="306">
        <v>4469682.84</v>
      </c>
      <c r="D2852" s="345"/>
      <c r="E2852" s="345"/>
      <c r="F2852" s="345"/>
      <c r="G2852" s="334">
        <v>4469682.84</v>
      </c>
      <c r="H2852" s="326">
        <v>45575</v>
      </c>
      <c r="I2852" s="300">
        <v>45589</v>
      </c>
      <c r="J2852" s="345"/>
      <c r="K2852" s="345"/>
      <c r="L2852" s="345"/>
      <c r="M2852" s="334" t="s">
        <v>4026</v>
      </c>
      <c r="N2852" s="336">
        <v>1</v>
      </c>
      <c r="O2852" s="135">
        <v>5531.1</v>
      </c>
      <c r="P2852" s="319">
        <v>2024</v>
      </c>
    </row>
    <row r="2853" spans="1:16" s="313" customFormat="1" ht="15.75" customHeight="1" x14ac:dyDescent="0.25">
      <c r="A2853" s="262" t="s">
        <v>4803</v>
      </c>
      <c r="B2853" s="338" t="s">
        <v>4744</v>
      </c>
      <c r="C2853" s="306">
        <v>6508832.46</v>
      </c>
      <c r="D2853" s="345"/>
      <c r="E2853" s="345"/>
      <c r="F2853" s="345"/>
      <c r="G2853" s="334">
        <v>6508832.46</v>
      </c>
      <c r="H2853" s="326">
        <v>45531</v>
      </c>
      <c r="I2853" s="300">
        <v>45587</v>
      </c>
      <c r="J2853" s="345"/>
      <c r="K2853" s="345"/>
      <c r="L2853" s="345"/>
      <c r="M2853" s="334" t="s">
        <v>4026</v>
      </c>
      <c r="N2853" s="336">
        <v>1</v>
      </c>
      <c r="O2853" s="135">
        <v>7036.5</v>
      </c>
      <c r="P2853" s="319">
        <v>2024</v>
      </c>
    </row>
    <row r="2854" spans="1:16" s="313" customFormat="1" ht="15.75" customHeight="1" x14ac:dyDescent="0.25">
      <c r="A2854" s="262" t="s">
        <v>1762</v>
      </c>
      <c r="B2854" s="338" t="s">
        <v>4743</v>
      </c>
      <c r="C2854" s="306">
        <v>3261835.84</v>
      </c>
      <c r="D2854" s="345"/>
      <c r="E2854" s="345"/>
      <c r="F2854" s="345"/>
      <c r="G2854" s="334">
        <v>3261835.84</v>
      </c>
      <c r="H2854" s="326">
        <v>45555</v>
      </c>
      <c r="I2854" s="300">
        <v>45595</v>
      </c>
      <c r="J2854" s="345"/>
      <c r="K2854" s="345"/>
      <c r="L2854" s="345"/>
      <c r="M2854" s="334" t="s">
        <v>3939</v>
      </c>
      <c r="N2854" s="336">
        <v>2</v>
      </c>
      <c r="O2854" s="135">
        <v>792.7</v>
      </c>
      <c r="P2854" s="319">
        <v>2024</v>
      </c>
    </row>
    <row r="2855" spans="1:16" s="313" customFormat="1" ht="15.75" customHeight="1" x14ac:dyDescent="0.25">
      <c r="A2855" s="262" t="s">
        <v>4804</v>
      </c>
      <c r="B2855" s="338" t="s">
        <v>4350</v>
      </c>
      <c r="C2855" s="306">
        <v>17115826.359999999</v>
      </c>
      <c r="D2855" s="345"/>
      <c r="E2855" s="345"/>
      <c r="F2855" s="345"/>
      <c r="G2855" s="334">
        <v>17115826.359999999</v>
      </c>
      <c r="H2855" s="326">
        <v>45593</v>
      </c>
      <c r="I2855" s="300">
        <v>45595</v>
      </c>
      <c r="J2855" s="345"/>
      <c r="K2855" s="345"/>
      <c r="L2855" s="345"/>
      <c r="M2855" s="334" t="s">
        <v>3938</v>
      </c>
      <c r="N2855" s="336">
        <v>1</v>
      </c>
      <c r="O2855" s="135">
        <v>9210.2999999999993</v>
      </c>
      <c r="P2855" s="319">
        <v>2024</v>
      </c>
    </row>
    <row r="2856" spans="1:16" s="313" customFormat="1" ht="15.75" customHeight="1" x14ac:dyDescent="0.25">
      <c r="A2856" s="262" t="s">
        <v>4805</v>
      </c>
      <c r="B2856" s="338" t="s">
        <v>4601</v>
      </c>
      <c r="C2856" s="306">
        <v>15674337.07</v>
      </c>
      <c r="D2856" s="345"/>
      <c r="E2856" s="345"/>
      <c r="F2856" s="345"/>
      <c r="G2856" s="334">
        <v>15674337.07</v>
      </c>
      <c r="H2856" s="326">
        <v>45573</v>
      </c>
      <c r="I2856" s="300">
        <v>45590</v>
      </c>
      <c r="J2856" s="345"/>
      <c r="K2856" s="345"/>
      <c r="L2856" s="345"/>
      <c r="M2856" s="334" t="s">
        <v>4026</v>
      </c>
      <c r="N2856" s="336">
        <v>1</v>
      </c>
      <c r="O2856" s="135">
        <v>14750.3</v>
      </c>
      <c r="P2856" s="319">
        <v>2024</v>
      </c>
    </row>
    <row r="2857" spans="1:16" s="313" customFormat="1" ht="15.75" customHeight="1" x14ac:dyDescent="0.25">
      <c r="A2857" s="262" t="s">
        <v>1561</v>
      </c>
      <c r="B2857" s="338" t="s">
        <v>4090</v>
      </c>
      <c r="C2857" s="306">
        <v>10474616.630000001</v>
      </c>
      <c r="D2857" s="345"/>
      <c r="E2857" s="345"/>
      <c r="F2857" s="345"/>
      <c r="G2857" s="334">
        <v>10474616.630000001</v>
      </c>
      <c r="H2857" s="326">
        <v>45595</v>
      </c>
      <c r="I2857" s="300">
        <v>45596</v>
      </c>
      <c r="J2857" s="345"/>
      <c r="K2857" s="345"/>
      <c r="L2857" s="345"/>
      <c r="M2857" s="334" t="s">
        <v>3938</v>
      </c>
      <c r="N2857" s="336">
        <v>1</v>
      </c>
      <c r="O2857" s="135">
        <v>6437.8</v>
      </c>
      <c r="P2857" s="319">
        <v>2024</v>
      </c>
    </row>
    <row r="2858" spans="1:16" s="313" customFormat="1" ht="15.75" customHeight="1" x14ac:dyDescent="0.25">
      <c r="A2858" s="262" t="s">
        <v>4808</v>
      </c>
      <c r="B2858" s="338" t="s">
        <v>3947</v>
      </c>
      <c r="C2858" s="306">
        <v>4806419.59</v>
      </c>
      <c r="D2858" s="345"/>
      <c r="E2858" s="345"/>
      <c r="F2858" s="345"/>
      <c r="G2858" s="334">
        <v>4806419.59</v>
      </c>
      <c r="H2858" s="329">
        <v>45586</v>
      </c>
      <c r="I2858" s="300">
        <v>45601</v>
      </c>
      <c r="J2858" s="345"/>
      <c r="K2858" s="345"/>
      <c r="L2858" s="345"/>
      <c r="M2858" s="334" t="s">
        <v>3938</v>
      </c>
      <c r="N2858" s="336">
        <v>1</v>
      </c>
      <c r="O2858" s="135">
        <v>1641.4</v>
      </c>
      <c r="P2858" s="319">
        <v>2024</v>
      </c>
    </row>
    <row r="2859" spans="1:16" s="313" customFormat="1" ht="15.75" customHeight="1" x14ac:dyDescent="0.25">
      <c r="A2859" s="262" t="s">
        <v>4809</v>
      </c>
      <c r="B2859" s="338" t="s">
        <v>4164</v>
      </c>
      <c r="C2859" s="306">
        <v>9978430.6600000001</v>
      </c>
      <c r="D2859" s="345"/>
      <c r="E2859" s="345"/>
      <c r="F2859" s="345"/>
      <c r="G2859" s="334">
        <v>9978430.6600000001</v>
      </c>
      <c r="H2859" s="329">
        <v>45604</v>
      </c>
      <c r="I2859" s="300">
        <v>45607</v>
      </c>
      <c r="J2859" s="345"/>
      <c r="K2859" s="345"/>
      <c r="L2859" s="345"/>
      <c r="M2859" s="334" t="s">
        <v>3938</v>
      </c>
      <c r="N2859" s="336">
        <v>1</v>
      </c>
      <c r="O2859" s="135">
        <v>5117.8</v>
      </c>
      <c r="P2859" s="319">
        <v>2024</v>
      </c>
    </row>
    <row r="2860" spans="1:16" s="313" customFormat="1" ht="15.75" customHeight="1" x14ac:dyDescent="0.25">
      <c r="A2860" s="262" t="s">
        <v>2145</v>
      </c>
      <c r="B2860" s="338" t="s">
        <v>4090</v>
      </c>
      <c r="C2860" s="306">
        <v>5899546.2199999997</v>
      </c>
      <c r="D2860" s="345"/>
      <c r="E2860" s="345"/>
      <c r="F2860" s="345"/>
      <c r="G2860" s="334">
        <v>5899546.2199999997</v>
      </c>
      <c r="H2860" s="326">
        <v>45610</v>
      </c>
      <c r="I2860" s="300">
        <v>45610</v>
      </c>
      <c r="J2860" s="345"/>
      <c r="K2860" s="345"/>
      <c r="L2860" s="345"/>
      <c r="M2860" s="334" t="s">
        <v>3938</v>
      </c>
      <c r="N2860" s="336">
        <v>1</v>
      </c>
      <c r="O2860" s="337">
        <v>1632.3</v>
      </c>
      <c r="P2860" s="319">
        <v>2024</v>
      </c>
    </row>
    <row r="2861" spans="1:16" s="313" customFormat="1" ht="15.75" customHeight="1" x14ac:dyDescent="0.25">
      <c r="A2861" s="262" t="s">
        <v>4823</v>
      </c>
      <c r="B2861" s="338" t="s">
        <v>4744</v>
      </c>
      <c r="C2861" s="306">
        <v>8678443.2799999993</v>
      </c>
      <c r="D2861" s="345"/>
      <c r="E2861" s="345"/>
      <c r="F2861" s="345"/>
      <c r="G2861" s="334">
        <v>8678443.2799999993</v>
      </c>
      <c r="H2861" s="326">
        <v>45596</v>
      </c>
      <c r="I2861" s="300">
        <v>45609</v>
      </c>
      <c r="J2861" s="345"/>
      <c r="K2861" s="345"/>
      <c r="L2861" s="345"/>
      <c r="M2861" s="334" t="s">
        <v>4026</v>
      </c>
      <c r="N2861" s="336">
        <v>1</v>
      </c>
      <c r="O2861" s="337">
        <v>9683.5</v>
      </c>
      <c r="P2861" s="319">
        <v>2024</v>
      </c>
    </row>
    <row r="2862" spans="1:16" s="313" customFormat="1" ht="15.75" customHeight="1" x14ac:dyDescent="0.25">
      <c r="A2862" s="262" t="s">
        <v>4824</v>
      </c>
      <c r="B2862" s="338" t="s">
        <v>694</v>
      </c>
      <c r="C2862" s="306">
        <v>6538579.75</v>
      </c>
      <c r="D2862" s="345"/>
      <c r="E2862" s="345"/>
      <c r="F2862" s="345"/>
      <c r="G2862" s="334">
        <v>6538579.75</v>
      </c>
      <c r="H2862" s="329">
        <v>45601</v>
      </c>
      <c r="I2862" s="300">
        <v>45611</v>
      </c>
      <c r="J2862" s="345"/>
      <c r="K2862" s="345"/>
      <c r="L2862" s="345"/>
      <c r="M2862" s="247" t="s">
        <v>3938</v>
      </c>
      <c r="N2862" s="319">
        <v>1</v>
      </c>
      <c r="O2862" s="135">
        <v>3550.9</v>
      </c>
      <c r="P2862" s="319">
        <v>2024</v>
      </c>
    </row>
    <row r="2863" spans="1:16" s="313" customFormat="1" ht="15.75" customHeight="1" x14ac:dyDescent="0.25">
      <c r="A2863" s="262" t="s">
        <v>4825</v>
      </c>
      <c r="B2863" s="338" t="s">
        <v>4744</v>
      </c>
      <c r="C2863" s="306">
        <v>16042442.369999999</v>
      </c>
      <c r="D2863" s="345"/>
      <c r="E2863" s="345"/>
      <c r="F2863" s="345"/>
      <c r="G2863" s="334">
        <v>16042442.369999999</v>
      </c>
      <c r="H2863" s="326">
        <v>45596</v>
      </c>
      <c r="I2863" s="300">
        <v>45611</v>
      </c>
      <c r="J2863" s="345"/>
      <c r="K2863" s="345"/>
      <c r="L2863" s="345"/>
      <c r="M2863" s="334" t="s">
        <v>4026</v>
      </c>
      <c r="N2863" s="336">
        <v>1</v>
      </c>
      <c r="O2863" s="337">
        <v>11802.1</v>
      </c>
      <c r="P2863" s="319">
        <v>2024</v>
      </c>
    </row>
    <row r="2864" spans="1:16" s="313" customFormat="1" ht="15.75" customHeight="1" x14ac:dyDescent="0.25">
      <c r="A2864" s="262" t="s">
        <v>4826</v>
      </c>
      <c r="B2864" s="338" t="s">
        <v>4601</v>
      </c>
      <c r="C2864" s="306">
        <v>10535632.380000001</v>
      </c>
      <c r="D2864" s="345"/>
      <c r="E2864" s="345"/>
      <c r="F2864" s="345"/>
      <c r="G2864" s="334">
        <v>10535632.380000001</v>
      </c>
      <c r="H2864" s="326">
        <v>45583</v>
      </c>
      <c r="I2864" s="300">
        <v>45609</v>
      </c>
      <c r="J2864" s="345"/>
      <c r="K2864" s="345"/>
      <c r="L2864" s="345"/>
      <c r="M2864" s="334" t="s">
        <v>4026</v>
      </c>
      <c r="N2864" s="336">
        <v>1</v>
      </c>
      <c r="O2864" s="337">
        <v>7254.8</v>
      </c>
      <c r="P2864" s="319">
        <v>2024</v>
      </c>
    </row>
    <row r="2865" spans="1:16" s="313" customFormat="1" ht="15.75" customHeight="1" x14ac:dyDescent="0.25">
      <c r="A2865" s="262" t="s">
        <v>4827</v>
      </c>
      <c r="B2865" s="338" t="s">
        <v>4744</v>
      </c>
      <c r="C2865" s="306">
        <v>8959032.9199999999</v>
      </c>
      <c r="D2865" s="345"/>
      <c r="E2865" s="345"/>
      <c r="F2865" s="345"/>
      <c r="G2865" s="334">
        <v>8959032.9199999999</v>
      </c>
      <c r="H2865" s="326">
        <v>45575</v>
      </c>
      <c r="I2865" s="300">
        <v>45611</v>
      </c>
      <c r="J2865" s="345"/>
      <c r="K2865" s="345"/>
      <c r="L2865" s="345"/>
      <c r="M2865" s="334" t="s">
        <v>4026</v>
      </c>
      <c r="N2865" s="336">
        <v>1</v>
      </c>
      <c r="O2865" s="337">
        <v>9238.9</v>
      </c>
      <c r="P2865" s="319">
        <v>2024</v>
      </c>
    </row>
    <row r="2866" spans="1:16" s="313" customFormat="1" ht="15.75" customHeight="1" x14ac:dyDescent="0.25">
      <c r="A2866" s="262" t="s">
        <v>4828</v>
      </c>
      <c r="B2866" s="338" t="s">
        <v>4191</v>
      </c>
      <c r="C2866" s="306">
        <v>3481910.12</v>
      </c>
      <c r="D2866" s="345"/>
      <c r="E2866" s="345"/>
      <c r="F2866" s="345"/>
      <c r="G2866" s="334">
        <v>3481910.12</v>
      </c>
      <c r="H2866" s="326">
        <v>45595</v>
      </c>
      <c r="I2866" s="300">
        <v>45618</v>
      </c>
      <c r="J2866" s="345"/>
      <c r="K2866" s="345"/>
      <c r="L2866" s="345"/>
      <c r="M2866" s="334" t="s">
        <v>3937</v>
      </c>
      <c r="N2866" s="336">
        <v>1</v>
      </c>
      <c r="O2866" s="337">
        <v>1461.6</v>
      </c>
      <c r="P2866" s="319">
        <v>2024</v>
      </c>
    </row>
    <row r="2867" spans="1:16" s="313" customFormat="1" ht="15.75" customHeight="1" x14ac:dyDescent="0.25">
      <c r="A2867" s="262" t="s">
        <v>4829</v>
      </c>
      <c r="B2867" s="338" t="s">
        <v>4083</v>
      </c>
      <c r="C2867" s="306">
        <v>9355357.8200000003</v>
      </c>
      <c r="D2867" s="345"/>
      <c r="E2867" s="345"/>
      <c r="F2867" s="345"/>
      <c r="G2867" s="334">
        <v>9355357.8200000003</v>
      </c>
      <c r="H2867" s="329">
        <v>45598</v>
      </c>
      <c r="I2867" s="300">
        <v>45621</v>
      </c>
      <c r="J2867" s="345"/>
      <c r="K2867" s="345"/>
      <c r="L2867" s="345"/>
      <c r="M2867" s="334" t="s">
        <v>3937</v>
      </c>
      <c r="N2867" s="336">
        <v>1</v>
      </c>
      <c r="O2867" s="135">
        <v>4458.7299999999996</v>
      </c>
      <c r="P2867" s="319">
        <v>2024</v>
      </c>
    </row>
    <row r="2868" spans="1:16" s="313" customFormat="1" ht="15.75" customHeight="1" x14ac:dyDescent="0.25">
      <c r="A2868" s="262" t="s">
        <v>4830</v>
      </c>
      <c r="B2868" s="338" t="s">
        <v>4363</v>
      </c>
      <c r="C2868" s="306">
        <v>6460919.2599999998</v>
      </c>
      <c r="D2868" s="345"/>
      <c r="E2868" s="345"/>
      <c r="F2868" s="345"/>
      <c r="G2868" s="334">
        <v>6460919.2599999998</v>
      </c>
      <c r="H2868" s="326">
        <v>45593</v>
      </c>
      <c r="I2868" s="300">
        <v>45623</v>
      </c>
      <c r="J2868" s="345"/>
      <c r="K2868" s="345"/>
      <c r="L2868" s="345"/>
      <c r="M2868" s="334" t="s">
        <v>4466</v>
      </c>
      <c r="N2868" s="336">
        <v>4</v>
      </c>
      <c r="O2868" s="337">
        <v>3415.4</v>
      </c>
      <c r="P2868" s="319">
        <v>2024</v>
      </c>
    </row>
    <row r="2869" spans="1:16" s="313" customFormat="1" ht="15.75" customHeight="1" x14ac:dyDescent="0.25">
      <c r="A2869" s="262" t="s">
        <v>4831</v>
      </c>
      <c r="B2869" s="338" t="s">
        <v>63</v>
      </c>
      <c r="C2869" s="306">
        <v>456086.88</v>
      </c>
      <c r="D2869" s="345"/>
      <c r="E2869" s="345"/>
      <c r="F2869" s="345"/>
      <c r="G2869" s="334">
        <v>456086.88</v>
      </c>
      <c r="H2869" s="329">
        <v>45476</v>
      </c>
      <c r="I2869" s="300">
        <v>45615</v>
      </c>
      <c r="J2869" s="345"/>
      <c r="K2869" s="345"/>
      <c r="L2869" s="345"/>
      <c r="M2869" s="334" t="s">
        <v>3663</v>
      </c>
      <c r="N2869" s="336">
        <v>1</v>
      </c>
      <c r="O2869" s="135">
        <v>2812.3</v>
      </c>
      <c r="P2869" s="319">
        <v>2024</v>
      </c>
    </row>
    <row r="2870" spans="1:16" s="313" customFormat="1" ht="15.75" customHeight="1" x14ac:dyDescent="0.25">
      <c r="A2870" s="262" t="s">
        <v>4832</v>
      </c>
      <c r="B2870" s="338" t="s">
        <v>4833</v>
      </c>
      <c r="C2870" s="306">
        <v>15753380.09</v>
      </c>
      <c r="D2870" s="345"/>
      <c r="E2870" s="345"/>
      <c r="F2870" s="345"/>
      <c r="G2870" s="334">
        <v>15753380.09</v>
      </c>
      <c r="H2870" s="329">
        <v>45601</v>
      </c>
      <c r="I2870" s="300">
        <v>45616</v>
      </c>
      <c r="J2870" s="345"/>
      <c r="K2870" s="345"/>
      <c r="L2870" s="345"/>
      <c r="M2870" s="334" t="s">
        <v>4026</v>
      </c>
      <c r="N2870" s="336">
        <v>1</v>
      </c>
      <c r="O2870" s="135">
        <v>15437.5</v>
      </c>
      <c r="P2870" s="319">
        <v>2024</v>
      </c>
    </row>
    <row r="2871" spans="1:16" s="313" customFormat="1" ht="15.75" customHeight="1" x14ac:dyDescent="0.25">
      <c r="A2871" s="262" t="s">
        <v>754</v>
      </c>
      <c r="B2871" s="338" t="s">
        <v>4743</v>
      </c>
      <c r="C2871" s="306">
        <v>9293616.5899999999</v>
      </c>
      <c r="D2871" s="345"/>
      <c r="E2871" s="345"/>
      <c r="F2871" s="345"/>
      <c r="G2871" s="334">
        <v>9293616.5899999999</v>
      </c>
      <c r="H2871" s="329" t="s">
        <v>4841</v>
      </c>
      <c r="I2871" s="300">
        <v>45622</v>
      </c>
      <c r="J2871" s="345"/>
      <c r="K2871" s="345"/>
      <c r="L2871" s="345"/>
      <c r="M2871" s="334" t="s">
        <v>3575</v>
      </c>
      <c r="N2871" s="336">
        <v>1</v>
      </c>
      <c r="O2871" s="135">
        <v>3382.8</v>
      </c>
      <c r="P2871" s="319">
        <v>2024</v>
      </c>
    </row>
    <row r="2872" spans="1:16" s="313" customFormat="1" ht="15.75" customHeight="1" x14ac:dyDescent="0.25">
      <c r="A2872" s="262" t="s">
        <v>4836</v>
      </c>
      <c r="B2872" s="338" t="s">
        <v>4743</v>
      </c>
      <c r="C2872" s="306">
        <v>2510083.1800000002</v>
      </c>
      <c r="D2872" s="345"/>
      <c r="E2872" s="345"/>
      <c r="F2872" s="345"/>
      <c r="G2872" s="334">
        <v>2510083.1800000002</v>
      </c>
      <c r="H2872" s="329">
        <v>45562</v>
      </c>
      <c r="I2872" s="300">
        <v>45621</v>
      </c>
      <c r="J2872" s="345"/>
      <c r="K2872" s="345"/>
      <c r="L2872" s="345"/>
      <c r="M2872" s="334" t="s">
        <v>3939</v>
      </c>
      <c r="N2872" s="336">
        <v>2</v>
      </c>
      <c r="O2872" s="135">
        <v>449.5</v>
      </c>
      <c r="P2872" s="319">
        <v>2024</v>
      </c>
    </row>
    <row r="2873" spans="1:16" s="313" customFormat="1" ht="15.75" customHeight="1" x14ac:dyDescent="0.25">
      <c r="A2873" s="262" t="s">
        <v>4837</v>
      </c>
      <c r="B2873" s="338" t="s">
        <v>4743</v>
      </c>
      <c r="C2873" s="306">
        <v>3461923.24</v>
      </c>
      <c r="D2873" s="345"/>
      <c r="E2873" s="345"/>
      <c r="F2873" s="345"/>
      <c r="G2873" s="334">
        <v>3461923.24</v>
      </c>
      <c r="H2873" s="329">
        <v>45562</v>
      </c>
      <c r="I2873" s="300">
        <v>45621</v>
      </c>
      <c r="J2873" s="345"/>
      <c r="K2873" s="345"/>
      <c r="L2873" s="345"/>
      <c r="M2873" s="334" t="s">
        <v>3939</v>
      </c>
      <c r="N2873" s="336">
        <v>2</v>
      </c>
      <c r="O2873" s="135">
        <v>674.9</v>
      </c>
      <c r="P2873" s="319">
        <v>2024</v>
      </c>
    </row>
    <row r="2874" spans="1:16" s="313" customFormat="1" ht="15.75" customHeight="1" x14ac:dyDescent="0.25">
      <c r="A2874" s="262" t="s">
        <v>4296</v>
      </c>
      <c r="B2874" s="338" t="s">
        <v>4191</v>
      </c>
      <c r="C2874" s="306">
        <v>1533724.92</v>
      </c>
      <c r="D2874" s="345"/>
      <c r="E2874" s="345"/>
      <c r="F2874" s="345"/>
      <c r="G2874" s="334">
        <v>1533724.92</v>
      </c>
      <c r="H2874" s="329">
        <v>45615</v>
      </c>
      <c r="I2874" s="300">
        <v>45623</v>
      </c>
      <c r="J2874" s="345"/>
      <c r="K2874" s="345"/>
      <c r="L2874" s="345"/>
      <c r="M2874" s="334" t="s">
        <v>3937</v>
      </c>
      <c r="N2874" s="336">
        <v>1</v>
      </c>
      <c r="O2874" s="135">
        <v>5656.4</v>
      </c>
      <c r="P2874" s="319">
        <v>2024</v>
      </c>
    </row>
    <row r="2875" spans="1:16" s="313" customFormat="1" ht="15.75" customHeight="1" x14ac:dyDescent="0.25">
      <c r="A2875" s="262" t="s">
        <v>4838</v>
      </c>
      <c r="B2875" s="338" t="s">
        <v>4164</v>
      </c>
      <c r="C2875" s="306">
        <v>7418550.0599999996</v>
      </c>
      <c r="D2875" s="345"/>
      <c r="E2875" s="345"/>
      <c r="F2875" s="345"/>
      <c r="G2875" s="334">
        <v>7418550.0599999996</v>
      </c>
      <c r="H2875" s="329">
        <v>45623</v>
      </c>
      <c r="I2875" s="300">
        <v>45628</v>
      </c>
      <c r="J2875" s="345"/>
      <c r="K2875" s="345"/>
      <c r="L2875" s="345"/>
      <c r="M2875" s="334" t="s">
        <v>3938</v>
      </c>
      <c r="N2875" s="336">
        <v>1</v>
      </c>
      <c r="O2875" s="135">
        <v>3687.2</v>
      </c>
      <c r="P2875" s="319">
        <v>2024</v>
      </c>
    </row>
    <row r="2876" spans="1:16" s="313" customFormat="1" ht="15.75" customHeight="1" x14ac:dyDescent="0.25">
      <c r="A2876" s="262" t="s">
        <v>4839</v>
      </c>
      <c r="B2876" s="338" t="s">
        <v>4164</v>
      </c>
      <c r="C2876" s="306">
        <v>3884598.47</v>
      </c>
      <c r="D2876" s="345"/>
      <c r="E2876" s="345"/>
      <c r="F2876" s="345"/>
      <c r="G2876" s="334">
        <v>3884598.47</v>
      </c>
      <c r="H2876" s="329" t="s">
        <v>4842</v>
      </c>
      <c r="I2876" s="300">
        <v>45624</v>
      </c>
      <c r="J2876" s="345"/>
      <c r="K2876" s="345"/>
      <c r="L2876" s="345"/>
      <c r="M2876" s="334" t="s">
        <v>4466</v>
      </c>
      <c r="N2876" s="336">
        <v>4</v>
      </c>
      <c r="O2876" s="135">
        <v>3828.7</v>
      </c>
      <c r="P2876" s="319">
        <v>2024</v>
      </c>
    </row>
    <row r="2877" spans="1:16" s="313" customFormat="1" ht="15.75" customHeight="1" x14ac:dyDescent="0.25">
      <c r="A2877" s="262" t="s">
        <v>4840</v>
      </c>
      <c r="B2877" s="338" t="s">
        <v>4441</v>
      </c>
      <c r="C2877" s="306">
        <v>3393167.18</v>
      </c>
      <c r="D2877" s="345"/>
      <c r="E2877" s="345"/>
      <c r="F2877" s="345"/>
      <c r="G2877" s="334">
        <v>3393167.18</v>
      </c>
      <c r="H2877" s="329">
        <v>45618</v>
      </c>
      <c r="I2877" s="300">
        <v>45628</v>
      </c>
      <c r="J2877" s="345"/>
      <c r="K2877" s="345"/>
      <c r="L2877" s="345"/>
      <c r="M2877" s="334" t="s">
        <v>3938</v>
      </c>
      <c r="N2877" s="336">
        <v>1</v>
      </c>
      <c r="O2877" s="135">
        <v>889.38</v>
      </c>
      <c r="P2877" s="319">
        <v>2024</v>
      </c>
    </row>
    <row r="2878" spans="1:16" s="313" customFormat="1" ht="15.75" customHeight="1" x14ac:dyDescent="0.25">
      <c r="A2878" s="262" t="s">
        <v>4854</v>
      </c>
      <c r="B2878" s="338" t="s">
        <v>4744</v>
      </c>
      <c r="C2878" s="306">
        <v>4470267.4400000004</v>
      </c>
      <c r="D2878" s="345"/>
      <c r="E2878" s="345"/>
      <c r="F2878" s="345"/>
      <c r="G2878" s="334">
        <v>4470267.4400000004</v>
      </c>
      <c r="H2878" s="329">
        <v>45621</v>
      </c>
      <c r="I2878" s="300">
        <v>45635</v>
      </c>
      <c r="J2878" s="345"/>
      <c r="K2878" s="345"/>
      <c r="L2878" s="345"/>
      <c r="M2878" s="334" t="s">
        <v>4026</v>
      </c>
      <c r="N2878" s="336">
        <v>1</v>
      </c>
      <c r="O2878" s="337">
        <v>5804.7</v>
      </c>
      <c r="P2878" s="319">
        <v>2024</v>
      </c>
    </row>
    <row r="2879" spans="1:16" s="313" customFormat="1" ht="15.75" customHeight="1" x14ac:dyDescent="0.25">
      <c r="A2879" s="262" t="s">
        <v>4855</v>
      </c>
      <c r="B2879" s="338" t="s">
        <v>4090</v>
      </c>
      <c r="C2879" s="306">
        <v>3173212.07</v>
      </c>
      <c r="D2879" s="345"/>
      <c r="E2879" s="345"/>
      <c r="F2879" s="345"/>
      <c r="G2879" s="334">
        <v>3173212.07</v>
      </c>
      <c r="H2879" s="329" t="s">
        <v>4865</v>
      </c>
      <c r="I2879" s="300">
        <v>46003</v>
      </c>
      <c r="J2879" s="345"/>
      <c r="K2879" s="345"/>
      <c r="L2879" s="345"/>
      <c r="M2879" s="334" t="s">
        <v>4466</v>
      </c>
      <c r="N2879" s="336">
        <v>4</v>
      </c>
      <c r="O2879" s="135">
        <v>2832.2</v>
      </c>
      <c r="P2879" s="319">
        <v>2024</v>
      </c>
    </row>
    <row r="2880" spans="1:16" s="313" customFormat="1" ht="15.75" customHeight="1" x14ac:dyDescent="0.25">
      <c r="A2880" s="262" t="s">
        <v>4856</v>
      </c>
      <c r="B2880" s="338" t="s">
        <v>694</v>
      </c>
      <c r="C2880" s="306">
        <v>7144188.8300000001</v>
      </c>
      <c r="D2880" s="345"/>
      <c r="E2880" s="345"/>
      <c r="F2880" s="345"/>
      <c r="G2880" s="334">
        <v>7144188.8300000001</v>
      </c>
      <c r="H2880" s="329">
        <v>45636</v>
      </c>
      <c r="I2880" s="300">
        <v>45639</v>
      </c>
      <c r="J2880" s="345"/>
      <c r="K2880" s="345"/>
      <c r="L2880" s="345"/>
      <c r="M2880" s="334" t="s">
        <v>3938</v>
      </c>
      <c r="N2880" s="336">
        <v>1</v>
      </c>
      <c r="O2880" s="135">
        <v>3941.3</v>
      </c>
      <c r="P2880" s="319">
        <v>2024</v>
      </c>
    </row>
    <row r="2881" spans="1:16" s="313" customFormat="1" ht="15.75" customHeight="1" x14ac:dyDescent="0.25">
      <c r="A2881" s="262" t="s">
        <v>4857</v>
      </c>
      <c r="B2881" s="338" t="s">
        <v>4099</v>
      </c>
      <c r="C2881" s="306">
        <v>6293174.2800000003</v>
      </c>
      <c r="D2881" s="345"/>
      <c r="E2881" s="345"/>
      <c r="F2881" s="345"/>
      <c r="G2881" s="334">
        <v>6293174.2800000003</v>
      </c>
      <c r="H2881" s="329">
        <v>45639</v>
      </c>
      <c r="I2881" s="300">
        <v>45642</v>
      </c>
      <c r="J2881" s="345"/>
      <c r="K2881" s="345"/>
      <c r="L2881" s="345"/>
      <c r="M2881" s="334" t="s">
        <v>3938</v>
      </c>
      <c r="N2881" s="336">
        <v>1</v>
      </c>
      <c r="O2881" s="135">
        <v>2551.1</v>
      </c>
      <c r="P2881" s="319">
        <v>2024</v>
      </c>
    </row>
    <row r="2882" spans="1:16" s="313" customFormat="1" ht="15.75" customHeight="1" x14ac:dyDescent="0.25">
      <c r="A2882" s="262" t="s">
        <v>4605</v>
      </c>
      <c r="B2882" s="338" t="s">
        <v>4061</v>
      </c>
      <c r="C2882" s="306">
        <v>62197.97</v>
      </c>
      <c r="D2882" s="345"/>
      <c r="E2882" s="345"/>
      <c r="F2882" s="345"/>
      <c r="G2882" s="334">
        <v>62197.97</v>
      </c>
      <c r="H2882" s="329"/>
      <c r="I2882" s="300"/>
      <c r="J2882" s="329">
        <v>45560</v>
      </c>
      <c r="K2882" s="300">
        <v>45621</v>
      </c>
      <c r="L2882" s="334">
        <v>2024</v>
      </c>
      <c r="M2882" s="334" t="s">
        <v>3937</v>
      </c>
      <c r="N2882" s="336">
        <v>1</v>
      </c>
      <c r="O2882" s="135">
        <v>5818.9</v>
      </c>
      <c r="P2882" s="319">
        <v>2024</v>
      </c>
    </row>
    <row r="2883" spans="1:16" s="313" customFormat="1" ht="15.75" customHeight="1" x14ac:dyDescent="0.25">
      <c r="A2883" s="262" t="s">
        <v>2910</v>
      </c>
      <c r="B2883" s="338" t="s">
        <v>4342</v>
      </c>
      <c r="C2883" s="306">
        <v>4420432.2300000004</v>
      </c>
      <c r="D2883" s="345"/>
      <c r="E2883" s="345"/>
      <c r="F2883" s="345"/>
      <c r="G2883" s="334">
        <v>4420432.2300000004</v>
      </c>
      <c r="H2883" s="329">
        <v>45609</v>
      </c>
      <c r="I2883" s="300">
        <v>45643</v>
      </c>
      <c r="J2883" s="345"/>
      <c r="K2883" s="345"/>
      <c r="L2883" s="345"/>
      <c r="M2883" s="334" t="s">
        <v>3939</v>
      </c>
      <c r="N2883" s="336">
        <v>2</v>
      </c>
      <c r="O2883" s="135">
        <v>1710.8</v>
      </c>
      <c r="P2883" s="319">
        <v>2024</v>
      </c>
    </row>
    <row r="2884" spans="1:16" s="313" customFormat="1" ht="15.75" customHeight="1" x14ac:dyDescent="0.25">
      <c r="A2884" s="262" t="s">
        <v>4858</v>
      </c>
      <c r="B2884" s="338" t="s">
        <v>4744</v>
      </c>
      <c r="C2884" s="306">
        <v>15753196.83</v>
      </c>
      <c r="D2884" s="345"/>
      <c r="E2884" s="345"/>
      <c r="F2884" s="345"/>
      <c r="G2884" s="334">
        <v>15753196.83</v>
      </c>
      <c r="H2884" s="329">
        <v>45628</v>
      </c>
      <c r="I2884" s="300">
        <v>45639</v>
      </c>
      <c r="J2884" s="345"/>
      <c r="K2884" s="345"/>
      <c r="L2884" s="345"/>
      <c r="M2884" s="334" t="s">
        <v>908</v>
      </c>
      <c r="N2884" s="336">
        <v>1</v>
      </c>
      <c r="O2884" s="135">
        <v>14866.6</v>
      </c>
      <c r="P2884" s="319">
        <v>2024</v>
      </c>
    </row>
    <row r="2885" spans="1:16" s="313" customFormat="1" ht="15.75" customHeight="1" x14ac:dyDescent="0.25">
      <c r="A2885" s="262" t="s">
        <v>4859</v>
      </c>
      <c r="B2885" s="338" t="s">
        <v>4164</v>
      </c>
      <c r="C2885" s="306">
        <v>11637664.4</v>
      </c>
      <c r="D2885" s="345"/>
      <c r="E2885" s="345"/>
      <c r="F2885" s="345"/>
      <c r="G2885" s="334">
        <v>11637664.4</v>
      </c>
      <c r="H2885" s="329">
        <v>45615</v>
      </c>
      <c r="I2885" s="300">
        <v>45621</v>
      </c>
      <c r="J2885" s="345"/>
      <c r="K2885" s="345"/>
      <c r="L2885" s="345"/>
      <c r="M2885" s="334" t="s">
        <v>3938</v>
      </c>
      <c r="N2885" s="336">
        <v>1</v>
      </c>
      <c r="O2885" s="135">
        <v>5470.9</v>
      </c>
      <c r="P2885" s="319">
        <v>2024</v>
      </c>
    </row>
    <row r="2886" spans="1:16" s="313" customFormat="1" ht="15.75" customHeight="1" x14ac:dyDescent="0.25">
      <c r="A2886" s="262" t="s">
        <v>4860</v>
      </c>
      <c r="B2886" s="338" t="s">
        <v>4164</v>
      </c>
      <c r="C2886" s="306">
        <v>7114016.3600000003</v>
      </c>
      <c r="D2886" s="345"/>
      <c r="E2886" s="345"/>
      <c r="F2886" s="345"/>
      <c r="G2886" s="334">
        <v>7114016.3600000003</v>
      </c>
      <c r="H2886" s="329">
        <v>45636</v>
      </c>
      <c r="I2886" s="300">
        <v>45643</v>
      </c>
      <c r="J2886" s="345"/>
      <c r="K2886" s="345"/>
      <c r="L2886" s="345"/>
      <c r="M2886" s="334" t="s">
        <v>3938</v>
      </c>
      <c r="N2886" s="336">
        <v>1</v>
      </c>
      <c r="O2886" s="135">
        <v>3579.5</v>
      </c>
      <c r="P2886" s="319">
        <v>2024</v>
      </c>
    </row>
    <row r="2887" spans="1:16" s="313" customFormat="1" ht="15.75" customHeight="1" x14ac:dyDescent="0.25">
      <c r="A2887" s="262" t="s">
        <v>4861</v>
      </c>
      <c r="B2887" s="338" t="s">
        <v>4744</v>
      </c>
      <c r="C2887" s="306">
        <v>8864608.7599999998</v>
      </c>
      <c r="D2887" s="345"/>
      <c r="E2887" s="345"/>
      <c r="F2887" s="345"/>
      <c r="G2887" s="334">
        <v>8864608.7599999998</v>
      </c>
      <c r="H2887" s="329">
        <v>45628</v>
      </c>
      <c r="I2887" s="300">
        <v>45644</v>
      </c>
      <c r="J2887" s="345"/>
      <c r="K2887" s="345"/>
      <c r="L2887" s="345"/>
      <c r="M2887" s="334" t="s">
        <v>4026</v>
      </c>
      <c r="N2887" s="336">
        <v>1</v>
      </c>
      <c r="O2887" s="135">
        <v>8767</v>
      </c>
      <c r="P2887" s="319">
        <v>2024</v>
      </c>
    </row>
    <row r="2888" spans="1:16" s="313" customFormat="1" ht="15.75" customHeight="1" x14ac:dyDescent="0.25">
      <c r="A2888" s="262" t="s">
        <v>4862</v>
      </c>
      <c r="B2888" s="338" t="s">
        <v>4744</v>
      </c>
      <c r="C2888" s="306">
        <v>5785009.2999999998</v>
      </c>
      <c r="D2888" s="345"/>
      <c r="E2888" s="345"/>
      <c r="F2888" s="345"/>
      <c r="G2888" s="334">
        <v>5785009.2999999998</v>
      </c>
      <c r="H2888" s="329">
        <v>45638</v>
      </c>
      <c r="I2888" s="300">
        <v>45646</v>
      </c>
      <c r="J2888" s="345"/>
      <c r="K2888" s="345"/>
      <c r="L2888" s="345"/>
      <c r="M2888" s="334" t="s">
        <v>4026</v>
      </c>
      <c r="N2888" s="336">
        <v>1</v>
      </c>
      <c r="O2888" s="337">
        <v>8163.5</v>
      </c>
      <c r="P2888" s="319">
        <v>2024</v>
      </c>
    </row>
    <row r="2889" spans="1:16" s="313" customFormat="1" ht="15.75" customHeight="1" x14ac:dyDescent="0.25">
      <c r="A2889" s="262" t="s">
        <v>4863</v>
      </c>
      <c r="B2889" s="338" t="s">
        <v>3844</v>
      </c>
      <c r="C2889" s="306">
        <v>7111762.9100000001</v>
      </c>
      <c r="D2889" s="345"/>
      <c r="E2889" s="345"/>
      <c r="F2889" s="345"/>
      <c r="G2889" s="334">
        <v>7111762.9100000001</v>
      </c>
      <c r="H2889" s="329">
        <v>45630</v>
      </c>
      <c r="I2889" s="300">
        <v>45645</v>
      </c>
      <c r="J2889" s="345"/>
      <c r="K2889" s="345"/>
      <c r="L2889" s="345"/>
      <c r="M2889" s="334" t="s">
        <v>3938</v>
      </c>
      <c r="N2889" s="336">
        <v>1</v>
      </c>
      <c r="O2889" s="135">
        <v>3938.5</v>
      </c>
      <c r="P2889" s="319">
        <v>2024</v>
      </c>
    </row>
    <row r="2890" spans="1:16" s="313" customFormat="1" ht="15.75" customHeight="1" x14ac:dyDescent="0.25">
      <c r="A2890" s="262" t="s">
        <v>4864</v>
      </c>
      <c r="B2890" s="338" t="s">
        <v>4164</v>
      </c>
      <c r="C2890" s="306">
        <v>9835612.75</v>
      </c>
      <c r="D2890" s="345"/>
      <c r="E2890" s="345"/>
      <c r="F2890" s="345"/>
      <c r="G2890" s="334">
        <v>9835612.75</v>
      </c>
      <c r="H2890" s="329">
        <v>45650</v>
      </c>
      <c r="I2890" s="300">
        <v>45651</v>
      </c>
      <c r="J2890" s="345"/>
      <c r="K2890" s="345"/>
      <c r="L2890" s="345"/>
      <c r="M2890" s="334" t="s">
        <v>3938</v>
      </c>
      <c r="N2890" s="336">
        <v>1</v>
      </c>
      <c r="O2890" s="135">
        <v>5716.8</v>
      </c>
      <c r="P2890" s="319">
        <v>2024</v>
      </c>
    </row>
    <row r="2891" spans="1:16" s="313" customFormat="1" ht="15.75" customHeight="1" x14ac:dyDescent="0.25">
      <c r="A2891" s="262" t="s">
        <v>4867</v>
      </c>
      <c r="B2891" s="338" t="s">
        <v>694</v>
      </c>
      <c r="C2891" s="306">
        <v>6400274.6299999999</v>
      </c>
      <c r="D2891" s="345"/>
      <c r="E2891" s="345"/>
      <c r="F2891" s="345"/>
      <c r="G2891" s="334">
        <v>6400274.6299999999</v>
      </c>
      <c r="H2891" s="329">
        <v>45651</v>
      </c>
      <c r="I2891" s="300">
        <v>45652</v>
      </c>
      <c r="J2891" s="345"/>
      <c r="K2891" s="345"/>
      <c r="L2891" s="345"/>
      <c r="M2891" s="334" t="s">
        <v>3938</v>
      </c>
      <c r="N2891" s="336">
        <v>1</v>
      </c>
      <c r="O2891" s="135">
        <v>3505</v>
      </c>
      <c r="P2891" s="319">
        <v>2024</v>
      </c>
    </row>
    <row r="2892" spans="1:16" s="313" customFormat="1" ht="15.75" customHeight="1" x14ac:dyDescent="0.25">
      <c r="A2892" s="262" t="s">
        <v>2481</v>
      </c>
      <c r="B2892" s="338" t="s">
        <v>2081</v>
      </c>
      <c r="C2892" s="306">
        <v>9088394.3800000008</v>
      </c>
      <c r="D2892" s="345"/>
      <c r="E2892" s="345"/>
      <c r="F2892" s="345"/>
      <c r="G2892" s="334">
        <v>9088394.3800000008</v>
      </c>
      <c r="H2892" s="329">
        <v>45609</v>
      </c>
      <c r="I2892" s="300">
        <v>45653</v>
      </c>
      <c r="J2892" s="345"/>
      <c r="K2892" s="345"/>
      <c r="L2892" s="345"/>
      <c r="M2892" s="334" t="s">
        <v>3938</v>
      </c>
      <c r="N2892" s="336">
        <v>1</v>
      </c>
      <c r="O2892" s="135">
        <v>2826.4</v>
      </c>
      <c r="P2892" s="319">
        <v>2024</v>
      </c>
    </row>
    <row r="2893" spans="1:16" s="313" customFormat="1" ht="15.75" customHeight="1" x14ac:dyDescent="0.25">
      <c r="A2893" s="262" t="s">
        <v>4868</v>
      </c>
      <c r="B2893" s="338" t="s">
        <v>4164</v>
      </c>
      <c r="C2893" s="306">
        <v>7437005.9800000004</v>
      </c>
      <c r="D2893" s="345"/>
      <c r="E2893" s="345"/>
      <c r="F2893" s="345"/>
      <c r="G2893" s="334">
        <v>7437005.9800000004</v>
      </c>
      <c r="H2893" s="329">
        <v>45652</v>
      </c>
      <c r="I2893" s="300">
        <v>45653</v>
      </c>
      <c r="J2893" s="345"/>
      <c r="K2893" s="345"/>
      <c r="L2893" s="345"/>
      <c r="M2893" s="334" t="s">
        <v>3938</v>
      </c>
      <c r="N2893" s="336">
        <v>1</v>
      </c>
      <c r="O2893" s="135">
        <v>4335.3</v>
      </c>
      <c r="P2893" s="319">
        <v>2024</v>
      </c>
    </row>
    <row r="2894" spans="1:16" s="313" customFormat="1" ht="15.75" customHeight="1" x14ac:dyDescent="0.25">
      <c r="A2894" s="262" t="s">
        <v>4875</v>
      </c>
      <c r="B2894" s="338" t="s">
        <v>3955</v>
      </c>
      <c r="C2894" s="321">
        <v>3414347.36</v>
      </c>
      <c r="D2894" s="345"/>
      <c r="E2894" s="345"/>
      <c r="F2894" s="345"/>
      <c r="G2894" s="334">
        <v>3414347.36</v>
      </c>
      <c r="H2894" s="329">
        <v>45555</v>
      </c>
      <c r="I2894" s="300">
        <v>45644</v>
      </c>
      <c r="J2894" s="345"/>
      <c r="K2894" s="345"/>
      <c r="L2894" s="345"/>
      <c r="M2894" s="334" t="s">
        <v>3937</v>
      </c>
      <c r="N2894" s="336">
        <v>1</v>
      </c>
      <c r="O2894" s="135">
        <v>1012.3</v>
      </c>
      <c r="P2894" s="319">
        <v>2024</v>
      </c>
    </row>
    <row r="2895" spans="1:16" s="313" customFormat="1" ht="15.75" customHeight="1" x14ac:dyDescent="0.25">
      <c r="A2895" s="262" t="s">
        <v>4876</v>
      </c>
      <c r="B2895" s="338" t="s">
        <v>4744</v>
      </c>
      <c r="C2895" s="321">
        <v>15967002.779999999</v>
      </c>
      <c r="D2895" s="345"/>
      <c r="E2895" s="345"/>
      <c r="F2895" s="345"/>
      <c r="G2895" s="334">
        <v>15967002.779999999</v>
      </c>
      <c r="H2895" s="326">
        <v>45654</v>
      </c>
      <c r="I2895" s="300">
        <v>45672</v>
      </c>
      <c r="J2895" s="345"/>
      <c r="K2895" s="345"/>
      <c r="L2895" s="345"/>
      <c r="M2895" s="334" t="s">
        <v>4026</v>
      </c>
      <c r="N2895" s="336">
        <v>1</v>
      </c>
      <c r="O2895" s="135">
        <v>13428.7</v>
      </c>
      <c r="P2895" s="319">
        <v>2024</v>
      </c>
    </row>
    <row r="2896" spans="1:16" s="313" customFormat="1" ht="15.75" customHeight="1" x14ac:dyDescent="0.25">
      <c r="A2896" s="262" t="s">
        <v>4877</v>
      </c>
      <c r="B2896" s="338" t="s">
        <v>4601</v>
      </c>
      <c r="C2896" s="321">
        <v>13503042.6</v>
      </c>
      <c r="D2896" s="345"/>
      <c r="E2896" s="345"/>
      <c r="F2896" s="345"/>
      <c r="G2896" s="334">
        <v>13503042.6</v>
      </c>
      <c r="H2896" s="329">
        <v>45653</v>
      </c>
      <c r="I2896" s="300">
        <v>45672</v>
      </c>
      <c r="J2896" s="345"/>
      <c r="K2896" s="345"/>
      <c r="L2896" s="345"/>
      <c r="M2896" s="334" t="s">
        <v>908</v>
      </c>
      <c r="N2896" s="336">
        <v>1</v>
      </c>
      <c r="O2896" s="135">
        <v>13493.4</v>
      </c>
      <c r="P2896" s="319">
        <v>2024</v>
      </c>
    </row>
    <row r="2897" spans="1:16" s="313" customFormat="1" ht="15.75" customHeight="1" x14ac:dyDescent="0.25">
      <c r="A2897" s="262" t="s">
        <v>796</v>
      </c>
      <c r="B2897" s="338" t="s">
        <v>4743</v>
      </c>
      <c r="C2897" s="321">
        <v>3942464.93</v>
      </c>
      <c r="D2897" s="345"/>
      <c r="E2897" s="345"/>
      <c r="F2897" s="345"/>
      <c r="G2897" s="334">
        <v>3942464.93</v>
      </c>
      <c r="H2897" s="329">
        <v>45630</v>
      </c>
      <c r="I2897" s="300">
        <v>45678</v>
      </c>
      <c r="J2897" s="345"/>
      <c r="K2897" s="345"/>
      <c r="L2897" s="345"/>
      <c r="M2897" s="334" t="s">
        <v>3939</v>
      </c>
      <c r="N2897" s="336">
        <v>2</v>
      </c>
      <c r="O2897" s="135">
        <v>1002.4</v>
      </c>
      <c r="P2897" s="319">
        <v>2024</v>
      </c>
    </row>
    <row r="2898" spans="1:16" s="313" customFormat="1" ht="15.75" customHeight="1" x14ac:dyDescent="0.25">
      <c r="A2898" s="262" t="s">
        <v>4878</v>
      </c>
      <c r="B2898" s="338" t="s">
        <v>4743</v>
      </c>
      <c r="C2898" s="321">
        <v>4958427.3499999996</v>
      </c>
      <c r="D2898" s="345"/>
      <c r="E2898" s="345"/>
      <c r="F2898" s="345"/>
      <c r="G2898" s="334">
        <v>4958427.3499999996</v>
      </c>
      <c r="H2898" s="329">
        <v>45621</v>
      </c>
      <c r="I2898" s="300">
        <v>45678</v>
      </c>
      <c r="J2898" s="345"/>
      <c r="K2898" s="345"/>
      <c r="L2898" s="345"/>
      <c r="M2898" s="334" t="s">
        <v>3937</v>
      </c>
      <c r="N2898" s="336">
        <v>1</v>
      </c>
      <c r="O2898" s="135">
        <v>3313.2</v>
      </c>
      <c r="P2898" s="319">
        <v>2024</v>
      </c>
    </row>
    <row r="2899" spans="1:16" s="313" customFormat="1" ht="15.75" customHeight="1" x14ac:dyDescent="0.25">
      <c r="A2899" s="262" t="s">
        <v>4879</v>
      </c>
      <c r="B2899" s="338" t="s">
        <v>4095</v>
      </c>
      <c r="C2899" s="321">
        <v>10791005.73</v>
      </c>
      <c r="D2899" s="345"/>
      <c r="E2899" s="345"/>
      <c r="F2899" s="345"/>
      <c r="G2899" s="334">
        <v>10791005.73</v>
      </c>
      <c r="H2899" s="329" t="s">
        <v>4880</v>
      </c>
      <c r="I2899" s="300">
        <v>45673</v>
      </c>
      <c r="J2899" s="345"/>
      <c r="K2899" s="345"/>
      <c r="L2899" s="345"/>
      <c r="M2899" s="334" t="s">
        <v>3924</v>
      </c>
      <c r="N2899" s="336">
        <v>2</v>
      </c>
      <c r="O2899" s="135">
        <v>3445.2</v>
      </c>
      <c r="P2899" s="319">
        <v>2023</v>
      </c>
    </row>
    <row r="2900" spans="1:16" s="313" customFormat="1" ht="15.75" customHeight="1" x14ac:dyDescent="0.25">
      <c r="A2900" s="262" t="s">
        <v>4889</v>
      </c>
      <c r="B2900" s="338" t="s">
        <v>4743</v>
      </c>
      <c r="C2900" s="321">
        <v>4118668.01</v>
      </c>
      <c r="D2900" s="345"/>
      <c r="E2900" s="345"/>
      <c r="F2900" s="345"/>
      <c r="G2900" s="334">
        <v>4118668.01</v>
      </c>
      <c r="H2900" s="329">
        <v>45604</v>
      </c>
      <c r="I2900" s="300">
        <v>45666</v>
      </c>
      <c r="J2900" s="345"/>
      <c r="K2900" s="345"/>
      <c r="L2900" s="345"/>
      <c r="M2900" s="334" t="s">
        <v>3939</v>
      </c>
      <c r="N2900" s="336">
        <v>2</v>
      </c>
      <c r="O2900" s="135">
        <v>1019.9</v>
      </c>
      <c r="P2900" s="319">
        <v>2024</v>
      </c>
    </row>
    <row r="2901" spans="1:16" s="313" customFormat="1" ht="15.75" customHeight="1" x14ac:dyDescent="0.25">
      <c r="A2901" s="262" t="s">
        <v>1799</v>
      </c>
      <c r="B2901" s="338" t="s">
        <v>4743</v>
      </c>
      <c r="C2901" s="321">
        <v>3592666.38</v>
      </c>
      <c r="D2901" s="345"/>
      <c r="E2901" s="345"/>
      <c r="F2901" s="345"/>
      <c r="G2901" s="334">
        <v>3592666.38</v>
      </c>
      <c r="H2901" s="329">
        <v>45630</v>
      </c>
      <c r="I2901" s="300">
        <v>45678</v>
      </c>
      <c r="J2901" s="345"/>
      <c r="K2901" s="345"/>
      <c r="L2901" s="345"/>
      <c r="M2901" s="334" t="s">
        <v>3939</v>
      </c>
      <c r="N2901" s="336">
        <v>2</v>
      </c>
      <c r="O2901" s="135">
        <v>725.5</v>
      </c>
      <c r="P2901" s="319">
        <v>2024</v>
      </c>
    </row>
    <row r="2902" spans="1:16" s="313" customFormat="1" ht="15.75" customHeight="1" x14ac:dyDescent="0.25">
      <c r="A2902" s="262" t="s">
        <v>4890</v>
      </c>
      <c r="B2902" s="338" t="s">
        <v>4164</v>
      </c>
      <c r="C2902" s="321">
        <v>9895857.7100000009</v>
      </c>
      <c r="D2902" s="345"/>
      <c r="E2902" s="345"/>
      <c r="F2902" s="345"/>
      <c r="G2902" s="334">
        <v>9895857.7100000009</v>
      </c>
      <c r="H2902" s="329">
        <v>45671</v>
      </c>
      <c r="I2902" s="300">
        <v>45684</v>
      </c>
      <c r="J2902" s="345"/>
      <c r="K2902" s="345"/>
      <c r="L2902" s="345"/>
      <c r="M2902" s="334" t="s">
        <v>3938</v>
      </c>
      <c r="N2902" s="336">
        <v>1</v>
      </c>
      <c r="O2902" s="135">
        <v>5119.2</v>
      </c>
      <c r="P2902" s="319">
        <v>2025</v>
      </c>
    </row>
    <row r="2903" spans="1:16" s="313" customFormat="1" ht="15.75" customHeight="1" x14ac:dyDescent="0.25">
      <c r="A2903" s="262" t="s">
        <v>4891</v>
      </c>
      <c r="B2903" s="338" t="s">
        <v>4164</v>
      </c>
      <c r="C2903" s="321">
        <v>9988405.6899999995</v>
      </c>
      <c r="D2903" s="345"/>
      <c r="E2903" s="345"/>
      <c r="F2903" s="345"/>
      <c r="G2903" s="334">
        <v>9988405.6899999995</v>
      </c>
      <c r="H2903" s="329">
        <v>45671</v>
      </c>
      <c r="I2903" s="300">
        <v>45684</v>
      </c>
      <c r="J2903" s="345"/>
      <c r="K2903" s="345"/>
      <c r="L2903" s="345"/>
      <c r="M2903" s="334" t="s">
        <v>3938</v>
      </c>
      <c r="N2903" s="336">
        <v>1</v>
      </c>
      <c r="O2903" s="135">
        <v>5119.3999999999996</v>
      </c>
      <c r="P2903" s="319">
        <v>2025</v>
      </c>
    </row>
    <row r="2904" spans="1:16" s="313" customFormat="1" ht="15.75" customHeight="1" x14ac:dyDescent="0.25">
      <c r="A2904" s="262" t="s">
        <v>2035</v>
      </c>
      <c r="B2904" s="338" t="s">
        <v>4099</v>
      </c>
      <c r="C2904" s="321">
        <v>4483072.9400000004</v>
      </c>
      <c r="D2904" s="345"/>
      <c r="E2904" s="345"/>
      <c r="F2904" s="345"/>
      <c r="G2904" s="334">
        <v>4483072.9400000004</v>
      </c>
      <c r="H2904" s="329">
        <v>45653</v>
      </c>
      <c r="I2904" s="300">
        <v>45680</v>
      </c>
      <c r="J2904" s="345"/>
      <c r="K2904" s="345"/>
      <c r="L2904" s="345"/>
      <c r="M2904" s="334" t="s">
        <v>3938</v>
      </c>
      <c r="N2904" s="336">
        <v>1</v>
      </c>
      <c r="O2904" s="135">
        <v>739.9</v>
      </c>
      <c r="P2904" s="319">
        <v>2024</v>
      </c>
    </row>
    <row r="2905" spans="1:16" s="313" customFormat="1" ht="15.75" customHeight="1" x14ac:dyDescent="0.25">
      <c r="A2905" s="262" t="s">
        <v>4892</v>
      </c>
      <c r="B2905" s="338" t="s">
        <v>4743</v>
      </c>
      <c r="C2905" s="321">
        <v>3161888.76</v>
      </c>
      <c r="D2905" s="345"/>
      <c r="E2905" s="345"/>
      <c r="F2905" s="345"/>
      <c r="G2905" s="334">
        <v>3161888.76</v>
      </c>
      <c r="H2905" s="329">
        <v>45611</v>
      </c>
      <c r="I2905" s="300">
        <v>45654</v>
      </c>
      <c r="J2905" s="345"/>
      <c r="K2905" s="345"/>
      <c r="L2905" s="345"/>
      <c r="M2905" s="334" t="s">
        <v>4466</v>
      </c>
      <c r="N2905" s="336">
        <v>4</v>
      </c>
      <c r="O2905" s="135">
        <v>1758.5</v>
      </c>
      <c r="P2905" s="319">
        <v>2024</v>
      </c>
    </row>
    <row r="2906" spans="1:16" s="313" customFormat="1" ht="15.75" customHeight="1" x14ac:dyDescent="0.25">
      <c r="A2906" s="262" t="s">
        <v>4893</v>
      </c>
      <c r="B2906" s="338" t="s">
        <v>4164</v>
      </c>
      <c r="C2906" s="321">
        <v>9394070.4600000009</v>
      </c>
      <c r="D2906" s="345"/>
      <c r="E2906" s="345"/>
      <c r="F2906" s="345"/>
      <c r="G2906" s="334">
        <v>9394070.4600000009</v>
      </c>
      <c r="H2906" s="329">
        <v>45700</v>
      </c>
      <c r="I2906" s="300">
        <v>45705</v>
      </c>
      <c r="J2906" s="345"/>
      <c r="K2906" s="345"/>
      <c r="L2906" s="345"/>
      <c r="M2906" s="334" t="s">
        <v>3938</v>
      </c>
      <c r="N2906" s="336">
        <v>1</v>
      </c>
      <c r="O2906" s="135">
        <v>4947.2</v>
      </c>
      <c r="P2906" s="319">
        <v>2025</v>
      </c>
    </row>
    <row r="2907" spans="1:16" s="313" customFormat="1" ht="15.75" customHeight="1" x14ac:dyDescent="0.25">
      <c r="A2907" s="262" t="s">
        <v>4894</v>
      </c>
      <c r="B2907" s="338" t="s">
        <v>4744</v>
      </c>
      <c r="C2907" s="321">
        <v>5729451.5300000003</v>
      </c>
      <c r="D2907" s="345"/>
      <c r="E2907" s="345"/>
      <c r="F2907" s="345"/>
      <c r="G2907" s="334">
        <v>5729451.5300000003</v>
      </c>
      <c r="H2907" s="329">
        <v>45681</v>
      </c>
      <c r="I2907" s="300">
        <v>45692</v>
      </c>
      <c r="J2907" s="345"/>
      <c r="K2907" s="345"/>
      <c r="L2907" s="345"/>
      <c r="M2907" s="334" t="s">
        <v>4026</v>
      </c>
      <c r="N2907" s="336">
        <v>1</v>
      </c>
      <c r="O2907" s="135">
        <v>6186.3</v>
      </c>
      <c r="P2907" s="319">
        <v>2025</v>
      </c>
    </row>
    <row r="2908" spans="1:16" s="313" customFormat="1" ht="15.75" customHeight="1" x14ac:dyDescent="0.25">
      <c r="A2908" s="262" t="s">
        <v>4895</v>
      </c>
      <c r="B2908" s="338" t="s">
        <v>4090</v>
      </c>
      <c r="C2908" s="321">
        <v>6795050.9199999999</v>
      </c>
      <c r="D2908" s="345"/>
      <c r="E2908" s="345"/>
      <c r="F2908" s="345"/>
      <c r="G2908" s="334">
        <v>6795050.9199999999</v>
      </c>
      <c r="H2908" s="329">
        <v>45691</v>
      </c>
      <c r="I2908" s="300">
        <v>45706</v>
      </c>
      <c r="J2908" s="345"/>
      <c r="K2908" s="345"/>
      <c r="L2908" s="345"/>
      <c r="M2908" s="334" t="s">
        <v>3938</v>
      </c>
      <c r="N2908" s="336">
        <v>1</v>
      </c>
      <c r="O2908" s="135">
        <v>3624</v>
      </c>
      <c r="P2908" s="319">
        <v>2025</v>
      </c>
    </row>
    <row r="2909" spans="1:16" s="313" customFormat="1" ht="15.75" customHeight="1" x14ac:dyDescent="0.25">
      <c r="A2909" s="262" t="s">
        <v>4896</v>
      </c>
      <c r="B2909" s="338" t="s">
        <v>4090</v>
      </c>
      <c r="C2909" s="321">
        <v>9411129.0500000007</v>
      </c>
      <c r="D2909" s="345"/>
      <c r="E2909" s="345"/>
      <c r="F2909" s="345"/>
      <c r="G2909" s="334">
        <v>9411129.0500000007</v>
      </c>
      <c r="H2909" s="329">
        <v>45692</v>
      </c>
      <c r="I2909" s="300">
        <v>45706</v>
      </c>
      <c r="J2909" s="345"/>
      <c r="K2909" s="345"/>
      <c r="L2909" s="345"/>
      <c r="M2909" s="334" t="s">
        <v>3938</v>
      </c>
      <c r="N2909" s="336">
        <v>1</v>
      </c>
      <c r="O2909" s="135">
        <v>5143.6000000000004</v>
      </c>
      <c r="P2909" s="319">
        <v>2025</v>
      </c>
    </row>
    <row r="2910" spans="1:16" s="313" customFormat="1" ht="15.75" customHeight="1" x14ac:dyDescent="0.25">
      <c r="A2910" s="262" t="s">
        <v>4897</v>
      </c>
      <c r="B2910" s="338" t="s">
        <v>4162</v>
      </c>
      <c r="C2910" s="321">
        <v>5914583.7699999996</v>
      </c>
      <c r="D2910" s="345"/>
      <c r="E2910" s="345"/>
      <c r="F2910" s="345"/>
      <c r="G2910" s="334">
        <v>5914583.7699999996</v>
      </c>
      <c r="H2910" s="329">
        <v>45624</v>
      </c>
      <c r="I2910" s="300">
        <v>45685</v>
      </c>
      <c r="J2910" s="345"/>
      <c r="K2910" s="345"/>
      <c r="L2910" s="345"/>
      <c r="M2910" s="334" t="s">
        <v>3939</v>
      </c>
      <c r="N2910" s="336">
        <v>2</v>
      </c>
      <c r="O2910" s="135">
        <v>2291.9</v>
      </c>
      <c r="P2910" s="319">
        <v>2024</v>
      </c>
    </row>
    <row r="2911" spans="1:16" s="313" customFormat="1" ht="15.75" customHeight="1" x14ac:dyDescent="0.25">
      <c r="A2911" s="262" t="s">
        <v>4898</v>
      </c>
      <c r="B2911" s="338" t="s">
        <v>4744</v>
      </c>
      <c r="C2911" s="321">
        <v>5321975.8</v>
      </c>
      <c r="D2911" s="345"/>
      <c r="E2911" s="345"/>
      <c r="F2911" s="345"/>
      <c r="G2911" s="334">
        <v>5321975.8</v>
      </c>
      <c r="H2911" s="329">
        <v>45695</v>
      </c>
      <c r="I2911" s="300">
        <v>45702</v>
      </c>
      <c r="J2911" s="345"/>
      <c r="K2911" s="345"/>
      <c r="L2911" s="345"/>
      <c r="M2911" s="334" t="s">
        <v>4026</v>
      </c>
      <c r="N2911" s="336">
        <v>1</v>
      </c>
      <c r="O2911" s="135">
        <v>4381.5</v>
      </c>
      <c r="P2911" s="319">
        <v>2025</v>
      </c>
    </row>
    <row r="2912" spans="1:16" s="313" customFormat="1" ht="15.75" customHeight="1" x14ac:dyDescent="0.25">
      <c r="A2912" s="262" t="s">
        <v>4899</v>
      </c>
      <c r="B2912" s="338" t="s">
        <v>4743</v>
      </c>
      <c r="C2912" s="321">
        <v>4038201.7</v>
      </c>
      <c r="D2912" s="345"/>
      <c r="E2912" s="345"/>
      <c r="F2912" s="345"/>
      <c r="G2912" s="334">
        <v>4038201.7</v>
      </c>
      <c r="H2912" s="329">
        <v>45593</v>
      </c>
      <c r="I2912" s="300">
        <v>45654</v>
      </c>
      <c r="J2912" s="345"/>
      <c r="K2912" s="345"/>
      <c r="L2912" s="345"/>
      <c r="M2912" s="334" t="s">
        <v>3939</v>
      </c>
      <c r="N2912" s="336">
        <v>2</v>
      </c>
      <c r="O2912" s="135">
        <v>2765.8</v>
      </c>
      <c r="P2912" s="319">
        <v>2024</v>
      </c>
    </row>
    <row r="2913" spans="1:16" s="313" customFormat="1" ht="15.75" customHeight="1" x14ac:dyDescent="0.25">
      <c r="A2913" s="262" t="s">
        <v>4900</v>
      </c>
      <c r="B2913" s="338" t="s">
        <v>4744</v>
      </c>
      <c r="C2913" s="321">
        <v>21282601.84</v>
      </c>
      <c r="D2913" s="345"/>
      <c r="E2913" s="345"/>
      <c r="F2913" s="345"/>
      <c r="G2913" s="334">
        <v>21282601.84</v>
      </c>
      <c r="H2913" s="329">
        <v>45681</v>
      </c>
      <c r="I2913" s="300">
        <v>45707</v>
      </c>
      <c r="J2913" s="345"/>
      <c r="K2913" s="345"/>
      <c r="L2913" s="345"/>
      <c r="M2913" s="334" t="s">
        <v>4026</v>
      </c>
      <c r="N2913" s="336">
        <v>1</v>
      </c>
      <c r="O2913" s="135">
        <v>16261.8</v>
      </c>
      <c r="P2913" s="319">
        <v>2025</v>
      </c>
    </row>
    <row r="2914" spans="1:16" s="313" customFormat="1" ht="15.75" customHeight="1" x14ac:dyDescent="0.25">
      <c r="A2914" s="262" t="s">
        <v>4901</v>
      </c>
      <c r="B2914" s="338" t="s">
        <v>4164</v>
      </c>
      <c r="C2914" s="321">
        <v>7325059.6299999999</v>
      </c>
      <c r="D2914" s="345"/>
      <c r="E2914" s="345"/>
      <c r="F2914" s="345"/>
      <c r="G2914" s="334">
        <v>7325059.6299999999</v>
      </c>
      <c r="H2914" s="329">
        <v>45705</v>
      </c>
      <c r="I2914" s="300">
        <v>45712</v>
      </c>
      <c r="J2914" s="345"/>
      <c r="K2914" s="345"/>
      <c r="L2914" s="345"/>
      <c r="M2914" s="334" t="s">
        <v>3938</v>
      </c>
      <c r="N2914" s="336">
        <v>1</v>
      </c>
      <c r="O2914" s="135">
        <v>3680.1</v>
      </c>
      <c r="P2914" s="319">
        <v>2025</v>
      </c>
    </row>
    <row r="2915" spans="1:16" s="313" customFormat="1" ht="15.75" customHeight="1" x14ac:dyDescent="0.25">
      <c r="A2915" s="262" t="s">
        <v>928</v>
      </c>
      <c r="B2915" s="338" t="s">
        <v>4164</v>
      </c>
      <c r="C2915" s="321">
        <v>3906291.72</v>
      </c>
      <c r="D2915" s="345"/>
      <c r="E2915" s="345"/>
      <c r="F2915" s="345"/>
      <c r="G2915" s="334">
        <v>3906291.72</v>
      </c>
      <c r="H2915" s="329">
        <v>45709</v>
      </c>
      <c r="I2915" s="300">
        <v>45714</v>
      </c>
      <c r="J2915" s="345"/>
      <c r="K2915" s="345"/>
      <c r="L2915" s="345"/>
      <c r="M2915" s="334" t="s">
        <v>3938</v>
      </c>
      <c r="N2915" s="336">
        <v>1</v>
      </c>
      <c r="O2915" s="135">
        <v>1111.8</v>
      </c>
      <c r="P2915" s="319">
        <v>2025</v>
      </c>
    </row>
    <row r="2916" spans="1:16" s="313" customFormat="1" ht="15.75" customHeight="1" x14ac:dyDescent="0.25">
      <c r="A2916" s="262" t="s">
        <v>4906</v>
      </c>
      <c r="B2916" s="338" t="s">
        <v>4744</v>
      </c>
      <c r="C2916" s="321">
        <v>10644389.32</v>
      </c>
      <c r="D2916" s="345"/>
      <c r="E2916" s="345"/>
      <c r="F2916" s="345"/>
      <c r="G2916" s="334">
        <v>10644389.32</v>
      </c>
      <c r="H2916" s="329">
        <v>45700</v>
      </c>
      <c r="I2916" s="300">
        <v>45713</v>
      </c>
      <c r="J2916" s="345"/>
      <c r="K2916" s="345"/>
      <c r="L2916" s="345"/>
      <c r="M2916" s="334" t="s">
        <v>4026</v>
      </c>
      <c r="N2916" s="336">
        <v>1</v>
      </c>
      <c r="O2916" s="135">
        <v>7376.9</v>
      </c>
      <c r="P2916" s="319">
        <v>2025</v>
      </c>
    </row>
    <row r="2917" spans="1:16" s="313" customFormat="1" ht="15.75" customHeight="1" x14ac:dyDescent="0.25">
      <c r="A2917" s="262" t="s">
        <v>2437</v>
      </c>
      <c r="B2917" s="338" t="s">
        <v>4195</v>
      </c>
      <c r="C2917" s="321">
        <v>12507695.859999999</v>
      </c>
      <c r="D2917" s="345"/>
      <c r="E2917" s="345"/>
      <c r="F2917" s="345"/>
      <c r="G2917" s="334">
        <v>12507695.859999999</v>
      </c>
      <c r="H2917" s="329">
        <v>45695</v>
      </c>
      <c r="I2917" s="300">
        <v>45715</v>
      </c>
      <c r="J2917" s="345"/>
      <c r="K2917" s="345"/>
      <c r="L2917" s="345"/>
      <c r="M2917" s="334" t="s">
        <v>3938</v>
      </c>
      <c r="N2917" s="336">
        <v>1</v>
      </c>
      <c r="O2917" s="135">
        <v>5796.3</v>
      </c>
      <c r="P2917" s="319">
        <v>2025</v>
      </c>
    </row>
    <row r="2918" spans="1:16" s="313" customFormat="1" ht="15.75" customHeight="1" x14ac:dyDescent="0.25">
      <c r="A2918" s="262" t="s">
        <v>4907</v>
      </c>
      <c r="B2918" s="338" t="s">
        <v>2112</v>
      </c>
      <c r="C2918" s="321">
        <v>4154816.72</v>
      </c>
      <c r="D2918" s="345"/>
      <c r="E2918" s="345"/>
      <c r="F2918" s="345"/>
      <c r="G2918" s="334">
        <v>4154816.72</v>
      </c>
      <c r="H2918" s="329">
        <v>45706</v>
      </c>
      <c r="I2918" s="300">
        <v>45716</v>
      </c>
      <c r="J2918" s="345"/>
      <c r="K2918" s="345"/>
      <c r="L2918" s="345"/>
      <c r="M2918" s="334" t="s">
        <v>3938</v>
      </c>
      <c r="N2918" s="336">
        <v>1</v>
      </c>
      <c r="O2918" s="135">
        <v>1024.4000000000001</v>
      </c>
      <c r="P2918" s="319">
        <v>2025</v>
      </c>
    </row>
    <row r="2919" spans="1:16" s="313" customFormat="1" ht="15.75" customHeight="1" x14ac:dyDescent="0.25">
      <c r="A2919" s="262" t="s">
        <v>4908</v>
      </c>
      <c r="B2919" s="338" t="s">
        <v>4164</v>
      </c>
      <c r="C2919" s="321">
        <v>4389370.88</v>
      </c>
      <c r="D2919" s="345"/>
      <c r="E2919" s="345"/>
      <c r="F2919" s="345"/>
      <c r="G2919" s="334">
        <v>4389370.88</v>
      </c>
      <c r="H2919" s="329">
        <v>45590</v>
      </c>
      <c r="I2919" s="300">
        <v>45654</v>
      </c>
      <c r="J2919" s="345"/>
      <c r="K2919" s="345"/>
      <c r="L2919" s="345"/>
      <c r="M2919" s="334" t="s">
        <v>4466</v>
      </c>
      <c r="N2919" s="336">
        <v>4</v>
      </c>
      <c r="O2919" s="135">
        <v>2858.2</v>
      </c>
      <c r="P2919" s="319">
        <v>2024</v>
      </c>
    </row>
    <row r="2920" spans="1:16" s="313" customFormat="1" ht="15.75" customHeight="1" x14ac:dyDescent="0.25">
      <c r="A2920" s="262" t="s">
        <v>4909</v>
      </c>
      <c r="B2920" s="338" t="s">
        <v>4363</v>
      </c>
      <c r="C2920" s="321">
        <v>10181594.949999999</v>
      </c>
      <c r="D2920" s="345"/>
      <c r="E2920" s="345"/>
      <c r="F2920" s="345"/>
      <c r="G2920" s="334">
        <v>10181594.949999999</v>
      </c>
      <c r="H2920" s="329">
        <v>45652</v>
      </c>
      <c r="I2920" s="300">
        <v>45715</v>
      </c>
      <c r="J2920" s="345"/>
      <c r="K2920" s="345"/>
      <c r="L2920" s="345"/>
      <c r="M2920" s="334" t="s">
        <v>4466</v>
      </c>
      <c r="N2920" s="336">
        <v>4</v>
      </c>
      <c r="O2920" s="135">
        <v>4814.3</v>
      </c>
      <c r="P2920" s="319">
        <v>2024</v>
      </c>
    </row>
    <row r="2921" spans="1:16" s="313" customFormat="1" ht="15.75" customHeight="1" x14ac:dyDescent="0.25">
      <c r="A2921" s="262" t="s">
        <v>4910</v>
      </c>
      <c r="B2921" s="338" t="s">
        <v>4164</v>
      </c>
      <c r="C2921" s="321">
        <v>7342862.3200000003</v>
      </c>
      <c r="D2921" s="345"/>
      <c r="E2921" s="345"/>
      <c r="F2921" s="345"/>
      <c r="G2921" s="334">
        <v>7342862.3200000003</v>
      </c>
      <c r="H2921" s="329">
        <v>45714</v>
      </c>
      <c r="I2921" s="300">
        <v>45719</v>
      </c>
      <c r="J2921" s="345"/>
      <c r="K2921" s="345"/>
      <c r="L2921" s="345"/>
      <c r="M2921" s="334" t="s">
        <v>3938</v>
      </c>
      <c r="N2921" s="336">
        <v>1</v>
      </c>
      <c r="O2921" s="135">
        <v>3584.3</v>
      </c>
      <c r="P2921" s="319">
        <v>2025</v>
      </c>
    </row>
    <row r="2922" spans="1:16" s="313" customFormat="1" ht="15.75" customHeight="1" x14ac:dyDescent="0.25">
      <c r="A2922" s="262" t="s">
        <v>4911</v>
      </c>
      <c r="B2922" s="338" t="s">
        <v>4164</v>
      </c>
      <c r="C2922" s="321">
        <v>7462501.6399999997</v>
      </c>
      <c r="D2922" s="345"/>
      <c r="E2922" s="345"/>
      <c r="F2922" s="345"/>
      <c r="G2922" s="334">
        <v>7462501.6399999997</v>
      </c>
      <c r="H2922" s="329">
        <v>45716</v>
      </c>
      <c r="I2922" s="300">
        <v>45720</v>
      </c>
      <c r="J2922" s="345"/>
      <c r="K2922" s="345"/>
      <c r="L2922" s="345"/>
      <c r="M2922" s="334" t="s">
        <v>3938</v>
      </c>
      <c r="N2922" s="336">
        <v>1</v>
      </c>
      <c r="O2922" s="135">
        <v>3971</v>
      </c>
      <c r="P2922" s="319">
        <v>2025</v>
      </c>
    </row>
    <row r="2923" spans="1:16" s="313" customFormat="1" ht="15.75" customHeight="1" x14ac:dyDescent="0.25">
      <c r="A2923" s="262" t="s">
        <v>4912</v>
      </c>
      <c r="B2923" s="338" t="s">
        <v>2081</v>
      </c>
      <c r="C2923" s="321">
        <v>6944643.54</v>
      </c>
      <c r="D2923" s="345"/>
      <c r="E2923" s="345"/>
      <c r="F2923" s="345"/>
      <c r="G2923" s="334">
        <v>6944643.54</v>
      </c>
      <c r="H2923" s="329">
        <v>45688</v>
      </c>
      <c r="I2923" s="300">
        <v>45719</v>
      </c>
      <c r="J2923" s="345"/>
      <c r="K2923" s="345"/>
      <c r="L2923" s="345"/>
      <c r="M2923" s="334" t="s">
        <v>3938</v>
      </c>
      <c r="N2923" s="336">
        <v>1</v>
      </c>
      <c r="O2923" s="135">
        <v>3494.9</v>
      </c>
      <c r="P2923" s="319">
        <v>2025</v>
      </c>
    </row>
    <row r="2924" spans="1:16" s="313" customFormat="1" ht="15.75" customHeight="1" x14ac:dyDescent="0.25">
      <c r="A2924" s="262" t="s">
        <v>4913</v>
      </c>
      <c r="B2924" s="338" t="s">
        <v>4090</v>
      </c>
      <c r="C2924" s="321">
        <v>7007405.2400000002</v>
      </c>
      <c r="D2924" s="345"/>
      <c r="E2924" s="345"/>
      <c r="F2924" s="345"/>
      <c r="G2924" s="334">
        <v>7007405.2400000002</v>
      </c>
      <c r="H2924" s="329">
        <v>45716</v>
      </c>
      <c r="I2924" s="300">
        <v>45723</v>
      </c>
      <c r="J2924" s="345"/>
      <c r="K2924" s="345"/>
      <c r="L2924" s="345"/>
      <c r="M2924" s="334" t="s">
        <v>3938</v>
      </c>
      <c r="N2924" s="336">
        <v>1</v>
      </c>
      <c r="O2924" s="135">
        <v>3596.1</v>
      </c>
      <c r="P2924" s="319">
        <v>2025</v>
      </c>
    </row>
    <row r="2925" spans="1:16" s="313" customFormat="1" ht="15.75" customHeight="1" x14ac:dyDescent="0.25">
      <c r="A2925" s="271" t="s">
        <v>1018</v>
      </c>
      <c r="B2925" s="341" t="s">
        <v>4083</v>
      </c>
      <c r="C2925" s="321">
        <v>9088395.9600000009</v>
      </c>
      <c r="D2925" s="345"/>
      <c r="E2925" s="345"/>
      <c r="F2925" s="345"/>
      <c r="G2925" s="334">
        <v>9088395.9600000009</v>
      </c>
      <c r="H2925" s="329">
        <v>45680</v>
      </c>
      <c r="I2925" s="114">
        <v>45722</v>
      </c>
      <c r="J2925" s="345"/>
      <c r="K2925" s="345"/>
      <c r="L2925" s="345"/>
      <c r="M2925" s="334" t="s">
        <v>3938</v>
      </c>
      <c r="N2925" s="336">
        <v>1</v>
      </c>
      <c r="O2925" s="135">
        <v>3091.8</v>
      </c>
      <c r="P2925" s="108">
        <v>2025</v>
      </c>
    </row>
    <row r="2926" spans="1:16" s="313" customFormat="1" ht="15.75" customHeight="1" x14ac:dyDescent="0.25">
      <c r="A2926" s="271" t="s">
        <v>4914</v>
      </c>
      <c r="B2926" s="341" t="s">
        <v>4090</v>
      </c>
      <c r="C2926" s="321">
        <v>9678194.7100000009</v>
      </c>
      <c r="D2926" s="345"/>
      <c r="E2926" s="345"/>
      <c r="F2926" s="345"/>
      <c r="G2926" s="334">
        <v>9678194.7100000009</v>
      </c>
      <c r="H2926" s="329">
        <v>45723</v>
      </c>
      <c r="I2926" s="114">
        <v>45729</v>
      </c>
      <c r="J2926" s="345"/>
      <c r="K2926" s="345"/>
      <c r="L2926" s="345"/>
      <c r="M2926" s="334" t="s">
        <v>3938</v>
      </c>
      <c r="N2926" s="336">
        <v>1</v>
      </c>
      <c r="O2926" s="135">
        <v>5841.9</v>
      </c>
      <c r="P2926" s="108">
        <v>2025</v>
      </c>
    </row>
    <row r="2927" spans="1:16" s="313" customFormat="1" ht="15.75" customHeight="1" x14ac:dyDescent="0.25">
      <c r="A2927" s="271" t="s">
        <v>4915</v>
      </c>
      <c r="B2927" s="341" t="s">
        <v>3947</v>
      </c>
      <c r="C2927" s="321">
        <v>6350827.5099999998</v>
      </c>
      <c r="D2927" s="345"/>
      <c r="E2927" s="345"/>
      <c r="F2927" s="345"/>
      <c r="G2927" s="334">
        <v>6350827.5099999998</v>
      </c>
      <c r="H2927" s="329">
        <v>45712</v>
      </c>
      <c r="I2927" s="114">
        <v>45730</v>
      </c>
      <c r="J2927" s="345"/>
      <c r="K2927" s="345"/>
      <c r="L2927" s="345"/>
      <c r="M2927" s="334" t="s">
        <v>3938</v>
      </c>
      <c r="N2927" s="336">
        <v>1</v>
      </c>
      <c r="O2927" s="135">
        <v>2050.3000000000002</v>
      </c>
      <c r="P2927" s="108">
        <v>2025</v>
      </c>
    </row>
    <row r="2928" spans="1:16" s="313" customFormat="1" ht="15.75" customHeight="1" x14ac:dyDescent="0.25">
      <c r="A2928" s="189" t="s">
        <v>828</v>
      </c>
      <c r="B2928" s="340" t="s">
        <v>4455</v>
      </c>
      <c r="C2928" s="321">
        <v>5150242.7</v>
      </c>
      <c r="D2928" s="345"/>
      <c r="E2928" s="345"/>
      <c r="F2928" s="345"/>
      <c r="G2928" s="334">
        <v>5150242.7</v>
      </c>
      <c r="H2928" s="329">
        <v>45464</v>
      </c>
      <c r="I2928" s="114">
        <v>45705</v>
      </c>
      <c r="J2928" s="345"/>
      <c r="K2928" s="345"/>
      <c r="L2928" s="345"/>
      <c r="M2928" s="332" t="s">
        <v>3584</v>
      </c>
      <c r="N2928" s="341">
        <v>4</v>
      </c>
      <c r="O2928" s="135">
        <v>4954.3999999999996</v>
      </c>
      <c r="P2928" s="108">
        <v>2024</v>
      </c>
    </row>
    <row r="2929" spans="1:16" s="313" customFormat="1" ht="15.75" customHeight="1" x14ac:dyDescent="0.25">
      <c r="A2929" s="271" t="s">
        <v>4916</v>
      </c>
      <c r="B2929" s="341" t="s">
        <v>4090</v>
      </c>
      <c r="C2929" s="321">
        <v>2240891.7400000002</v>
      </c>
      <c r="D2929" s="345"/>
      <c r="E2929" s="345"/>
      <c r="F2929" s="345"/>
      <c r="G2929" s="334">
        <v>2240891.7400000002</v>
      </c>
      <c r="H2929" s="329">
        <v>45728</v>
      </c>
      <c r="I2929" s="114">
        <v>45733</v>
      </c>
      <c r="J2929" s="345"/>
      <c r="K2929" s="345"/>
      <c r="L2929" s="345"/>
      <c r="M2929" s="334" t="s">
        <v>3938</v>
      </c>
      <c r="N2929" s="336">
        <v>1</v>
      </c>
      <c r="O2929" s="135">
        <v>478</v>
      </c>
      <c r="P2929" s="108">
        <v>2025</v>
      </c>
    </row>
    <row r="2930" spans="1:16" s="313" customFormat="1" ht="15.75" customHeight="1" x14ac:dyDescent="0.25">
      <c r="A2930" s="271" t="s">
        <v>4917</v>
      </c>
      <c r="B2930" s="325" t="s">
        <v>2112</v>
      </c>
      <c r="C2930" s="321">
        <v>6949439</v>
      </c>
      <c r="D2930" s="345"/>
      <c r="E2930" s="345"/>
      <c r="F2930" s="345"/>
      <c r="G2930" s="334">
        <v>6949439</v>
      </c>
      <c r="H2930" s="329">
        <v>45698</v>
      </c>
      <c r="I2930" s="114">
        <v>45730</v>
      </c>
      <c r="J2930" s="345"/>
      <c r="K2930" s="345"/>
      <c r="L2930" s="345"/>
      <c r="M2930" s="334" t="s">
        <v>3938</v>
      </c>
      <c r="N2930" s="336">
        <v>1</v>
      </c>
      <c r="O2930" s="135">
        <v>3575.9</v>
      </c>
      <c r="P2930" s="108">
        <v>2025</v>
      </c>
    </row>
    <row r="2931" spans="1:16" s="313" customFormat="1" ht="15.75" customHeight="1" x14ac:dyDescent="0.25">
      <c r="A2931" s="271" t="s">
        <v>4918</v>
      </c>
      <c r="B2931" s="341" t="s">
        <v>694</v>
      </c>
      <c r="C2931" s="321">
        <v>6852888.46</v>
      </c>
      <c r="D2931" s="345"/>
      <c r="E2931" s="345"/>
      <c r="F2931" s="345"/>
      <c r="G2931" s="334">
        <v>6852888.46</v>
      </c>
      <c r="H2931" s="329">
        <v>45733</v>
      </c>
      <c r="I2931" s="114">
        <v>45736</v>
      </c>
      <c r="J2931" s="345"/>
      <c r="K2931" s="345"/>
      <c r="L2931" s="345"/>
      <c r="M2931" s="334" t="s">
        <v>3938</v>
      </c>
      <c r="N2931" s="336">
        <v>1</v>
      </c>
      <c r="O2931" s="135">
        <v>3477.8</v>
      </c>
      <c r="P2931" s="108">
        <v>2025</v>
      </c>
    </row>
    <row r="2932" spans="1:16" s="313" customFormat="1" ht="15.75" customHeight="1" x14ac:dyDescent="0.25">
      <c r="A2932" s="271" t="s">
        <v>4926</v>
      </c>
      <c r="B2932" s="341" t="s">
        <v>4191</v>
      </c>
      <c r="C2932" s="321">
        <v>3224820.8</v>
      </c>
      <c r="D2932" s="345"/>
      <c r="E2932" s="345"/>
      <c r="F2932" s="345"/>
      <c r="G2932" s="334">
        <v>3224820.8</v>
      </c>
      <c r="H2932" s="329">
        <v>45712</v>
      </c>
      <c r="I2932" s="114">
        <v>45743</v>
      </c>
      <c r="J2932" s="345"/>
      <c r="K2932" s="345"/>
      <c r="L2932" s="345"/>
      <c r="M2932" s="334" t="s">
        <v>3937</v>
      </c>
      <c r="N2932" s="336">
        <v>1</v>
      </c>
      <c r="O2932" s="135">
        <v>1421.16</v>
      </c>
      <c r="P2932" s="108">
        <v>2025</v>
      </c>
    </row>
    <row r="2933" spans="1:16" s="313" customFormat="1" ht="15.75" customHeight="1" x14ac:dyDescent="0.25">
      <c r="A2933" s="271" t="s">
        <v>4927</v>
      </c>
      <c r="B2933" s="341" t="s">
        <v>4191</v>
      </c>
      <c r="C2933" s="321">
        <v>3241322.03</v>
      </c>
      <c r="D2933" s="345"/>
      <c r="E2933" s="345"/>
      <c r="F2933" s="345"/>
      <c r="G2933" s="334">
        <v>3241322.03</v>
      </c>
      <c r="H2933" s="329">
        <v>45712</v>
      </c>
      <c r="I2933" s="114">
        <v>45743</v>
      </c>
      <c r="J2933" s="345"/>
      <c r="K2933" s="345"/>
      <c r="L2933" s="345"/>
      <c r="M2933" s="334" t="s">
        <v>3937</v>
      </c>
      <c r="N2933" s="336">
        <v>1</v>
      </c>
      <c r="O2933" s="135">
        <v>1447.16</v>
      </c>
      <c r="P2933" s="108">
        <v>2025</v>
      </c>
    </row>
    <row r="2934" spans="1:16" s="313" customFormat="1" ht="15.75" customHeight="1" x14ac:dyDescent="0.25">
      <c r="A2934" s="271" t="s">
        <v>4928</v>
      </c>
      <c r="B2934" s="341" t="s">
        <v>3844</v>
      </c>
      <c r="C2934" s="321">
        <v>9749480.0899999999</v>
      </c>
      <c r="D2934" s="345"/>
      <c r="E2934" s="345"/>
      <c r="F2934" s="345"/>
      <c r="G2934" s="334">
        <v>9749480.0899999999</v>
      </c>
      <c r="H2934" s="329">
        <v>45716</v>
      </c>
      <c r="I2934" s="114">
        <v>45737</v>
      </c>
      <c r="J2934" s="345"/>
      <c r="K2934" s="345"/>
      <c r="L2934" s="345"/>
      <c r="M2934" s="334" t="s">
        <v>3938</v>
      </c>
      <c r="N2934" s="336">
        <v>1</v>
      </c>
      <c r="O2934" s="135">
        <v>5795.9</v>
      </c>
      <c r="P2934" s="108">
        <v>2025</v>
      </c>
    </row>
    <row r="2935" spans="1:16" s="313" customFormat="1" ht="15.75" customHeight="1" x14ac:dyDescent="0.25">
      <c r="A2935" s="271" t="s">
        <v>4929</v>
      </c>
      <c r="B2935" s="341" t="s">
        <v>4743</v>
      </c>
      <c r="C2935" s="321">
        <v>7325489.7999999998</v>
      </c>
      <c r="D2935" s="345"/>
      <c r="E2935" s="345"/>
      <c r="F2935" s="345"/>
      <c r="G2935" s="334">
        <v>7325489.7999999998</v>
      </c>
      <c r="H2935" s="329">
        <v>45700</v>
      </c>
      <c r="I2935" s="114">
        <v>45728</v>
      </c>
      <c r="J2935" s="345"/>
      <c r="K2935" s="345"/>
      <c r="L2935" s="345"/>
      <c r="M2935" s="334" t="s">
        <v>3938</v>
      </c>
      <c r="N2935" s="336">
        <v>1</v>
      </c>
      <c r="O2935" s="135">
        <v>3560.4</v>
      </c>
      <c r="P2935" s="108">
        <v>2025</v>
      </c>
    </row>
    <row r="2936" spans="1:16" s="313" customFormat="1" ht="15.75" customHeight="1" x14ac:dyDescent="0.25">
      <c r="A2936" s="271" t="s">
        <v>4930</v>
      </c>
      <c r="B2936" s="341" t="s">
        <v>4743</v>
      </c>
      <c r="C2936" s="321">
        <v>12695693.82</v>
      </c>
      <c r="D2936" s="345"/>
      <c r="E2936" s="345"/>
      <c r="F2936" s="345"/>
      <c r="G2936" s="334">
        <v>12695693.82</v>
      </c>
      <c r="H2936" s="329">
        <v>45680</v>
      </c>
      <c r="I2936" s="114">
        <v>45728</v>
      </c>
      <c r="J2936" s="345"/>
      <c r="K2936" s="345"/>
      <c r="L2936" s="345"/>
      <c r="M2936" s="334" t="s">
        <v>3938</v>
      </c>
      <c r="N2936" s="336">
        <v>1</v>
      </c>
      <c r="O2936" s="135">
        <v>5577</v>
      </c>
      <c r="P2936" s="108">
        <v>2025</v>
      </c>
    </row>
    <row r="2937" spans="1:16" s="313" customFormat="1" ht="15.75" customHeight="1" x14ac:dyDescent="0.25">
      <c r="A2937" s="271" t="s">
        <v>4931</v>
      </c>
      <c r="B2937" s="341" t="s">
        <v>4164</v>
      </c>
      <c r="C2937" s="321">
        <v>7857498.7400000002</v>
      </c>
      <c r="D2937" s="345"/>
      <c r="E2937" s="345"/>
      <c r="F2937" s="345"/>
      <c r="G2937" s="334">
        <v>7857498.7400000002</v>
      </c>
      <c r="H2937" s="329">
        <v>45741</v>
      </c>
      <c r="I2937" s="114">
        <v>45747</v>
      </c>
      <c r="J2937" s="345"/>
      <c r="K2937" s="345"/>
      <c r="L2937" s="345"/>
      <c r="M2937" s="334" t="s">
        <v>3938</v>
      </c>
      <c r="N2937" s="336">
        <v>1</v>
      </c>
      <c r="O2937" s="135">
        <v>3501.6</v>
      </c>
      <c r="P2937" s="108">
        <v>2025</v>
      </c>
    </row>
    <row r="2938" spans="1:16" s="313" customFormat="1" ht="15.75" customHeight="1" x14ac:dyDescent="0.25">
      <c r="A2938" s="271" t="s">
        <v>4932</v>
      </c>
      <c r="B2938" s="341" t="s">
        <v>4083</v>
      </c>
      <c r="C2938" s="321">
        <v>6848465.8600000003</v>
      </c>
      <c r="D2938" s="345"/>
      <c r="E2938" s="345"/>
      <c r="F2938" s="345"/>
      <c r="G2938" s="334">
        <v>6848465.8600000003</v>
      </c>
      <c r="H2938" s="329">
        <v>45734</v>
      </c>
      <c r="I2938" s="114">
        <v>45748</v>
      </c>
      <c r="J2938" s="345"/>
      <c r="K2938" s="345"/>
      <c r="L2938" s="345"/>
      <c r="M2938" s="334" t="s">
        <v>3938</v>
      </c>
      <c r="N2938" s="336">
        <v>1</v>
      </c>
      <c r="O2938" s="135">
        <v>3501</v>
      </c>
      <c r="P2938" s="108">
        <v>2025</v>
      </c>
    </row>
    <row r="2939" spans="1:16" s="313" customFormat="1" ht="15.75" customHeight="1" x14ac:dyDescent="0.25">
      <c r="A2939" s="271" t="s">
        <v>4933</v>
      </c>
      <c r="B2939" s="341" t="s">
        <v>3844</v>
      </c>
      <c r="C2939" s="321">
        <v>9493712.0299999993</v>
      </c>
      <c r="D2939" s="345"/>
      <c r="E2939" s="345"/>
      <c r="F2939" s="345"/>
      <c r="G2939" s="334">
        <v>9493712.0299999993</v>
      </c>
      <c r="H2939" s="329">
        <v>45737</v>
      </c>
      <c r="I2939" s="114">
        <v>45743</v>
      </c>
      <c r="J2939" s="345"/>
      <c r="K2939" s="345"/>
      <c r="L2939" s="345"/>
      <c r="M2939" s="334" t="s">
        <v>3938</v>
      </c>
      <c r="N2939" s="336">
        <v>1</v>
      </c>
      <c r="O2939" s="135">
        <v>5120.3999999999996</v>
      </c>
      <c r="P2939" s="108">
        <v>2025</v>
      </c>
    </row>
    <row r="2940" spans="1:16" s="313" customFormat="1" ht="15.75" customHeight="1" x14ac:dyDescent="0.25">
      <c r="A2940" s="271" t="s">
        <v>4934</v>
      </c>
      <c r="B2940" s="341" t="s">
        <v>4601</v>
      </c>
      <c r="C2940" s="321">
        <v>8999566.4800000004</v>
      </c>
      <c r="D2940" s="345"/>
      <c r="E2940" s="345"/>
      <c r="F2940" s="345"/>
      <c r="G2940" s="334">
        <v>8999566.4800000004</v>
      </c>
      <c r="H2940" s="329">
        <v>45730</v>
      </c>
      <c r="I2940" s="114">
        <v>45742</v>
      </c>
      <c r="J2940" s="345"/>
      <c r="K2940" s="345"/>
      <c r="L2940" s="345"/>
      <c r="M2940" s="334" t="s">
        <v>908</v>
      </c>
      <c r="N2940" s="336">
        <v>1</v>
      </c>
      <c r="O2940" s="135">
        <v>8803.4</v>
      </c>
      <c r="P2940" s="108">
        <v>2025</v>
      </c>
    </row>
    <row r="2941" spans="1:16" s="313" customFormat="1" ht="15.75" customHeight="1" x14ac:dyDescent="0.25">
      <c r="A2941" s="271" t="s">
        <v>4935</v>
      </c>
      <c r="B2941" s="341" t="s">
        <v>4744</v>
      </c>
      <c r="C2941" s="321">
        <v>10641319.779999999</v>
      </c>
      <c r="D2941" s="345"/>
      <c r="E2941" s="345"/>
      <c r="F2941" s="345"/>
      <c r="G2941" s="334">
        <v>10641319.779999999</v>
      </c>
      <c r="H2941" s="329">
        <v>45362</v>
      </c>
      <c r="I2941" s="114">
        <v>45736</v>
      </c>
      <c r="J2941" s="345"/>
      <c r="K2941" s="345"/>
      <c r="L2941" s="345"/>
      <c r="M2941" s="334" t="s">
        <v>4026</v>
      </c>
      <c r="N2941" s="336">
        <v>1</v>
      </c>
      <c r="O2941" s="337">
        <v>7202.9</v>
      </c>
      <c r="P2941" s="108">
        <v>2025</v>
      </c>
    </row>
    <row r="2942" spans="1:16" s="313" customFormat="1" ht="15.75" customHeight="1" x14ac:dyDescent="0.25">
      <c r="A2942" s="271" t="s">
        <v>4936</v>
      </c>
      <c r="B2942" s="341" t="s">
        <v>3844</v>
      </c>
      <c r="C2942" s="321">
        <v>6737504.4100000001</v>
      </c>
      <c r="D2942" s="345"/>
      <c r="E2942" s="345"/>
      <c r="F2942" s="345"/>
      <c r="G2942" s="334">
        <v>6737504.4100000001</v>
      </c>
      <c r="H2942" s="329">
        <v>45742</v>
      </c>
      <c r="I2942" s="114">
        <v>45747</v>
      </c>
      <c r="J2942" s="345"/>
      <c r="K2942" s="345"/>
      <c r="L2942" s="345"/>
      <c r="M2942" s="334" t="s">
        <v>3938</v>
      </c>
      <c r="N2942" s="336">
        <v>1</v>
      </c>
      <c r="O2942" s="135">
        <v>3601.6</v>
      </c>
      <c r="P2942" s="108">
        <v>2025</v>
      </c>
    </row>
    <row r="2943" spans="1:16" s="313" customFormat="1" ht="15.75" customHeight="1" x14ac:dyDescent="0.25">
      <c r="A2943" s="271" t="s">
        <v>4937</v>
      </c>
      <c r="B2943" s="341" t="s">
        <v>4090</v>
      </c>
      <c r="C2943" s="321">
        <v>7499939.4400000004</v>
      </c>
      <c r="D2943" s="345"/>
      <c r="E2943" s="345"/>
      <c r="F2943" s="345"/>
      <c r="G2943" s="334">
        <v>7499939.4400000004</v>
      </c>
      <c r="H2943" s="329">
        <v>45747</v>
      </c>
      <c r="I2943" s="114">
        <v>45750</v>
      </c>
      <c r="J2943" s="345"/>
      <c r="K2943" s="345"/>
      <c r="L2943" s="345"/>
      <c r="M2943" s="334" t="s">
        <v>3938</v>
      </c>
      <c r="N2943" s="336">
        <v>1</v>
      </c>
      <c r="O2943" s="135">
        <v>3492.4</v>
      </c>
      <c r="P2943" s="108">
        <v>2025</v>
      </c>
    </row>
    <row r="2944" spans="1:16" s="313" customFormat="1" ht="15.75" customHeight="1" x14ac:dyDescent="0.25">
      <c r="A2944" s="271" t="s">
        <v>1374</v>
      </c>
      <c r="B2944" s="341" t="s">
        <v>4090</v>
      </c>
      <c r="C2944" s="321">
        <v>3538427.26</v>
      </c>
      <c r="D2944" s="345"/>
      <c r="E2944" s="345"/>
      <c r="F2944" s="345"/>
      <c r="G2944" s="334">
        <v>3538427.26</v>
      </c>
      <c r="H2944" s="329">
        <v>45751</v>
      </c>
      <c r="I2944" s="114">
        <v>45755</v>
      </c>
      <c r="J2944" s="345"/>
      <c r="K2944" s="345"/>
      <c r="L2944" s="345"/>
      <c r="M2944" s="334" t="s">
        <v>3938</v>
      </c>
      <c r="N2944" s="336">
        <v>1</v>
      </c>
      <c r="O2944" s="135">
        <v>583.4</v>
      </c>
      <c r="P2944" s="108">
        <v>2025</v>
      </c>
    </row>
    <row r="2945" spans="1:16" s="313" customFormat="1" ht="15.75" customHeight="1" x14ac:dyDescent="0.25">
      <c r="A2945" s="271" t="s">
        <v>4947</v>
      </c>
      <c r="B2945" s="341" t="s">
        <v>4342</v>
      </c>
      <c r="C2945" s="321">
        <v>6245714.3499999996</v>
      </c>
      <c r="D2945" s="345"/>
      <c r="E2945" s="345"/>
      <c r="F2945" s="345"/>
      <c r="G2945" s="334">
        <v>6245714.3499999996</v>
      </c>
      <c r="H2945" s="329">
        <v>45614</v>
      </c>
      <c r="I2945" s="114">
        <v>45757</v>
      </c>
      <c r="J2945" s="345"/>
      <c r="K2945" s="345"/>
      <c r="L2945" s="345"/>
      <c r="M2945" s="334" t="s">
        <v>4466</v>
      </c>
      <c r="N2945" s="336">
        <v>4</v>
      </c>
      <c r="O2945" s="135">
        <v>4914.8999999999996</v>
      </c>
      <c r="P2945" s="108">
        <v>2024</v>
      </c>
    </row>
    <row r="2946" spans="1:16" s="313" customFormat="1" ht="15.75" customHeight="1" x14ac:dyDescent="0.25">
      <c r="A2946" s="271" t="s">
        <v>4948</v>
      </c>
      <c r="B2946" s="341" t="s">
        <v>4601</v>
      </c>
      <c r="C2946" s="321">
        <v>6751282.9800000004</v>
      </c>
      <c r="D2946" s="345"/>
      <c r="E2946" s="345"/>
      <c r="F2946" s="345"/>
      <c r="G2946" s="334">
        <v>6751282.9800000004</v>
      </c>
      <c r="H2946" s="329">
        <v>45734</v>
      </c>
      <c r="I2946" s="114">
        <v>45751</v>
      </c>
      <c r="J2946" s="345"/>
      <c r="K2946" s="345"/>
      <c r="L2946" s="345"/>
      <c r="M2946" s="334" t="s">
        <v>908</v>
      </c>
      <c r="N2946" s="336">
        <v>1</v>
      </c>
      <c r="O2946" s="135">
        <v>6477.6</v>
      </c>
      <c r="P2946" s="108">
        <v>2025</v>
      </c>
    </row>
    <row r="2947" spans="1:16" s="313" customFormat="1" ht="15.75" customHeight="1" x14ac:dyDescent="0.25">
      <c r="A2947" s="271" t="s">
        <v>4949</v>
      </c>
      <c r="B2947" s="341" t="s">
        <v>4601</v>
      </c>
      <c r="C2947" s="321">
        <v>9001027.8399999999</v>
      </c>
      <c r="D2947" s="345"/>
      <c r="E2947" s="345"/>
      <c r="F2947" s="345"/>
      <c r="G2947" s="334">
        <v>9001027.8399999999</v>
      </c>
      <c r="H2947" s="329">
        <v>45728</v>
      </c>
      <c r="I2947" s="114">
        <v>45754</v>
      </c>
      <c r="J2947" s="345"/>
      <c r="K2947" s="345"/>
      <c r="L2947" s="345"/>
      <c r="M2947" s="334" t="s">
        <v>908</v>
      </c>
      <c r="N2947" s="336">
        <v>1</v>
      </c>
      <c r="O2947" s="135">
        <v>9425.5</v>
      </c>
      <c r="P2947" s="108">
        <v>2025</v>
      </c>
    </row>
    <row r="2948" spans="1:16" s="313" customFormat="1" ht="15.75" customHeight="1" x14ac:dyDescent="0.25">
      <c r="A2948" s="271" t="s">
        <v>4950</v>
      </c>
      <c r="B2948" s="341" t="s">
        <v>4164</v>
      </c>
      <c r="C2948" s="321">
        <v>10215177.76</v>
      </c>
      <c r="D2948" s="345"/>
      <c r="E2948" s="345"/>
      <c r="F2948" s="345"/>
      <c r="G2948" s="334">
        <v>10215177.76</v>
      </c>
      <c r="H2948" s="329">
        <v>45749</v>
      </c>
      <c r="I2948" s="114">
        <v>45762</v>
      </c>
      <c r="J2948" s="345"/>
      <c r="K2948" s="345"/>
      <c r="L2948" s="345"/>
      <c r="M2948" s="334" t="s">
        <v>3938</v>
      </c>
      <c r="N2948" s="336">
        <v>1</v>
      </c>
      <c r="O2948" s="135">
        <v>5367.1</v>
      </c>
      <c r="P2948" s="108">
        <v>2025</v>
      </c>
    </row>
    <row r="2949" spans="1:16" s="313" customFormat="1" ht="15.75" customHeight="1" x14ac:dyDescent="0.25">
      <c r="A2949" s="271" t="s">
        <v>4951</v>
      </c>
      <c r="B2949" s="341" t="s">
        <v>4083</v>
      </c>
      <c r="C2949" s="321">
        <v>3809345.72</v>
      </c>
      <c r="D2949" s="345"/>
      <c r="E2949" s="345"/>
      <c r="F2949" s="345"/>
      <c r="G2949" s="334">
        <v>3809345.72</v>
      </c>
      <c r="H2949" s="329" t="s">
        <v>4959</v>
      </c>
      <c r="I2949" s="114">
        <v>46019</v>
      </c>
      <c r="J2949" s="345"/>
      <c r="K2949" s="345"/>
      <c r="L2949" s="345"/>
      <c r="M2949" s="334" t="s">
        <v>4466</v>
      </c>
      <c r="N2949" s="336">
        <v>4</v>
      </c>
      <c r="O2949" s="135">
        <v>3438.8</v>
      </c>
      <c r="P2949" s="108">
        <v>2024</v>
      </c>
    </row>
    <row r="2950" spans="1:16" s="313" customFormat="1" ht="15.75" customHeight="1" x14ac:dyDescent="0.25">
      <c r="A2950" s="271" t="s">
        <v>4952</v>
      </c>
      <c r="B2950" s="341" t="s">
        <v>4363</v>
      </c>
      <c r="C2950" s="321">
        <v>10121836.51</v>
      </c>
      <c r="D2950" s="345"/>
      <c r="E2950" s="345"/>
      <c r="F2950" s="345"/>
      <c r="G2950" s="334">
        <v>10121836.51</v>
      </c>
      <c r="H2950" s="329" t="s">
        <v>4960</v>
      </c>
      <c r="I2950" s="114">
        <v>45757</v>
      </c>
      <c r="J2950" s="345"/>
      <c r="K2950" s="345"/>
      <c r="L2950" s="345"/>
      <c r="M2950" s="334" t="s">
        <v>4466</v>
      </c>
      <c r="N2950" s="336">
        <v>4</v>
      </c>
      <c r="O2950" s="135">
        <v>4892.8999999999996</v>
      </c>
      <c r="P2950" s="108">
        <v>2025</v>
      </c>
    </row>
    <row r="2951" spans="1:16" s="313" customFormat="1" ht="15.75" customHeight="1" x14ac:dyDescent="0.25">
      <c r="A2951" s="271" t="s">
        <v>4953</v>
      </c>
      <c r="B2951" s="341" t="s">
        <v>694</v>
      </c>
      <c r="C2951" s="321">
        <v>9727599.7300000004</v>
      </c>
      <c r="D2951" s="345"/>
      <c r="E2951" s="345"/>
      <c r="F2951" s="345"/>
      <c r="G2951" s="334">
        <v>9727599.7300000004</v>
      </c>
      <c r="H2951" s="329">
        <v>45761</v>
      </c>
      <c r="I2951" s="114">
        <v>45763</v>
      </c>
      <c r="J2951" s="345"/>
      <c r="K2951" s="345"/>
      <c r="L2951" s="345"/>
      <c r="M2951" s="334" t="s">
        <v>3938</v>
      </c>
      <c r="N2951" s="336">
        <v>1</v>
      </c>
      <c r="O2951" s="135">
        <v>6161.8</v>
      </c>
      <c r="P2951" s="108">
        <v>2025</v>
      </c>
    </row>
    <row r="2952" spans="1:16" s="313" customFormat="1" ht="15.75" customHeight="1" x14ac:dyDescent="0.25">
      <c r="A2952" s="271" t="s">
        <v>4954</v>
      </c>
      <c r="B2952" s="341" t="s">
        <v>4744</v>
      </c>
      <c r="C2952" s="321">
        <v>8983978.7799999993</v>
      </c>
      <c r="D2952" s="345"/>
      <c r="E2952" s="345"/>
      <c r="F2952" s="345"/>
      <c r="G2952" s="334">
        <v>8983978.7799999993</v>
      </c>
      <c r="H2952" s="329">
        <v>45716</v>
      </c>
      <c r="I2952" s="114">
        <v>45742</v>
      </c>
      <c r="J2952" s="345"/>
      <c r="K2952" s="345"/>
      <c r="L2952" s="345"/>
      <c r="M2952" s="334" t="s">
        <v>4026</v>
      </c>
      <c r="N2952" s="336">
        <v>1</v>
      </c>
      <c r="O2952" s="135">
        <v>16429</v>
      </c>
      <c r="P2952" s="108">
        <v>2025</v>
      </c>
    </row>
    <row r="2953" spans="1:16" s="313" customFormat="1" ht="15.75" customHeight="1" x14ac:dyDescent="0.25">
      <c r="A2953" s="271" t="s">
        <v>4955</v>
      </c>
      <c r="B2953" s="341" t="s">
        <v>4956</v>
      </c>
      <c r="C2953" s="321">
        <v>7145194.8700000001</v>
      </c>
      <c r="D2953" s="345"/>
      <c r="E2953" s="345"/>
      <c r="F2953" s="345"/>
      <c r="G2953" s="334">
        <v>7145194.8700000001</v>
      </c>
      <c r="H2953" s="329">
        <v>45748</v>
      </c>
      <c r="I2953" s="114">
        <v>45764</v>
      </c>
      <c r="J2953" s="345"/>
      <c r="K2953" s="345"/>
      <c r="L2953" s="345"/>
      <c r="M2953" s="334" t="s">
        <v>3938</v>
      </c>
      <c r="N2953" s="336">
        <v>1</v>
      </c>
      <c r="O2953" s="135">
        <v>3607.2</v>
      </c>
      <c r="P2953" s="108">
        <v>2025</v>
      </c>
    </row>
    <row r="2954" spans="1:16" s="313" customFormat="1" ht="15.75" customHeight="1" x14ac:dyDescent="0.25">
      <c r="A2954" s="271" t="s">
        <v>4957</v>
      </c>
      <c r="B2954" s="341" t="s">
        <v>4164</v>
      </c>
      <c r="C2954" s="321">
        <v>8750906.6600000001</v>
      </c>
      <c r="D2954" s="345"/>
      <c r="E2954" s="345"/>
      <c r="F2954" s="345"/>
      <c r="G2954" s="334">
        <v>8750906.6600000001</v>
      </c>
      <c r="H2954" s="329">
        <v>45756</v>
      </c>
      <c r="I2954" s="114">
        <v>45768</v>
      </c>
      <c r="J2954" s="345"/>
      <c r="K2954" s="345"/>
      <c r="L2954" s="345"/>
      <c r="M2954" s="334" t="s">
        <v>3938</v>
      </c>
      <c r="N2954" s="336">
        <v>1</v>
      </c>
      <c r="O2954" s="135">
        <v>4300.1000000000004</v>
      </c>
      <c r="P2954" s="108">
        <v>2025</v>
      </c>
    </row>
    <row r="2955" spans="1:16" s="313" customFormat="1" ht="15.75" customHeight="1" x14ac:dyDescent="0.25">
      <c r="A2955" s="271" t="s">
        <v>4958</v>
      </c>
      <c r="B2955" s="341" t="s">
        <v>4286</v>
      </c>
      <c r="C2955" s="321">
        <v>7077019.8099999996</v>
      </c>
      <c r="D2955" s="345"/>
      <c r="E2955" s="345"/>
      <c r="F2955" s="345"/>
      <c r="G2955" s="334">
        <v>7077019.8099999996</v>
      </c>
      <c r="H2955" s="329">
        <v>45727</v>
      </c>
      <c r="I2955" s="114">
        <v>45751</v>
      </c>
      <c r="J2955" s="345"/>
      <c r="K2955" s="345"/>
      <c r="L2955" s="345"/>
      <c r="M2955" s="334" t="s">
        <v>3938</v>
      </c>
      <c r="N2955" s="336">
        <v>1</v>
      </c>
      <c r="O2955" s="135">
        <v>3988.3</v>
      </c>
      <c r="P2955" s="108">
        <v>2025</v>
      </c>
    </row>
    <row r="2956" spans="1:16" s="313" customFormat="1" ht="15.75" customHeight="1" x14ac:dyDescent="0.25">
      <c r="A2956" s="271" t="s">
        <v>2709</v>
      </c>
      <c r="B2956" s="341" t="s">
        <v>4083</v>
      </c>
      <c r="C2956" s="321">
        <v>5649858.79</v>
      </c>
      <c r="D2956" s="345"/>
      <c r="E2956" s="345"/>
      <c r="F2956" s="345"/>
      <c r="G2956" s="334">
        <v>5649858.79</v>
      </c>
      <c r="H2956" s="329">
        <v>45728</v>
      </c>
      <c r="I2956" s="114">
        <v>45769</v>
      </c>
      <c r="J2956" s="345"/>
      <c r="K2956" s="345"/>
      <c r="L2956" s="345"/>
      <c r="M2956" s="334" t="s">
        <v>3938</v>
      </c>
      <c r="N2956" s="336">
        <v>1</v>
      </c>
      <c r="O2956" s="135">
        <v>2698.5</v>
      </c>
      <c r="P2956" s="108">
        <v>2025</v>
      </c>
    </row>
    <row r="2957" spans="1:16" s="313" customFormat="1" ht="15.75" customHeight="1" x14ac:dyDescent="0.25">
      <c r="A2957" s="271" t="s">
        <v>4961</v>
      </c>
      <c r="B2957" s="341" t="s">
        <v>4601</v>
      </c>
      <c r="C2957" s="321">
        <v>9000719.4800000004</v>
      </c>
      <c r="D2957" s="345"/>
      <c r="E2957" s="345"/>
      <c r="F2957" s="345"/>
      <c r="G2957" s="334">
        <v>9000719.4800000004</v>
      </c>
      <c r="H2957" s="329">
        <v>45754</v>
      </c>
      <c r="I2957" s="114">
        <v>45764</v>
      </c>
      <c r="J2957" s="345"/>
      <c r="K2957" s="345"/>
      <c r="L2957" s="345"/>
      <c r="M2957" s="334" t="s">
        <v>908</v>
      </c>
      <c r="N2957" s="336">
        <v>1</v>
      </c>
      <c r="O2957" s="135">
        <v>8905</v>
      </c>
      <c r="P2957" s="108">
        <v>2025</v>
      </c>
    </row>
    <row r="2958" spans="1:16" s="313" customFormat="1" ht="15.75" customHeight="1" x14ac:dyDescent="0.25">
      <c r="A2958" s="271" t="s">
        <v>4966</v>
      </c>
      <c r="B2958" s="341" t="s">
        <v>4286</v>
      </c>
      <c r="C2958" s="321">
        <v>7085673.2599999998</v>
      </c>
      <c r="D2958" s="345"/>
      <c r="E2958" s="345"/>
      <c r="F2958" s="345"/>
      <c r="G2958" s="334">
        <v>7085673.2599999998</v>
      </c>
      <c r="H2958" s="329">
        <v>45730</v>
      </c>
      <c r="I2958" s="114">
        <v>45751</v>
      </c>
      <c r="J2958" s="345"/>
      <c r="K2958" s="345"/>
      <c r="L2958" s="345"/>
      <c r="M2958" s="334" t="s">
        <v>3938</v>
      </c>
      <c r="N2958" s="336">
        <v>1</v>
      </c>
      <c r="O2958" s="135">
        <v>3650.3</v>
      </c>
      <c r="P2958" s="108">
        <v>2025</v>
      </c>
    </row>
    <row r="2959" spans="1:16" s="313" customFormat="1" ht="15.75" customHeight="1" x14ac:dyDescent="0.25">
      <c r="A2959" s="271" t="s">
        <v>4967</v>
      </c>
      <c r="B2959" s="341" t="s">
        <v>4195</v>
      </c>
      <c r="C2959" s="321">
        <v>6198921.1200000001</v>
      </c>
      <c r="D2959" s="345"/>
      <c r="E2959" s="345"/>
      <c r="F2959" s="345"/>
      <c r="G2959" s="334">
        <v>6198921.1200000001</v>
      </c>
      <c r="H2959" s="329">
        <v>45775</v>
      </c>
      <c r="I2959" s="114">
        <v>45789</v>
      </c>
      <c r="J2959" s="345"/>
      <c r="K2959" s="345"/>
      <c r="L2959" s="345"/>
      <c r="M2959" s="334" t="s">
        <v>3938</v>
      </c>
      <c r="N2959" s="336">
        <v>1</v>
      </c>
      <c r="O2959" s="135">
        <v>3615.2</v>
      </c>
      <c r="P2959" s="108">
        <v>2025</v>
      </c>
    </row>
    <row r="2960" spans="1:16" s="313" customFormat="1" ht="15.75" customHeight="1" x14ac:dyDescent="0.25">
      <c r="A2960" s="271" t="s">
        <v>4968</v>
      </c>
      <c r="B2960" s="341" t="s">
        <v>4217</v>
      </c>
      <c r="C2960" s="321">
        <v>6766995.5899999999</v>
      </c>
      <c r="D2960" s="345"/>
      <c r="E2960" s="345"/>
      <c r="F2960" s="345"/>
      <c r="G2960" s="334">
        <v>6766995.5899999999</v>
      </c>
      <c r="H2960" s="329">
        <v>45768</v>
      </c>
      <c r="I2960" s="114">
        <v>45772</v>
      </c>
      <c r="J2960" s="345"/>
      <c r="K2960" s="345"/>
      <c r="L2960" s="345"/>
      <c r="M2960" s="334" t="s">
        <v>3938</v>
      </c>
      <c r="N2960" s="336">
        <v>1</v>
      </c>
      <c r="O2960" s="135">
        <v>3404.4</v>
      </c>
      <c r="P2960" s="108">
        <v>2025</v>
      </c>
    </row>
    <row r="2961" spans="1:16" s="313" customFormat="1" ht="15.75" customHeight="1" x14ac:dyDescent="0.25">
      <c r="A2961" s="271" t="s">
        <v>4972</v>
      </c>
      <c r="B2961" s="341" t="s">
        <v>4164</v>
      </c>
      <c r="C2961" s="321">
        <v>4297771.76</v>
      </c>
      <c r="D2961" s="345"/>
      <c r="E2961" s="345"/>
      <c r="F2961" s="345"/>
      <c r="G2961" s="334">
        <v>4297771.76</v>
      </c>
      <c r="H2961" s="329">
        <v>45777</v>
      </c>
      <c r="I2961" s="114">
        <v>45789</v>
      </c>
      <c r="J2961" s="345"/>
      <c r="K2961" s="345"/>
      <c r="L2961" s="345"/>
      <c r="M2961" s="334" t="s">
        <v>3938</v>
      </c>
      <c r="N2961" s="336">
        <v>1</v>
      </c>
      <c r="O2961" s="135">
        <v>1372.8</v>
      </c>
      <c r="P2961" s="108">
        <v>2025</v>
      </c>
    </row>
    <row r="2962" spans="1:16" s="313" customFormat="1" ht="15.75" customHeight="1" x14ac:dyDescent="0.25">
      <c r="A2962" s="271" t="s">
        <v>4973</v>
      </c>
      <c r="B2962" s="341" t="s">
        <v>4164</v>
      </c>
      <c r="C2962" s="321">
        <v>8168898.9699999997</v>
      </c>
      <c r="D2962" s="345"/>
      <c r="E2962" s="345"/>
      <c r="F2962" s="345"/>
      <c r="G2962" s="334">
        <v>8168898.9699999997</v>
      </c>
      <c r="H2962" s="329">
        <v>45783</v>
      </c>
      <c r="I2962" s="114">
        <v>45792</v>
      </c>
      <c r="J2962" s="345"/>
      <c r="K2962" s="345"/>
      <c r="L2962" s="345"/>
      <c r="M2962" s="334" t="s">
        <v>3938</v>
      </c>
      <c r="N2962" s="336">
        <v>1</v>
      </c>
      <c r="O2962" s="135">
        <v>5272.9</v>
      </c>
      <c r="P2962" s="108">
        <v>2025</v>
      </c>
    </row>
    <row r="2963" spans="1:16" s="313" customFormat="1" ht="15.75" customHeight="1" x14ac:dyDescent="0.25">
      <c r="A2963" s="271" t="s">
        <v>1156</v>
      </c>
      <c r="B2963" s="341" t="s">
        <v>4511</v>
      </c>
      <c r="C2963" s="321">
        <v>8539013.8599999994</v>
      </c>
      <c r="D2963" s="345"/>
      <c r="E2963" s="345"/>
      <c r="F2963" s="345"/>
      <c r="G2963" s="334">
        <v>8539013.8599999994</v>
      </c>
      <c r="H2963" s="329">
        <v>45702</v>
      </c>
      <c r="I2963" s="114">
        <v>45798</v>
      </c>
      <c r="J2963" s="345"/>
      <c r="K2963" s="345"/>
      <c r="L2963" s="345"/>
      <c r="M2963" s="334" t="s">
        <v>3938</v>
      </c>
      <c r="N2963" s="336">
        <v>1</v>
      </c>
      <c r="O2963" s="135">
        <v>2372.3000000000002</v>
      </c>
      <c r="P2963" s="108">
        <v>2025</v>
      </c>
    </row>
    <row r="2964" spans="1:16" s="313" customFormat="1" ht="15.75" customHeight="1" x14ac:dyDescent="0.25">
      <c r="A2964" s="271" t="s">
        <v>4974</v>
      </c>
      <c r="B2964" s="341" t="s">
        <v>4601</v>
      </c>
      <c r="C2964" s="321">
        <v>11251797.800000001</v>
      </c>
      <c r="D2964" s="345"/>
      <c r="E2964" s="345"/>
      <c r="F2964" s="345"/>
      <c r="G2964" s="334">
        <v>11251797.800000001</v>
      </c>
      <c r="H2964" s="329">
        <v>45772</v>
      </c>
      <c r="I2964" s="114">
        <v>45798</v>
      </c>
      <c r="J2964" s="345"/>
      <c r="K2964" s="345"/>
      <c r="L2964" s="345"/>
      <c r="M2964" s="334" t="s">
        <v>908</v>
      </c>
      <c r="N2964" s="336">
        <v>1</v>
      </c>
      <c r="O2964" s="135">
        <v>10655.9</v>
      </c>
      <c r="P2964" s="108">
        <v>2025</v>
      </c>
    </row>
    <row r="2965" spans="1:16" s="313" customFormat="1" ht="15.75" customHeight="1" x14ac:dyDescent="0.25">
      <c r="A2965" s="271" t="s">
        <v>1179</v>
      </c>
      <c r="B2965" s="341" t="s">
        <v>4217</v>
      </c>
      <c r="C2965" s="321">
        <v>12150404.33</v>
      </c>
      <c r="D2965" s="345"/>
      <c r="E2965" s="345"/>
      <c r="F2965" s="345"/>
      <c r="G2965" s="334">
        <v>12150404.33</v>
      </c>
      <c r="H2965" s="329">
        <v>45755</v>
      </c>
      <c r="I2965" s="114">
        <v>45789</v>
      </c>
      <c r="J2965" s="345"/>
      <c r="K2965" s="345"/>
      <c r="L2965" s="345"/>
      <c r="M2965" s="334" t="s">
        <v>3938</v>
      </c>
      <c r="N2965" s="336">
        <v>1</v>
      </c>
      <c r="O2965" s="135">
        <v>6398.6</v>
      </c>
      <c r="P2965" s="108">
        <v>2025</v>
      </c>
    </row>
    <row r="2966" spans="1:16" s="313" customFormat="1" ht="15.75" customHeight="1" x14ac:dyDescent="0.25">
      <c r="A2966" s="271" t="s">
        <v>4975</v>
      </c>
      <c r="B2966" s="341" t="s">
        <v>4195</v>
      </c>
      <c r="C2966" s="321">
        <v>7217731.6299999999</v>
      </c>
      <c r="D2966" s="345"/>
      <c r="E2966" s="345"/>
      <c r="F2966" s="345"/>
      <c r="G2966" s="334">
        <v>7217731.6299999999</v>
      </c>
      <c r="H2966" s="329">
        <v>45768</v>
      </c>
      <c r="I2966" s="114">
        <v>45792</v>
      </c>
      <c r="J2966" s="345"/>
      <c r="K2966" s="345"/>
      <c r="L2966" s="345"/>
      <c r="M2966" s="334" t="s">
        <v>3938</v>
      </c>
      <c r="N2966" s="336">
        <v>1</v>
      </c>
      <c r="O2966" s="135">
        <v>3693.4</v>
      </c>
      <c r="P2966" s="108">
        <v>2025</v>
      </c>
    </row>
    <row r="2967" spans="1:16" s="313" customFormat="1" ht="15.75" customHeight="1" x14ac:dyDescent="0.25">
      <c r="A2967" s="271" t="s">
        <v>66</v>
      </c>
      <c r="B2967" s="341" t="s">
        <v>4217</v>
      </c>
      <c r="C2967" s="321">
        <v>6962860.25</v>
      </c>
      <c r="D2967" s="345"/>
      <c r="E2967" s="345"/>
      <c r="F2967" s="345"/>
      <c r="G2967" s="334">
        <v>6962860.25</v>
      </c>
      <c r="H2967" s="329">
        <v>45796</v>
      </c>
      <c r="I2967" s="114">
        <v>45796</v>
      </c>
      <c r="J2967" s="345"/>
      <c r="K2967" s="345"/>
      <c r="L2967" s="345"/>
      <c r="M2967" s="334" t="s">
        <v>3938</v>
      </c>
      <c r="N2967" s="336">
        <v>1</v>
      </c>
      <c r="O2967" s="135">
        <v>1875.2</v>
      </c>
      <c r="P2967" s="108">
        <v>2025</v>
      </c>
    </row>
    <row r="2968" spans="1:16" s="313" customFormat="1" ht="15.75" customHeight="1" x14ac:dyDescent="0.25">
      <c r="A2968" s="271" t="s">
        <v>19</v>
      </c>
      <c r="B2968" s="341" t="s">
        <v>4195</v>
      </c>
      <c r="C2968" s="321">
        <v>3956292.91</v>
      </c>
      <c r="D2968" s="345"/>
      <c r="E2968" s="345"/>
      <c r="F2968" s="345"/>
      <c r="G2968" s="334">
        <v>3956292.91</v>
      </c>
      <c r="H2968" s="329">
        <v>45799</v>
      </c>
      <c r="I2968" s="114">
        <v>45799</v>
      </c>
      <c r="J2968" s="345"/>
      <c r="K2968" s="345"/>
      <c r="L2968" s="345"/>
      <c r="M2968" s="334" t="s">
        <v>3938</v>
      </c>
      <c r="N2968" s="336">
        <v>1</v>
      </c>
      <c r="O2968" s="135">
        <v>716.7</v>
      </c>
      <c r="P2968" s="108">
        <v>2025</v>
      </c>
    </row>
    <row r="2969" spans="1:16" s="313" customFormat="1" ht="15.75" customHeight="1" x14ac:dyDescent="0.25">
      <c r="A2969" s="271" t="s">
        <v>4987</v>
      </c>
      <c r="B2969" s="341" t="s">
        <v>4988</v>
      </c>
      <c r="C2969" s="321">
        <v>4497075.12</v>
      </c>
      <c r="D2969" s="345"/>
      <c r="E2969" s="345"/>
      <c r="F2969" s="345"/>
      <c r="G2969" s="334">
        <v>4497075.12</v>
      </c>
      <c r="H2969" s="329">
        <v>45806</v>
      </c>
      <c r="I2969" s="114">
        <v>45806</v>
      </c>
      <c r="J2969" s="345"/>
      <c r="K2969" s="345"/>
      <c r="L2969" s="345"/>
      <c r="M2969" s="334" t="s">
        <v>3816</v>
      </c>
      <c r="N2969" s="336">
        <v>3</v>
      </c>
      <c r="O2969" s="135">
        <v>3797.8</v>
      </c>
      <c r="P2969" s="108">
        <v>2022</v>
      </c>
    </row>
    <row r="2970" spans="1:16" s="313" customFormat="1" ht="15.75" customHeight="1" x14ac:dyDescent="0.25">
      <c r="A2970" s="271" t="s">
        <v>4989</v>
      </c>
      <c r="B2970" s="341" t="s">
        <v>1212</v>
      </c>
      <c r="C2970" s="321">
        <v>6291714.1299999999</v>
      </c>
      <c r="D2970" s="345"/>
      <c r="E2970" s="345"/>
      <c r="F2970" s="345"/>
      <c r="G2970" s="334">
        <v>6291714.1299999999</v>
      </c>
      <c r="H2970" s="329">
        <v>45789</v>
      </c>
      <c r="I2970" s="114">
        <v>45789</v>
      </c>
      <c r="J2970" s="345"/>
      <c r="K2970" s="345"/>
      <c r="L2970" s="345"/>
      <c r="M2970" s="334" t="s">
        <v>4466</v>
      </c>
      <c r="N2970" s="336">
        <v>4</v>
      </c>
      <c r="O2970" s="135">
        <v>4200</v>
      </c>
      <c r="P2970" s="108">
        <v>2022</v>
      </c>
    </row>
    <row r="2971" spans="1:16" s="313" customFormat="1" ht="15.75" customHeight="1" x14ac:dyDescent="0.25">
      <c r="A2971" s="271" t="s">
        <v>4990</v>
      </c>
      <c r="B2971" s="341" t="s">
        <v>2500</v>
      </c>
      <c r="C2971" s="321">
        <v>21396365.039999999</v>
      </c>
      <c r="D2971" s="345"/>
      <c r="E2971" s="345"/>
      <c r="F2971" s="345"/>
      <c r="G2971" s="334">
        <v>21396365.039999999</v>
      </c>
      <c r="H2971" s="329">
        <v>45800</v>
      </c>
      <c r="I2971" s="114">
        <v>45800</v>
      </c>
      <c r="J2971" s="345"/>
      <c r="K2971" s="345"/>
      <c r="L2971" s="345"/>
      <c r="M2971" s="334" t="s">
        <v>908</v>
      </c>
      <c r="N2971" s="336">
        <v>1</v>
      </c>
      <c r="O2971" s="135">
        <v>15160.7</v>
      </c>
      <c r="P2971" s="108">
        <v>2025</v>
      </c>
    </row>
    <row r="2972" spans="1:16" s="313" customFormat="1" ht="15.75" customHeight="1" x14ac:dyDescent="0.25">
      <c r="A2972" s="271" t="s">
        <v>4991</v>
      </c>
      <c r="B2972" s="341" t="s">
        <v>694</v>
      </c>
      <c r="C2972" s="321">
        <v>7417016.4100000001</v>
      </c>
      <c r="D2972" s="345"/>
      <c r="E2972" s="345"/>
      <c r="F2972" s="345"/>
      <c r="G2972" s="334">
        <v>7417016.4100000001</v>
      </c>
      <c r="H2972" s="329">
        <v>45805</v>
      </c>
      <c r="I2972" s="114">
        <v>45805</v>
      </c>
      <c r="J2972" s="345"/>
      <c r="K2972" s="345"/>
      <c r="L2972" s="345"/>
      <c r="M2972" s="334" t="s">
        <v>3938</v>
      </c>
      <c r="N2972" s="336">
        <v>1</v>
      </c>
      <c r="O2972" s="135">
        <v>3597</v>
      </c>
      <c r="P2972" s="108">
        <v>2025</v>
      </c>
    </row>
    <row r="2973" spans="1:16" s="313" customFormat="1" ht="15.75" customHeight="1" x14ac:dyDescent="0.25">
      <c r="A2973" s="271" t="s">
        <v>4997</v>
      </c>
      <c r="B2973" s="341" t="s">
        <v>2112</v>
      </c>
      <c r="C2973" s="321">
        <v>5293803.7300000004</v>
      </c>
      <c r="D2973" s="345"/>
      <c r="E2973" s="345"/>
      <c r="F2973" s="345"/>
      <c r="G2973" s="334">
        <v>5293803.7300000004</v>
      </c>
      <c r="H2973" s="329">
        <v>45807</v>
      </c>
      <c r="I2973" s="114">
        <v>45813</v>
      </c>
      <c r="J2973" s="345"/>
      <c r="K2973" s="345"/>
      <c r="L2973" s="345"/>
      <c r="M2973" s="334" t="s">
        <v>3938</v>
      </c>
      <c r="N2973" s="336">
        <v>1</v>
      </c>
      <c r="O2973" s="135">
        <v>1450.4</v>
      </c>
      <c r="P2973" s="108">
        <v>2025</v>
      </c>
    </row>
    <row r="2974" spans="1:16" s="313" customFormat="1" ht="15.75" customHeight="1" x14ac:dyDescent="0.25">
      <c r="A2974" s="271" t="s">
        <v>1069</v>
      </c>
      <c r="B2974" s="341" t="s">
        <v>2112</v>
      </c>
      <c r="C2974" s="321">
        <v>9297997.0999999996</v>
      </c>
      <c r="D2974" s="345"/>
      <c r="E2974" s="345"/>
      <c r="F2974" s="345"/>
      <c r="G2974" s="334">
        <v>9297997.0999999996</v>
      </c>
      <c r="H2974" s="329">
        <v>45807</v>
      </c>
      <c r="I2974" s="114">
        <v>45817</v>
      </c>
      <c r="J2974" s="345"/>
      <c r="K2974" s="345"/>
      <c r="L2974" s="345"/>
      <c r="M2974" s="334" t="s">
        <v>3938</v>
      </c>
      <c r="N2974" s="336">
        <v>1</v>
      </c>
      <c r="O2974" s="135">
        <v>2366</v>
      </c>
      <c r="P2974" s="108">
        <v>2025</v>
      </c>
    </row>
    <row r="2975" spans="1:16" s="313" customFormat="1" ht="15.75" customHeight="1" x14ac:dyDescent="0.25">
      <c r="A2975" s="271" t="s">
        <v>4998</v>
      </c>
      <c r="B2975" s="325" t="s">
        <v>4601</v>
      </c>
      <c r="C2975" s="321">
        <v>2881512.72</v>
      </c>
      <c r="D2975" s="345"/>
      <c r="E2975" s="345"/>
      <c r="F2975" s="345"/>
      <c r="G2975" s="334">
        <v>2881512.72</v>
      </c>
      <c r="H2975" s="329">
        <v>45768</v>
      </c>
      <c r="I2975" s="114">
        <v>45811</v>
      </c>
      <c r="J2975" s="345"/>
      <c r="K2975" s="345"/>
      <c r="L2975" s="345"/>
      <c r="M2975" s="334" t="s">
        <v>908</v>
      </c>
      <c r="N2975" s="336">
        <v>1</v>
      </c>
      <c r="O2975" s="135">
        <v>4022.4</v>
      </c>
      <c r="P2975" s="108">
        <v>2025</v>
      </c>
    </row>
    <row r="2976" spans="1:16" s="313" customFormat="1" ht="15.75" customHeight="1" x14ac:dyDescent="0.25">
      <c r="A2976" s="271" t="s">
        <v>4999</v>
      </c>
      <c r="B2976" s="341" t="s">
        <v>4743</v>
      </c>
      <c r="C2976" s="321">
        <v>3324059.51</v>
      </c>
      <c r="D2976" s="345"/>
      <c r="E2976" s="345"/>
      <c r="F2976" s="345"/>
      <c r="G2976" s="334">
        <v>3324059.51</v>
      </c>
      <c r="H2976" s="329">
        <v>45761</v>
      </c>
      <c r="I2976" s="114">
        <v>45812</v>
      </c>
      <c r="J2976" s="345"/>
      <c r="K2976" s="345"/>
      <c r="L2976" s="345"/>
      <c r="M2976" s="334" t="s">
        <v>3937</v>
      </c>
      <c r="N2976" s="336">
        <v>1</v>
      </c>
      <c r="O2976" s="135">
        <v>1468.3</v>
      </c>
      <c r="P2976" s="108">
        <v>2025</v>
      </c>
    </row>
    <row r="2977" spans="1:16" s="313" customFormat="1" ht="15.75" customHeight="1" x14ac:dyDescent="0.25">
      <c r="A2977" s="271" t="s">
        <v>5000</v>
      </c>
      <c r="B2977" s="341" t="s">
        <v>4743</v>
      </c>
      <c r="C2977" s="321">
        <v>3292780.12</v>
      </c>
      <c r="D2977" s="345"/>
      <c r="E2977" s="345"/>
      <c r="F2977" s="345"/>
      <c r="G2977" s="334">
        <v>3292780.12</v>
      </c>
      <c r="H2977" s="329">
        <v>45761</v>
      </c>
      <c r="I2977" s="114">
        <v>45812</v>
      </c>
      <c r="J2977" s="345"/>
      <c r="K2977" s="345"/>
      <c r="L2977" s="345"/>
      <c r="M2977" s="334" t="s">
        <v>3937</v>
      </c>
      <c r="N2977" s="336">
        <v>1</v>
      </c>
      <c r="O2977" s="135">
        <v>1471.5</v>
      </c>
      <c r="P2977" s="108">
        <v>2025</v>
      </c>
    </row>
    <row r="2978" spans="1:16" s="313" customFormat="1" ht="15.75" customHeight="1" x14ac:dyDescent="0.25">
      <c r="A2978" s="271" t="s">
        <v>5001</v>
      </c>
      <c r="B2978" s="325" t="s">
        <v>4601</v>
      </c>
      <c r="C2978" s="321">
        <v>8638729.5899999999</v>
      </c>
      <c r="D2978" s="345"/>
      <c r="E2978" s="345"/>
      <c r="F2978" s="345"/>
      <c r="G2978" s="334">
        <v>8638729.5899999999</v>
      </c>
      <c r="H2978" s="329">
        <v>45772</v>
      </c>
      <c r="I2978" s="114">
        <v>45810</v>
      </c>
      <c r="J2978" s="345"/>
      <c r="K2978" s="345"/>
      <c r="L2978" s="345"/>
      <c r="M2978" s="334" t="s">
        <v>908</v>
      </c>
      <c r="N2978" s="336">
        <v>1</v>
      </c>
      <c r="O2978" s="135">
        <v>6958.8</v>
      </c>
      <c r="P2978" s="108">
        <v>2025</v>
      </c>
    </row>
    <row r="2979" spans="1:16" s="313" customFormat="1" ht="15.75" customHeight="1" x14ac:dyDescent="0.25">
      <c r="A2979" s="271" t="s">
        <v>5002</v>
      </c>
      <c r="B2979" s="325" t="s">
        <v>4601</v>
      </c>
      <c r="C2979" s="321">
        <v>10533147</v>
      </c>
      <c r="D2979" s="345"/>
      <c r="E2979" s="345"/>
      <c r="F2979" s="345"/>
      <c r="G2979" s="334">
        <v>10533147</v>
      </c>
      <c r="H2979" s="329">
        <v>45775</v>
      </c>
      <c r="I2979" s="114">
        <v>45811</v>
      </c>
      <c r="J2979" s="345"/>
      <c r="K2979" s="345"/>
      <c r="L2979" s="345"/>
      <c r="M2979" s="334" t="s">
        <v>908</v>
      </c>
      <c r="N2979" s="336">
        <v>1</v>
      </c>
      <c r="O2979" s="135">
        <v>9818.7000000000007</v>
      </c>
      <c r="P2979" s="108">
        <v>2025</v>
      </c>
    </row>
    <row r="2980" spans="1:16" s="313" customFormat="1" ht="15.75" customHeight="1" x14ac:dyDescent="0.25">
      <c r="A2980" s="271" t="s">
        <v>5003</v>
      </c>
      <c r="B2980" s="325" t="s">
        <v>4601</v>
      </c>
      <c r="C2980" s="321">
        <v>10532342.800000001</v>
      </c>
      <c r="D2980" s="345"/>
      <c r="E2980" s="345"/>
      <c r="F2980" s="345"/>
      <c r="G2980" s="334">
        <v>10532342.800000001</v>
      </c>
      <c r="H2980" s="329">
        <v>45792</v>
      </c>
      <c r="I2980" s="114">
        <v>45814</v>
      </c>
      <c r="J2980" s="345"/>
      <c r="K2980" s="345"/>
      <c r="L2980" s="345"/>
      <c r="M2980" s="334" t="s">
        <v>908</v>
      </c>
      <c r="N2980" s="336">
        <v>1</v>
      </c>
      <c r="O2980" s="135">
        <v>8831.4</v>
      </c>
      <c r="P2980" s="108">
        <v>2025</v>
      </c>
    </row>
    <row r="2981" spans="1:16" s="313" customFormat="1" ht="15.75" customHeight="1" x14ac:dyDescent="0.25">
      <c r="A2981" s="271" t="s">
        <v>5004</v>
      </c>
      <c r="B2981" s="341" t="s">
        <v>3844</v>
      </c>
      <c r="C2981" s="321">
        <v>7490850.7599999998</v>
      </c>
      <c r="D2981" s="345"/>
      <c r="E2981" s="345"/>
      <c r="F2981" s="345"/>
      <c r="G2981" s="334">
        <v>7490850.7599999998</v>
      </c>
      <c r="H2981" s="329">
        <v>45799</v>
      </c>
      <c r="I2981" s="114">
        <v>45825</v>
      </c>
      <c r="J2981" s="345"/>
      <c r="K2981" s="345"/>
      <c r="L2981" s="345"/>
      <c r="M2981" s="334" t="s">
        <v>3938</v>
      </c>
      <c r="N2981" s="336">
        <v>1</v>
      </c>
      <c r="O2981" s="135">
        <v>3875.3</v>
      </c>
      <c r="P2981" s="108">
        <v>2025</v>
      </c>
    </row>
    <row r="2982" spans="1:16" s="313" customFormat="1" ht="15.75" customHeight="1" x14ac:dyDescent="0.25">
      <c r="A2982" s="271" t="s">
        <v>1551</v>
      </c>
      <c r="B2982" s="341" t="s">
        <v>4164</v>
      </c>
      <c r="C2982" s="321">
        <v>12119660.16</v>
      </c>
      <c r="D2982" s="345"/>
      <c r="E2982" s="345"/>
      <c r="F2982" s="345"/>
      <c r="G2982" s="334">
        <v>12119660.16</v>
      </c>
      <c r="H2982" s="329">
        <v>45804</v>
      </c>
      <c r="I2982" s="114">
        <v>45825</v>
      </c>
      <c r="J2982" s="345"/>
      <c r="K2982" s="345"/>
      <c r="L2982" s="345"/>
      <c r="M2982" s="334" t="s">
        <v>3938</v>
      </c>
      <c r="N2982" s="336">
        <v>1</v>
      </c>
      <c r="O2982" s="135">
        <v>6021.9</v>
      </c>
      <c r="P2982" s="108">
        <v>2025</v>
      </c>
    </row>
    <row r="2983" spans="1:16" s="313" customFormat="1" ht="15.75" customHeight="1" x14ac:dyDescent="0.25">
      <c r="A2983" s="271" t="s">
        <v>5005</v>
      </c>
      <c r="B2983" s="341" t="s">
        <v>4195</v>
      </c>
      <c r="C2983" s="321">
        <v>7268017.2699999996</v>
      </c>
      <c r="D2983" s="345"/>
      <c r="E2983" s="345"/>
      <c r="F2983" s="345"/>
      <c r="G2983" s="334">
        <v>7268017.2699999996</v>
      </c>
      <c r="H2983" s="329">
        <v>45797</v>
      </c>
      <c r="I2983" s="114">
        <v>45819</v>
      </c>
      <c r="J2983" s="345"/>
      <c r="K2983" s="345"/>
      <c r="L2983" s="345"/>
      <c r="M2983" s="334" t="s">
        <v>3938</v>
      </c>
      <c r="N2983" s="336">
        <v>1</v>
      </c>
      <c r="O2983" s="135">
        <v>3639.8</v>
      </c>
      <c r="P2983" s="108">
        <v>2025</v>
      </c>
    </row>
    <row r="2984" spans="1:16" s="313" customFormat="1" ht="15.75" customHeight="1" x14ac:dyDescent="0.25">
      <c r="A2984" s="271" t="s">
        <v>5006</v>
      </c>
      <c r="B2984" s="338" t="s">
        <v>4601</v>
      </c>
      <c r="C2984" s="321">
        <v>11245697.6</v>
      </c>
      <c r="D2984" s="345"/>
      <c r="E2984" s="345"/>
      <c r="F2984" s="345"/>
      <c r="G2984" s="334">
        <v>11245697.6</v>
      </c>
      <c r="H2984" s="329">
        <v>45758</v>
      </c>
      <c r="I2984" s="114">
        <v>45824</v>
      </c>
      <c r="J2984" s="345"/>
      <c r="K2984" s="345"/>
      <c r="L2984" s="345"/>
      <c r="M2984" s="334" t="s">
        <v>908</v>
      </c>
      <c r="N2984" s="336">
        <v>1</v>
      </c>
      <c r="O2984" s="135">
        <v>12181.6</v>
      </c>
      <c r="P2984" s="108">
        <v>2025</v>
      </c>
    </row>
    <row r="2985" spans="1:16" s="313" customFormat="1" ht="15.75" customHeight="1" x14ac:dyDescent="0.25">
      <c r="A2985" s="271" t="s">
        <v>5007</v>
      </c>
      <c r="B2985" s="341" t="s">
        <v>1212</v>
      </c>
      <c r="C2985" s="321">
        <v>4149983.26</v>
      </c>
      <c r="D2985" s="345"/>
      <c r="E2985" s="345"/>
      <c r="F2985" s="345"/>
      <c r="G2985" s="334">
        <v>4149983.26</v>
      </c>
      <c r="H2985" s="329">
        <v>45716</v>
      </c>
      <c r="I2985" s="114">
        <v>45827</v>
      </c>
      <c r="J2985" s="345"/>
      <c r="K2985" s="345"/>
      <c r="L2985" s="345"/>
      <c r="M2985" s="334" t="s">
        <v>4466</v>
      </c>
      <c r="N2985" s="336">
        <v>4</v>
      </c>
      <c r="O2985" s="135">
        <v>3624.2</v>
      </c>
      <c r="P2985" s="108">
        <v>2022</v>
      </c>
    </row>
    <row r="2986" spans="1:16" s="313" customFormat="1" ht="15.75" customHeight="1" x14ac:dyDescent="0.25">
      <c r="A2986" s="271" t="s">
        <v>5008</v>
      </c>
      <c r="B2986" s="341" t="s">
        <v>4164</v>
      </c>
      <c r="C2986" s="321">
        <v>6874832.8600000003</v>
      </c>
      <c r="D2986" s="345"/>
      <c r="E2986" s="345"/>
      <c r="F2986" s="345"/>
      <c r="G2986" s="334">
        <v>6874832.8600000003</v>
      </c>
      <c r="H2986" s="329">
        <v>45819</v>
      </c>
      <c r="I2986" s="114">
        <v>45832</v>
      </c>
      <c r="J2986" s="345"/>
      <c r="K2986" s="345"/>
      <c r="L2986" s="345"/>
      <c r="M2986" s="334" t="s">
        <v>3938</v>
      </c>
      <c r="N2986" s="336">
        <v>1</v>
      </c>
      <c r="O2986" s="135">
        <v>4334.8999999999996</v>
      </c>
      <c r="P2986" s="108">
        <v>2025</v>
      </c>
    </row>
    <row r="2987" spans="1:16" s="313" customFormat="1" ht="15.75" customHeight="1" x14ac:dyDescent="0.25">
      <c r="A2987" s="271" t="s">
        <v>5009</v>
      </c>
      <c r="B2987" s="341" t="s">
        <v>4083</v>
      </c>
      <c r="C2987" s="321">
        <v>9629218.0899999999</v>
      </c>
      <c r="D2987" s="345"/>
      <c r="E2987" s="345"/>
      <c r="F2987" s="345"/>
      <c r="G2987" s="334">
        <v>9629218.0899999999</v>
      </c>
      <c r="H2987" s="329">
        <v>45750</v>
      </c>
      <c r="I2987" s="114">
        <v>45827</v>
      </c>
      <c r="J2987" s="345"/>
      <c r="K2987" s="345"/>
      <c r="L2987" s="345"/>
      <c r="M2987" s="334" t="s">
        <v>3938</v>
      </c>
      <c r="N2987" s="336">
        <v>1</v>
      </c>
      <c r="O2987" s="135">
        <v>5476.2</v>
      </c>
      <c r="P2987" s="108">
        <v>2025</v>
      </c>
    </row>
    <row r="2988" spans="1:16" s="313" customFormat="1" ht="15.75" customHeight="1" x14ac:dyDescent="0.25">
      <c r="A2988" s="271" t="s">
        <v>5010</v>
      </c>
      <c r="B2988" s="341" t="s">
        <v>5011</v>
      </c>
      <c r="C2988" s="321">
        <v>2943977.87</v>
      </c>
      <c r="D2988" s="345"/>
      <c r="E2988" s="345"/>
      <c r="F2988" s="345"/>
      <c r="G2988" s="334">
        <v>2943977.87</v>
      </c>
      <c r="H2988" s="329">
        <v>45784</v>
      </c>
      <c r="I2988" s="114">
        <v>45826</v>
      </c>
      <c r="J2988" s="345"/>
      <c r="K2988" s="345"/>
      <c r="L2988" s="345"/>
      <c r="M2988" s="334" t="s">
        <v>3938</v>
      </c>
      <c r="N2988" s="336">
        <v>1</v>
      </c>
      <c r="O2988" s="135">
        <v>453.3</v>
      </c>
      <c r="P2988" s="108">
        <v>2025</v>
      </c>
    </row>
    <row r="2989" spans="1:16" s="313" customFormat="1" ht="15.75" customHeight="1" x14ac:dyDescent="0.25">
      <c r="A2989" s="271" t="s">
        <v>5033</v>
      </c>
      <c r="B2989" s="341" t="s">
        <v>2500</v>
      </c>
      <c r="C2989" s="321">
        <v>2876577.84</v>
      </c>
      <c r="D2989" s="345"/>
      <c r="E2989" s="345"/>
      <c r="F2989" s="345"/>
      <c r="G2989" s="334">
        <v>2876577.84</v>
      </c>
      <c r="H2989" s="329">
        <v>45812</v>
      </c>
      <c r="I2989" s="114">
        <v>45824</v>
      </c>
      <c r="J2989" s="345"/>
      <c r="K2989" s="345"/>
      <c r="L2989" s="345"/>
      <c r="M2989" s="334" t="s">
        <v>908</v>
      </c>
      <c r="N2989" s="336">
        <v>1</v>
      </c>
      <c r="O2989" s="135">
        <v>4324.7</v>
      </c>
      <c r="P2989" s="108">
        <v>2025</v>
      </c>
    </row>
    <row r="2990" spans="1:16" s="313" customFormat="1" ht="15.75" customHeight="1" x14ac:dyDescent="0.25">
      <c r="A2990" s="271" t="s">
        <v>5034</v>
      </c>
      <c r="B2990" s="341" t="s">
        <v>4956</v>
      </c>
      <c r="C2990" s="321">
        <v>1955797.76</v>
      </c>
      <c r="D2990" s="345"/>
      <c r="E2990" s="345"/>
      <c r="F2990" s="345"/>
      <c r="G2990" s="334">
        <v>1955797.76</v>
      </c>
      <c r="H2990" s="329">
        <v>45793</v>
      </c>
      <c r="I2990" s="114">
        <v>45835</v>
      </c>
      <c r="J2990" s="345"/>
      <c r="K2990" s="345"/>
      <c r="L2990" s="345"/>
      <c r="M2990" s="334" t="s">
        <v>3938</v>
      </c>
      <c r="N2990" s="336">
        <v>1</v>
      </c>
      <c r="O2990" s="135">
        <v>336</v>
      </c>
      <c r="P2990" s="108">
        <v>2025</v>
      </c>
    </row>
    <row r="2991" spans="1:16" s="313" customFormat="1" ht="15.75" customHeight="1" x14ac:dyDescent="0.25">
      <c r="A2991" s="271" t="s">
        <v>5035</v>
      </c>
      <c r="B2991" s="341" t="s">
        <v>4956</v>
      </c>
      <c r="C2991" s="321">
        <v>2006204.88</v>
      </c>
      <c r="D2991" s="345"/>
      <c r="E2991" s="345"/>
      <c r="F2991" s="345"/>
      <c r="G2991" s="334">
        <v>2006204.88</v>
      </c>
      <c r="H2991" s="329">
        <v>45793</v>
      </c>
      <c r="I2991" s="114">
        <v>45835</v>
      </c>
      <c r="J2991" s="345"/>
      <c r="K2991" s="345"/>
      <c r="L2991" s="345"/>
      <c r="M2991" s="334" t="s">
        <v>3938</v>
      </c>
      <c r="N2991" s="336">
        <v>1</v>
      </c>
      <c r="O2991" s="135">
        <v>332.5</v>
      </c>
      <c r="P2991" s="108">
        <v>2025</v>
      </c>
    </row>
    <row r="2992" spans="1:16" s="313" customFormat="1" ht="15.75" customHeight="1" x14ac:dyDescent="0.25">
      <c r="A2992" s="271" t="s">
        <v>5036</v>
      </c>
      <c r="B2992" s="341" t="s">
        <v>4601</v>
      </c>
      <c r="C2992" s="321">
        <v>13169128.199999999</v>
      </c>
      <c r="D2992" s="345"/>
      <c r="E2992" s="345"/>
      <c r="F2992" s="345"/>
      <c r="G2992" s="334">
        <v>13169128.199999999</v>
      </c>
      <c r="H2992" s="329">
        <v>45814</v>
      </c>
      <c r="I2992" s="114">
        <v>45827</v>
      </c>
      <c r="J2992" s="345"/>
      <c r="K2992" s="345"/>
      <c r="L2992" s="345"/>
      <c r="M2992" s="334" t="s">
        <v>908</v>
      </c>
      <c r="N2992" s="336">
        <v>1</v>
      </c>
      <c r="O2992" s="135">
        <v>11980.9</v>
      </c>
      <c r="P2992" s="108">
        <v>2025</v>
      </c>
    </row>
    <row r="2993" spans="1:16" s="313" customFormat="1" ht="15.75" customHeight="1" x14ac:dyDescent="0.25">
      <c r="A2993" s="271" t="s">
        <v>5037</v>
      </c>
      <c r="B2993" s="341" t="s">
        <v>2112</v>
      </c>
      <c r="C2993" s="321">
        <v>2718130.02</v>
      </c>
      <c r="D2993" s="345"/>
      <c r="E2993" s="345"/>
      <c r="F2993" s="345"/>
      <c r="G2993" s="334">
        <v>2718130.02</v>
      </c>
      <c r="H2993" s="329">
        <v>45811</v>
      </c>
      <c r="I2993" s="114">
        <v>45826</v>
      </c>
      <c r="J2993" s="345"/>
      <c r="K2993" s="345"/>
      <c r="L2993" s="345"/>
      <c r="M2993" s="334" t="s">
        <v>3938</v>
      </c>
      <c r="N2993" s="336">
        <v>1</v>
      </c>
      <c r="O2993" s="135">
        <v>429.1</v>
      </c>
      <c r="P2993" s="108">
        <v>2025</v>
      </c>
    </row>
    <row r="2994" spans="1:16" s="313" customFormat="1" ht="15.75" customHeight="1" x14ac:dyDescent="0.25">
      <c r="A2994" s="271" t="s">
        <v>5038</v>
      </c>
      <c r="B2994" s="341" t="s">
        <v>4745</v>
      </c>
      <c r="C2994" s="321">
        <v>3270473.18</v>
      </c>
      <c r="D2994" s="345"/>
      <c r="E2994" s="345"/>
      <c r="F2994" s="345"/>
      <c r="G2994" s="334">
        <v>3270473.18</v>
      </c>
      <c r="H2994" s="329">
        <v>45770</v>
      </c>
      <c r="I2994" s="114">
        <v>45833</v>
      </c>
      <c r="J2994" s="345"/>
      <c r="K2994" s="345"/>
      <c r="L2994" s="345"/>
      <c r="M2994" s="334" t="s">
        <v>3938</v>
      </c>
      <c r="N2994" s="336">
        <v>1</v>
      </c>
      <c r="O2994" s="135">
        <v>1039.7</v>
      </c>
      <c r="P2994" s="108">
        <v>2025</v>
      </c>
    </row>
    <row r="2995" spans="1:16" s="313" customFormat="1" ht="15.75" customHeight="1" x14ac:dyDescent="0.25">
      <c r="A2995" s="271" t="s">
        <v>5039</v>
      </c>
      <c r="B2995" s="341" t="s">
        <v>2500</v>
      </c>
      <c r="C2995" s="321">
        <v>5266510.5999999996</v>
      </c>
      <c r="D2995" s="345"/>
      <c r="E2995" s="345"/>
      <c r="F2995" s="345"/>
      <c r="G2995" s="334">
        <v>5266510.5999999996</v>
      </c>
      <c r="H2995" s="329">
        <v>45828</v>
      </c>
      <c r="I2995" s="114">
        <v>45842</v>
      </c>
      <c r="J2995" s="345"/>
      <c r="K2995" s="345"/>
      <c r="L2995" s="345"/>
      <c r="M2995" s="334" t="s">
        <v>908</v>
      </c>
      <c r="N2995" s="336">
        <v>1</v>
      </c>
      <c r="O2995" s="135">
        <v>4658.3</v>
      </c>
      <c r="P2995" s="108">
        <v>2025</v>
      </c>
    </row>
    <row r="2996" spans="1:16" s="313" customFormat="1" ht="15.75" customHeight="1" x14ac:dyDescent="0.25">
      <c r="A2996" s="271" t="s">
        <v>5040</v>
      </c>
      <c r="B2996" s="341" t="s">
        <v>2500</v>
      </c>
      <c r="C2996" s="321">
        <v>21078215.629999999</v>
      </c>
      <c r="D2996" s="345"/>
      <c r="E2996" s="345"/>
      <c r="F2996" s="345"/>
      <c r="G2996" s="334">
        <v>21078215.629999999</v>
      </c>
      <c r="H2996" s="329">
        <v>45819</v>
      </c>
      <c r="I2996" s="114">
        <v>45839</v>
      </c>
      <c r="J2996" s="345"/>
      <c r="K2996" s="345"/>
      <c r="L2996" s="345"/>
      <c r="M2996" s="334" t="s">
        <v>908</v>
      </c>
      <c r="N2996" s="336">
        <v>1</v>
      </c>
      <c r="O2996" s="135">
        <v>16305.3</v>
      </c>
      <c r="P2996" s="108">
        <v>2025</v>
      </c>
    </row>
    <row r="2997" spans="1:16" s="313" customFormat="1" ht="15.75" customHeight="1" x14ac:dyDescent="0.25">
      <c r="A2997" s="271" t="s">
        <v>5041</v>
      </c>
      <c r="B2997" s="341" t="s">
        <v>4195</v>
      </c>
      <c r="C2997" s="321">
        <v>8120906.5599999996</v>
      </c>
      <c r="D2997" s="345"/>
      <c r="E2997" s="345"/>
      <c r="F2997" s="345"/>
      <c r="G2997" s="334">
        <v>8120906.5599999996</v>
      </c>
      <c r="H2997" s="329">
        <v>45828</v>
      </c>
      <c r="I2997" s="114">
        <v>45847</v>
      </c>
      <c r="J2997" s="345"/>
      <c r="K2997" s="345"/>
      <c r="L2997" s="345"/>
      <c r="M2997" s="334" t="s">
        <v>3938</v>
      </c>
      <c r="N2997" s="336">
        <v>1</v>
      </c>
      <c r="O2997" s="135">
        <v>3430.2</v>
      </c>
      <c r="P2997" s="108">
        <v>2025</v>
      </c>
    </row>
    <row r="2998" spans="1:16" s="313" customFormat="1" ht="15.75" customHeight="1" x14ac:dyDescent="0.25">
      <c r="A2998" s="271" t="s">
        <v>5042</v>
      </c>
      <c r="B2998" s="341" t="s">
        <v>2500</v>
      </c>
      <c r="C2998" s="321">
        <v>10536661.68</v>
      </c>
      <c r="D2998" s="345"/>
      <c r="E2998" s="345"/>
      <c r="F2998" s="345"/>
      <c r="G2998" s="334">
        <v>10536661.68</v>
      </c>
      <c r="H2998" s="329">
        <v>45825</v>
      </c>
      <c r="I2998" s="114">
        <v>45847</v>
      </c>
      <c r="J2998" s="345"/>
      <c r="K2998" s="345"/>
      <c r="L2998" s="345"/>
      <c r="M2998" s="334" t="s">
        <v>908</v>
      </c>
      <c r="N2998" s="336">
        <v>1</v>
      </c>
      <c r="O2998" s="135">
        <v>8817</v>
      </c>
      <c r="P2998" s="108">
        <v>2025</v>
      </c>
    </row>
    <row r="2999" spans="1:16" s="313" customFormat="1" ht="15.75" customHeight="1" x14ac:dyDescent="0.25">
      <c r="A2999" s="271" t="s">
        <v>5043</v>
      </c>
      <c r="B2999" s="341" t="s">
        <v>2500</v>
      </c>
      <c r="C2999" s="321">
        <v>2633415.39</v>
      </c>
      <c r="D2999" s="345"/>
      <c r="E2999" s="345"/>
      <c r="F2999" s="345"/>
      <c r="G2999" s="334">
        <v>2633415.39</v>
      </c>
      <c r="H2999" s="329">
        <v>45831</v>
      </c>
      <c r="I2999" s="114">
        <v>45848</v>
      </c>
      <c r="J2999" s="345"/>
      <c r="K2999" s="345"/>
      <c r="L2999" s="345"/>
      <c r="M2999" s="334" t="s">
        <v>908</v>
      </c>
      <c r="N2999" s="336">
        <v>1</v>
      </c>
      <c r="O2999" s="135">
        <v>4927.3</v>
      </c>
      <c r="P2999" s="108">
        <v>2025</v>
      </c>
    </row>
    <row r="3000" spans="1:16" s="313" customFormat="1" ht="15.75" customHeight="1" x14ac:dyDescent="0.25">
      <c r="A3000" s="271" t="s">
        <v>5044</v>
      </c>
      <c r="B3000" s="341" t="s">
        <v>4286</v>
      </c>
      <c r="C3000" s="321">
        <v>3899457.65</v>
      </c>
      <c r="D3000" s="345"/>
      <c r="E3000" s="345"/>
      <c r="F3000" s="345"/>
      <c r="G3000" s="334">
        <v>3899457.65</v>
      </c>
      <c r="H3000" s="329">
        <v>45758</v>
      </c>
      <c r="I3000" s="114">
        <v>45834</v>
      </c>
      <c r="J3000" s="345"/>
      <c r="K3000" s="345"/>
      <c r="L3000" s="345"/>
      <c r="M3000" s="334" t="s">
        <v>3938</v>
      </c>
      <c r="N3000" s="336">
        <v>1</v>
      </c>
      <c r="O3000" s="135">
        <v>1113.0999999999999</v>
      </c>
      <c r="P3000" s="108">
        <v>2025</v>
      </c>
    </row>
    <row r="3001" spans="1:16" s="313" customFormat="1" ht="15.75" customHeight="1" x14ac:dyDescent="0.25">
      <c r="A3001" s="271" t="s">
        <v>5045</v>
      </c>
      <c r="B3001" s="341" t="s">
        <v>4286</v>
      </c>
      <c r="C3001" s="321">
        <v>4304584.18</v>
      </c>
      <c r="D3001" s="345"/>
      <c r="E3001" s="345"/>
      <c r="F3001" s="345"/>
      <c r="G3001" s="334">
        <v>4304584.18</v>
      </c>
      <c r="H3001" s="329">
        <v>45743</v>
      </c>
      <c r="I3001" s="114">
        <v>45834</v>
      </c>
      <c r="J3001" s="345"/>
      <c r="K3001" s="345"/>
      <c r="L3001" s="345"/>
      <c r="M3001" s="334" t="s">
        <v>3938</v>
      </c>
      <c r="N3001" s="336">
        <v>1</v>
      </c>
      <c r="O3001" s="135">
        <v>1239.3</v>
      </c>
      <c r="P3001" s="108">
        <v>2025</v>
      </c>
    </row>
    <row r="3002" spans="1:16" s="313" customFormat="1" ht="15.75" customHeight="1" x14ac:dyDescent="0.25">
      <c r="A3002" s="271" t="s">
        <v>1564</v>
      </c>
      <c r="B3002" s="341" t="s">
        <v>4217</v>
      </c>
      <c r="C3002" s="321">
        <v>6400662.8200000003</v>
      </c>
      <c r="D3002" s="345"/>
      <c r="E3002" s="345"/>
      <c r="F3002" s="345"/>
      <c r="G3002" s="334">
        <v>6400662.8200000003</v>
      </c>
      <c r="H3002" s="329">
        <v>45847</v>
      </c>
      <c r="I3002" s="114">
        <v>45854</v>
      </c>
      <c r="J3002" s="345"/>
      <c r="K3002" s="345"/>
      <c r="L3002" s="345"/>
      <c r="M3002" s="334" t="s">
        <v>3938</v>
      </c>
      <c r="N3002" s="336">
        <v>1</v>
      </c>
      <c r="O3002" s="135">
        <v>1630.3</v>
      </c>
      <c r="P3002" s="108">
        <v>2025</v>
      </c>
    </row>
    <row r="3003" spans="1:16" s="313" customFormat="1" ht="15.75" customHeight="1" x14ac:dyDescent="0.25">
      <c r="A3003" s="271" t="s">
        <v>5046</v>
      </c>
      <c r="B3003" s="341" t="s">
        <v>2500</v>
      </c>
      <c r="C3003" s="321">
        <v>10534203.119999999</v>
      </c>
      <c r="D3003" s="345"/>
      <c r="E3003" s="345"/>
      <c r="F3003" s="345"/>
      <c r="G3003" s="334">
        <v>10534203.119999999</v>
      </c>
      <c r="H3003" s="329">
        <v>45839</v>
      </c>
      <c r="I3003" s="114">
        <v>45854</v>
      </c>
      <c r="J3003" s="345"/>
      <c r="K3003" s="345"/>
      <c r="L3003" s="345"/>
      <c r="M3003" s="334" t="s">
        <v>908</v>
      </c>
      <c r="N3003" s="336">
        <v>1</v>
      </c>
      <c r="O3003" s="135">
        <v>8669.5</v>
      </c>
      <c r="P3003" s="108">
        <v>2025</v>
      </c>
    </row>
    <row r="3004" spans="1:16" s="313" customFormat="1" ht="15.75" customHeight="1" x14ac:dyDescent="0.25">
      <c r="A3004" s="271" t="s">
        <v>1360</v>
      </c>
      <c r="B3004" s="341" t="s">
        <v>5047</v>
      </c>
      <c r="C3004" s="321">
        <v>2966421.17</v>
      </c>
      <c r="D3004" s="345"/>
      <c r="E3004" s="345"/>
      <c r="F3004" s="345"/>
      <c r="G3004" s="334">
        <v>2966421.17</v>
      </c>
      <c r="H3004" s="329">
        <v>45803</v>
      </c>
      <c r="I3004" s="114">
        <v>45831</v>
      </c>
      <c r="J3004" s="345"/>
      <c r="K3004" s="345"/>
      <c r="L3004" s="345"/>
      <c r="M3004" s="334" t="s">
        <v>3938</v>
      </c>
      <c r="N3004" s="336">
        <v>1</v>
      </c>
      <c r="O3004" s="135">
        <v>440.7</v>
      </c>
      <c r="P3004" s="108">
        <v>2025</v>
      </c>
    </row>
    <row r="3005" spans="1:16" s="313" customFormat="1" ht="15.75" customHeight="1" x14ac:dyDescent="0.25">
      <c r="A3005" s="271" t="s">
        <v>3626</v>
      </c>
      <c r="B3005" s="341" t="s">
        <v>4083</v>
      </c>
      <c r="C3005" s="369">
        <v>53230.3</v>
      </c>
      <c r="D3005" s="345"/>
      <c r="E3005" s="345"/>
      <c r="F3005" s="345"/>
      <c r="G3005" s="334">
        <v>53230.3</v>
      </c>
      <c r="H3005" s="329">
        <v>45845</v>
      </c>
      <c r="I3005" s="114">
        <v>45854</v>
      </c>
      <c r="J3005" s="345"/>
      <c r="K3005" s="345"/>
      <c r="L3005" s="345"/>
      <c r="M3005" s="365" t="s">
        <v>5051</v>
      </c>
      <c r="N3005" s="336">
        <v>1</v>
      </c>
      <c r="O3005" s="135">
        <v>5220.8999999999996</v>
      </c>
      <c r="P3005" s="108">
        <v>2025</v>
      </c>
    </row>
    <row r="3006" spans="1:16" s="313" customFormat="1" ht="15.75" customHeight="1" x14ac:dyDescent="0.25">
      <c r="A3006" s="271" t="s">
        <v>3038</v>
      </c>
      <c r="B3006" s="341" t="s">
        <v>4083</v>
      </c>
      <c r="C3006" s="369">
        <v>5774.9</v>
      </c>
      <c r="D3006" s="345"/>
      <c r="E3006" s="345"/>
      <c r="F3006" s="345"/>
      <c r="G3006" s="334">
        <v>5774.9</v>
      </c>
      <c r="H3006" s="329">
        <v>45846</v>
      </c>
      <c r="I3006" s="114">
        <v>45854</v>
      </c>
      <c r="J3006" s="345"/>
      <c r="K3006" s="345"/>
      <c r="L3006" s="345"/>
      <c r="M3006" s="365" t="s">
        <v>5051</v>
      </c>
      <c r="N3006" s="336">
        <v>1</v>
      </c>
      <c r="O3006" s="135">
        <v>4634.3</v>
      </c>
      <c r="P3006" s="108">
        <v>2025</v>
      </c>
    </row>
    <row r="3007" spans="1:16" s="313" customFormat="1" ht="15.75" customHeight="1" x14ac:dyDescent="0.25">
      <c r="A3007" s="271" t="s">
        <v>5048</v>
      </c>
      <c r="B3007" s="341" t="s">
        <v>4743</v>
      </c>
      <c r="C3007" s="369">
        <v>9572419.3200000003</v>
      </c>
      <c r="D3007" s="345"/>
      <c r="E3007" s="345"/>
      <c r="F3007" s="345"/>
      <c r="G3007" s="334">
        <v>9572419.3200000003</v>
      </c>
      <c r="H3007" s="329">
        <v>45853</v>
      </c>
      <c r="I3007" s="114">
        <v>45859</v>
      </c>
      <c r="J3007" s="345"/>
      <c r="K3007" s="345"/>
      <c r="L3007" s="345"/>
      <c r="M3007" s="334" t="s">
        <v>3937</v>
      </c>
      <c r="N3007" s="336">
        <v>1</v>
      </c>
      <c r="O3007" s="135">
        <v>4036</v>
      </c>
      <c r="P3007" s="108">
        <v>2025</v>
      </c>
    </row>
    <row r="3008" spans="1:16" s="313" customFormat="1" ht="15.75" customHeight="1" x14ac:dyDescent="0.25">
      <c r="A3008" s="271" t="s">
        <v>5049</v>
      </c>
      <c r="B3008" s="341" t="s">
        <v>2500</v>
      </c>
      <c r="C3008" s="369">
        <v>13167259.9</v>
      </c>
      <c r="D3008" s="345"/>
      <c r="E3008" s="345"/>
      <c r="F3008" s="345"/>
      <c r="G3008" s="334">
        <v>13167259.9</v>
      </c>
      <c r="H3008" s="329">
        <v>45842</v>
      </c>
      <c r="I3008" s="114">
        <v>45856</v>
      </c>
      <c r="J3008" s="345"/>
      <c r="K3008" s="345"/>
      <c r="L3008" s="345"/>
      <c r="M3008" s="334" t="s">
        <v>908</v>
      </c>
      <c r="N3008" s="336">
        <v>1</v>
      </c>
      <c r="O3008" s="135">
        <v>12184.8</v>
      </c>
      <c r="P3008" s="108">
        <v>2025</v>
      </c>
    </row>
    <row r="3009" spans="1:16" s="313" customFormat="1" ht="15.75" customHeight="1" x14ac:dyDescent="0.25">
      <c r="A3009" s="271" t="s">
        <v>5050</v>
      </c>
      <c r="B3009" s="341" t="s">
        <v>2500</v>
      </c>
      <c r="C3009" s="369">
        <v>5503842.8099999996</v>
      </c>
      <c r="D3009" s="345"/>
      <c r="E3009" s="345"/>
      <c r="F3009" s="345"/>
      <c r="G3009" s="334">
        <v>5503842.8099999996</v>
      </c>
      <c r="H3009" s="329">
        <v>45839</v>
      </c>
      <c r="I3009" s="114">
        <v>45854</v>
      </c>
      <c r="J3009" s="345"/>
      <c r="K3009" s="345"/>
      <c r="L3009" s="345"/>
      <c r="M3009" s="334" t="s">
        <v>908</v>
      </c>
      <c r="N3009" s="336">
        <v>1</v>
      </c>
      <c r="O3009" s="135">
        <v>5554.7</v>
      </c>
      <c r="P3009" s="108">
        <v>2025</v>
      </c>
    </row>
    <row r="3010" spans="1:16" s="313" customFormat="1" ht="15.75" customHeight="1" x14ac:dyDescent="0.25">
      <c r="A3010" s="271" t="s">
        <v>100</v>
      </c>
      <c r="B3010" s="341" t="s">
        <v>4743</v>
      </c>
      <c r="C3010" s="369">
        <v>4808482.28</v>
      </c>
      <c r="D3010" s="345"/>
      <c r="E3010" s="345"/>
      <c r="F3010" s="345"/>
      <c r="G3010" s="334">
        <v>4808482.28</v>
      </c>
      <c r="H3010" s="329">
        <v>45789</v>
      </c>
      <c r="I3010" s="114">
        <v>45859</v>
      </c>
      <c r="J3010" s="345"/>
      <c r="K3010" s="345"/>
      <c r="L3010" s="345"/>
      <c r="M3010" s="334" t="s">
        <v>3938</v>
      </c>
      <c r="N3010" s="336">
        <v>1</v>
      </c>
      <c r="O3010" s="135">
        <v>1233.3</v>
      </c>
      <c r="P3010" s="108">
        <v>2025</v>
      </c>
    </row>
    <row r="3011" spans="1:16" s="313" customFormat="1" ht="15.75" customHeight="1" x14ac:dyDescent="0.25">
      <c r="A3011" s="271" t="s">
        <v>5060</v>
      </c>
      <c r="B3011" s="341" t="s">
        <v>4601</v>
      </c>
      <c r="C3011" s="369">
        <v>11518306.119999999</v>
      </c>
      <c r="D3011" s="345"/>
      <c r="E3011" s="345"/>
      <c r="F3011" s="345"/>
      <c r="G3011" s="334">
        <v>11518306.119999999</v>
      </c>
      <c r="H3011" s="329">
        <v>45818</v>
      </c>
      <c r="I3011" s="114">
        <v>45856</v>
      </c>
      <c r="J3011" s="345"/>
      <c r="K3011" s="345"/>
      <c r="L3011" s="345"/>
      <c r="M3011" s="334" t="s">
        <v>908</v>
      </c>
      <c r="N3011" s="336">
        <v>1</v>
      </c>
      <c r="O3011" s="135">
        <v>9489.9</v>
      </c>
      <c r="P3011" s="108">
        <v>2025</v>
      </c>
    </row>
    <row r="3012" spans="1:16" s="313" customFormat="1" ht="15.75" customHeight="1" x14ac:dyDescent="0.25">
      <c r="A3012" s="271" t="s">
        <v>5061</v>
      </c>
      <c r="B3012" s="341" t="s">
        <v>2500</v>
      </c>
      <c r="C3012" s="369">
        <v>5757504.3200000003</v>
      </c>
      <c r="D3012" s="345"/>
      <c r="E3012" s="345"/>
      <c r="F3012" s="345"/>
      <c r="G3012" s="334">
        <v>5757504.3200000003</v>
      </c>
      <c r="H3012" s="329">
        <v>45849</v>
      </c>
      <c r="I3012" s="114">
        <v>45859</v>
      </c>
      <c r="J3012" s="345"/>
      <c r="K3012" s="345"/>
      <c r="L3012" s="345"/>
      <c r="M3012" s="334" t="s">
        <v>908</v>
      </c>
      <c r="N3012" s="336">
        <v>1</v>
      </c>
      <c r="O3012" s="135">
        <v>6812.2</v>
      </c>
      <c r="P3012" s="108">
        <v>2025</v>
      </c>
    </row>
    <row r="3013" spans="1:16" s="313" customFormat="1" ht="15.75" customHeight="1" x14ac:dyDescent="0.25">
      <c r="A3013" s="271" t="s">
        <v>5062</v>
      </c>
      <c r="B3013" s="341" t="s">
        <v>4743</v>
      </c>
      <c r="C3013" s="369">
        <v>5324662.84</v>
      </c>
      <c r="D3013" s="345"/>
      <c r="E3013" s="345"/>
      <c r="F3013" s="345"/>
      <c r="G3013" s="334">
        <v>5324662.84</v>
      </c>
      <c r="H3013" s="329">
        <v>45807</v>
      </c>
      <c r="I3013" s="114">
        <v>45859</v>
      </c>
      <c r="J3013" s="345"/>
      <c r="K3013" s="345"/>
      <c r="L3013" s="345"/>
      <c r="M3013" s="334" t="s">
        <v>3937</v>
      </c>
      <c r="N3013" s="336">
        <v>1</v>
      </c>
      <c r="O3013" s="135">
        <v>3403.06</v>
      </c>
      <c r="P3013" s="108">
        <v>2025</v>
      </c>
    </row>
    <row r="3014" spans="1:16" s="313" customFormat="1" ht="15.75" customHeight="1" x14ac:dyDescent="0.25">
      <c r="A3014" s="271" t="s">
        <v>1008</v>
      </c>
      <c r="B3014" s="341" t="s">
        <v>4956</v>
      </c>
      <c r="C3014" s="369">
        <v>4077369.54</v>
      </c>
      <c r="D3014" s="345"/>
      <c r="E3014" s="345"/>
      <c r="F3014" s="345"/>
      <c r="G3014" s="334">
        <v>4077369.54</v>
      </c>
      <c r="H3014" s="329">
        <v>45849</v>
      </c>
      <c r="I3014" s="114">
        <v>45873</v>
      </c>
      <c r="J3014" s="345"/>
      <c r="K3014" s="345"/>
      <c r="L3014" s="345"/>
      <c r="M3014" s="334" t="s">
        <v>3938</v>
      </c>
      <c r="N3014" s="336">
        <v>1</v>
      </c>
      <c r="O3014" s="135">
        <v>729.4</v>
      </c>
      <c r="P3014" s="108">
        <v>2025</v>
      </c>
    </row>
    <row r="3015" spans="1:16" s="313" customFormat="1" ht="15.75" customHeight="1" x14ac:dyDescent="0.25">
      <c r="A3015" s="271" t="s">
        <v>5063</v>
      </c>
      <c r="B3015" s="341" t="s">
        <v>2500</v>
      </c>
      <c r="C3015" s="369">
        <v>7908028.8300000001</v>
      </c>
      <c r="D3015" s="345"/>
      <c r="E3015" s="345"/>
      <c r="F3015" s="345"/>
      <c r="G3015" s="334">
        <v>7908028.8300000001</v>
      </c>
      <c r="H3015" s="329">
        <v>45856</v>
      </c>
      <c r="I3015" s="114">
        <v>45868</v>
      </c>
      <c r="J3015" s="345"/>
      <c r="K3015" s="345"/>
      <c r="L3015" s="345"/>
      <c r="M3015" s="334" t="s">
        <v>908</v>
      </c>
      <c r="N3015" s="336">
        <v>1</v>
      </c>
      <c r="O3015" s="135">
        <v>6487.3</v>
      </c>
      <c r="P3015" s="108">
        <v>2025</v>
      </c>
    </row>
    <row r="3016" spans="1:16" s="313" customFormat="1" ht="15.75" customHeight="1" x14ac:dyDescent="0.25">
      <c r="A3016" s="271" t="s">
        <v>5064</v>
      </c>
      <c r="B3016" s="341" t="s">
        <v>4601</v>
      </c>
      <c r="C3016" s="369">
        <v>15798351.960000001</v>
      </c>
      <c r="D3016" s="345"/>
      <c r="E3016" s="345"/>
      <c r="F3016" s="345"/>
      <c r="G3016" s="334">
        <v>15798351.960000001</v>
      </c>
      <c r="H3016" s="329">
        <v>45852</v>
      </c>
      <c r="I3016" s="114">
        <v>45868</v>
      </c>
      <c r="J3016" s="345"/>
      <c r="K3016" s="345"/>
      <c r="L3016" s="345"/>
      <c r="M3016" s="334" t="s">
        <v>908</v>
      </c>
      <c r="N3016" s="336">
        <v>1</v>
      </c>
      <c r="O3016" s="135">
        <v>14745.3</v>
      </c>
      <c r="P3016" s="108">
        <v>2025</v>
      </c>
    </row>
    <row r="3017" spans="1:16" s="313" customFormat="1" ht="15.75" customHeight="1" x14ac:dyDescent="0.25">
      <c r="A3017" s="271" t="s">
        <v>285</v>
      </c>
      <c r="B3017" s="341" t="s">
        <v>5011</v>
      </c>
      <c r="C3017" s="369">
        <v>3455039.74</v>
      </c>
      <c r="D3017" s="345"/>
      <c r="E3017" s="345"/>
      <c r="F3017" s="345"/>
      <c r="G3017" s="334">
        <v>3455039.74</v>
      </c>
      <c r="H3017" s="329">
        <v>45826</v>
      </c>
      <c r="I3017" s="114">
        <v>45877</v>
      </c>
      <c r="J3017" s="345"/>
      <c r="K3017" s="345"/>
      <c r="L3017" s="345"/>
      <c r="M3017" s="334" t="s">
        <v>3938</v>
      </c>
      <c r="N3017" s="336">
        <v>1</v>
      </c>
      <c r="O3017" s="135">
        <v>598.79999999999995</v>
      </c>
      <c r="P3017" s="108">
        <v>2025</v>
      </c>
    </row>
    <row r="3018" spans="1:16" s="313" customFormat="1" ht="15.75" customHeight="1" x14ac:dyDescent="0.25">
      <c r="A3018" s="271" t="s">
        <v>5076</v>
      </c>
      <c r="B3018" s="341" t="s">
        <v>2081</v>
      </c>
      <c r="C3018" s="369">
        <v>541997.76</v>
      </c>
      <c r="D3018" s="345"/>
      <c r="E3018" s="345"/>
      <c r="F3018" s="345"/>
      <c r="G3018" s="334">
        <v>541997.76</v>
      </c>
      <c r="H3018" s="329">
        <v>45804</v>
      </c>
      <c r="I3018" s="114">
        <v>45869</v>
      </c>
      <c r="J3018" s="345"/>
      <c r="K3018" s="345"/>
      <c r="L3018" s="345"/>
      <c r="M3018" s="334" t="s">
        <v>724</v>
      </c>
      <c r="N3018" s="336">
        <v>1</v>
      </c>
      <c r="O3018" s="135">
        <v>807.3</v>
      </c>
      <c r="P3018" s="108">
        <v>2025</v>
      </c>
    </row>
    <row r="3019" spans="1:16" s="313" customFormat="1" ht="15.75" customHeight="1" x14ac:dyDescent="0.25">
      <c r="A3019" s="271" t="s">
        <v>5077</v>
      </c>
      <c r="B3019" s="338" t="s">
        <v>4743</v>
      </c>
      <c r="C3019" s="369">
        <v>3151583.76</v>
      </c>
      <c r="D3019" s="345"/>
      <c r="E3019" s="345"/>
      <c r="F3019" s="345"/>
      <c r="G3019" s="334">
        <v>3151583.76</v>
      </c>
      <c r="H3019" s="329" t="s">
        <v>5083</v>
      </c>
      <c r="I3019" s="114">
        <v>45867</v>
      </c>
      <c r="J3019" s="345"/>
      <c r="K3019" s="345"/>
      <c r="L3019" s="345"/>
      <c r="M3019" s="334" t="s">
        <v>4466</v>
      </c>
      <c r="N3019" s="336">
        <v>4</v>
      </c>
      <c r="O3019" s="135">
        <v>1663.9</v>
      </c>
      <c r="P3019" s="108">
        <v>2024</v>
      </c>
    </row>
    <row r="3020" spans="1:16" s="313" customFormat="1" ht="15.75" customHeight="1" x14ac:dyDescent="0.25">
      <c r="A3020" s="271" t="s">
        <v>3484</v>
      </c>
      <c r="B3020" s="341" t="s">
        <v>2500</v>
      </c>
      <c r="C3020" s="369">
        <v>2635599.5699999998</v>
      </c>
      <c r="D3020" s="345"/>
      <c r="E3020" s="345"/>
      <c r="F3020" s="345"/>
      <c r="G3020" s="334">
        <v>2635599.5699999998</v>
      </c>
      <c r="H3020" s="329">
        <v>45873</v>
      </c>
      <c r="I3020" s="114">
        <v>45888</v>
      </c>
      <c r="J3020" s="345"/>
      <c r="K3020" s="345"/>
      <c r="L3020" s="345"/>
      <c r="M3020" s="334" t="s">
        <v>908</v>
      </c>
      <c r="N3020" s="336">
        <v>1</v>
      </c>
      <c r="O3020" s="135">
        <v>13010.5</v>
      </c>
      <c r="P3020" s="108">
        <v>2025</v>
      </c>
    </row>
    <row r="3021" spans="1:16" s="313" customFormat="1" ht="15.75" customHeight="1" x14ac:dyDescent="0.25">
      <c r="A3021" s="271" t="s">
        <v>5078</v>
      </c>
      <c r="B3021" s="341" t="s">
        <v>2500</v>
      </c>
      <c r="C3021" s="369">
        <v>5272017.5</v>
      </c>
      <c r="D3021" s="345"/>
      <c r="E3021" s="345"/>
      <c r="F3021" s="345"/>
      <c r="G3021" s="334">
        <v>5272017.5</v>
      </c>
      <c r="H3021" s="329">
        <v>45870</v>
      </c>
      <c r="I3021" s="114">
        <v>45884</v>
      </c>
      <c r="J3021" s="345"/>
      <c r="K3021" s="345"/>
      <c r="L3021" s="345"/>
      <c r="M3021" s="334" t="s">
        <v>908</v>
      </c>
      <c r="N3021" s="336">
        <v>1</v>
      </c>
      <c r="O3021" s="135">
        <v>4792.7</v>
      </c>
      <c r="P3021" s="108">
        <v>2025</v>
      </c>
    </row>
    <row r="3022" spans="1:16" s="313" customFormat="1" ht="15.75" customHeight="1" x14ac:dyDescent="0.25">
      <c r="A3022" s="271" t="s">
        <v>1088</v>
      </c>
      <c r="B3022" s="341" t="s">
        <v>5047</v>
      </c>
      <c r="C3022" s="369">
        <v>4032538.91</v>
      </c>
      <c r="D3022" s="345"/>
      <c r="E3022" s="345"/>
      <c r="F3022" s="345"/>
      <c r="G3022" s="334">
        <v>4032538.91</v>
      </c>
      <c r="H3022" s="329">
        <v>45826</v>
      </c>
      <c r="I3022" s="114">
        <v>45889</v>
      </c>
      <c r="J3022" s="345"/>
      <c r="K3022" s="345"/>
      <c r="L3022" s="345"/>
      <c r="M3022" s="334" t="s">
        <v>3938</v>
      </c>
      <c r="N3022" s="336">
        <v>1</v>
      </c>
      <c r="O3022" s="135">
        <v>1339.1</v>
      </c>
      <c r="P3022" s="108">
        <v>2025</v>
      </c>
    </row>
    <row r="3023" spans="1:16" s="313" customFormat="1" ht="15.75" customHeight="1" x14ac:dyDescent="0.25">
      <c r="A3023" s="271" t="s">
        <v>5079</v>
      </c>
      <c r="B3023" s="341" t="s">
        <v>4083</v>
      </c>
      <c r="C3023" s="369">
        <v>6733630.04</v>
      </c>
      <c r="D3023" s="345"/>
      <c r="E3023" s="345"/>
      <c r="F3023" s="345"/>
      <c r="G3023" s="334">
        <v>6733630.04</v>
      </c>
      <c r="H3023" s="329">
        <v>45789</v>
      </c>
      <c r="I3023" s="114">
        <v>45876</v>
      </c>
      <c r="J3023" s="345"/>
      <c r="K3023" s="345"/>
      <c r="L3023" s="345"/>
      <c r="M3023" s="334" t="s">
        <v>3938</v>
      </c>
      <c r="N3023" s="336">
        <v>1</v>
      </c>
      <c r="O3023" s="135">
        <v>2911.3</v>
      </c>
      <c r="P3023" s="108">
        <v>2025</v>
      </c>
    </row>
    <row r="3024" spans="1:16" s="313" customFormat="1" ht="15.75" customHeight="1" x14ac:dyDescent="0.25">
      <c r="A3024" s="271" t="s">
        <v>5080</v>
      </c>
      <c r="B3024" s="341" t="s">
        <v>4164</v>
      </c>
      <c r="C3024" s="369">
        <v>1853687.81</v>
      </c>
      <c r="D3024" s="345"/>
      <c r="E3024" s="345"/>
      <c r="F3024" s="345"/>
      <c r="G3024" s="334">
        <v>1853687.81</v>
      </c>
      <c r="H3024" s="329">
        <v>45870</v>
      </c>
      <c r="I3024" s="114">
        <v>45881</v>
      </c>
      <c r="J3024" s="345"/>
      <c r="K3024" s="345"/>
      <c r="L3024" s="345"/>
      <c r="M3024" s="334" t="s">
        <v>3937</v>
      </c>
      <c r="N3024" s="336">
        <v>1</v>
      </c>
      <c r="O3024" s="135">
        <v>4359.7</v>
      </c>
      <c r="P3024" s="108">
        <v>2025</v>
      </c>
    </row>
    <row r="3025" spans="1:16" s="313" customFormat="1" ht="15.75" customHeight="1" x14ac:dyDescent="0.25">
      <c r="A3025" s="271" t="s">
        <v>5081</v>
      </c>
      <c r="B3025" s="341" t="s">
        <v>2500</v>
      </c>
      <c r="C3025" s="369">
        <v>7901855.0999999996</v>
      </c>
      <c r="D3025" s="345"/>
      <c r="E3025" s="345"/>
      <c r="F3025" s="345"/>
      <c r="G3025" s="334">
        <v>7901855.0999999996</v>
      </c>
      <c r="H3025" s="329">
        <v>45880</v>
      </c>
      <c r="I3025" s="114">
        <v>45897</v>
      </c>
      <c r="J3025" s="345"/>
      <c r="K3025" s="345"/>
      <c r="L3025" s="345"/>
      <c r="M3025" s="334" t="s">
        <v>908</v>
      </c>
      <c r="N3025" s="336">
        <v>1</v>
      </c>
      <c r="O3025" s="135">
        <v>6449.8</v>
      </c>
      <c r="P3025" s="108">
        <v>2025</v>
      </c>
    </row>
    <row r="3026" spans="1:16" s="313" customFormat="1" ht="15.75" customHeight="1" x14ac:dyDescent="0.25">
      <c r="A3026" s="271" t="s">
        <v>5082</v>
      </c>
      <c r="B3026" s="341" t="s">
        <v>2112</v>
      </c>
      <c r="C3026" s="369">
        <v>2203422.67</v>
      </c>
      <c r="D3026" s="345"/>
      <c r="E3026" s="345"/>
      <c r="F3026" s="345"/>
      <c r="G3026" s="334">
        <v>2203422.67</v>
      </c>
      <c r="H3026" s="329">
        <v>45849</v>
      </c>
      <c r="I3026" s="114">
        <v>45867</v>
      </c>
      <c r="J3026" s="345"/>
      <c r="K3026" s="345"/>
      <c r="L3026" s="345"/>
      <c r="M3026" s="334" t="s">
        <v>3938</v>
      </c>
      <c r="N3026" s="336">
        <v>1</v>
      </c>
      <c r="O3026" s="135">
        <v>403.4</v>
      </c>
      <c r="P3026" s="108">
        <v>2025</v>
      </c>
    </row>
    <row r="3027" spans="1:16" s="313" customFormat="1" ht="15.75" customHeight="1" x14ac:dyDescent="0.25">
      <c r="A3027" s="271" t="s">
        <v>5082</v>
      </c>
      <c r="B3027" s="341" t="s">
        <v>2112</v>
      </c>
      <c r="C3027" s="370">
        <v>92109.43</v>
      </c>
      <c r="D3027" s="345"/>
      <c r="E3027" s="345"/>
      <c r="F3027" s="345"/>
      <c r="G3027" s="334">
        <v>92109.43</v>
      </c>
      <c r="H3027" s="329">
        <v>45887</v>
      </c>
      <c r="I3027" s="114">
        <v>45867</v>
      </c>
      <c r="J3027" s="345"/>
      <c r="K3027" s="345"/>
      <c r="L3027" s="345"/>
      <c r="M3027" s="334" t="s">
        <v>3938</v>
      </c>
      <c r="N3027" s="336">
        <v>1</v>
      </c>
      <c r="O3027" s="135">
        <v>403.4</v>
      </c>
      <c r="P3027" s="108">
        <v>2025</v>
      </c>
    </row>
    <row r="3028" spans="1:16" s="313" customFormat="1" ht="15.75" customHeight="1" x14ac:dyDescent="0.25">
      <c r="A3028" s="271" t="s">
        <v>1634</v>
      </c>
      <c r="B3028" s="341" t="s">
        <v>4363</v>
      </c>
      <c r="C3028" s="370">
        <v>11766908.02</v>
      </c>
      <c r="D3028" s="345"/>
      <c r="E3028" s="345"/>
      <c r="F3028" s="345"/>
      <c r="G3028" s="334">
        <v>11766908.02</v>
      </c>
      <c r="H3028" s="329">
        <v>45842</v>
      </c>
      <c r="I3028" s="114">
        <v>45896</v>
      </c>
      <c r="J3028" s="345"/>
      <c r="K3028" s="345"/>
      <c r="L3028" s="345"/>
      <c r="M3028" s="334" t="s">
        <v>4466</v>
      </c>
      <c r="N3028" s="336">
        <v>4</v>
      </c>
      <c r="O3028" s="135">
        <v>6535.8</v>
      </c>
      <c r="P3028" s="108">
        <v>2025</v>
      </c>
    </row>
    <row r="3029" spans="1:16" s="313" customFormat="1" ht="15.75" customHeight="1" x14ac:dyDescent="0.25">
      <c r="A3029" s="271" t="s">
        <v>15</v>
      </c>
      <c r="B3029" s="341" t="s">
        <v>4286</v>
      </c>
      <c r="C3029" s="370">
        <v>99728.320000000007</v>
      </c>
      <c r="D3029" s="345"/>
      <c r="E3029" s="345"/>
      <c r="F3029" s="345"/>
      <c r="G3029" s="334">
        <v>99728.320000000007</v>
      </c>
      <c r="H3029" s="329">
        <v>45792</v>
      </c>
      <c r="I3029" s="114">
        <v>45895</v>
      </c>
      <c r="J3029" s="345"/>
      <c r="K3029" s="345"/>
      <c r="L3029" s="345"/>
      <c r="M3029" s="334" t="s">
        <v>5084</v>
      </c>
      <c r="N3029" s="336">
        <v>1</v>
      </c>
      <c r="O3029" s="135">
        <v>1503.1</v>
      </c>
      <c r="P3029" s="108">
        <v>2025</v>
      </c>
    </row>
    <row r="3030" spans="1:16" s="313" customFormat="1" ht="15.75" customHeight="1" x14ac:dyDescent="0.25">
      <c r="A3030" s="271" t="s">
        <v>659</v>
      </c>
      <c r="B3030" s="341" t="s">
        <v>4286</v>
      </c>
      <c r="C3030" s="370">
        <v>4898605.32</v>
      </c>
      <c r="D3030" s="345"/>
      <c r="E3030" s="345"/>
      <c r="F3030" s="345"/>
      <c r="G3030" s="334">
        <v>4898605.32</v>
      </c>
      <c r="H3030" s="329">
        <v>45854</v>
      </c>
      <c r="I3030" s="114">
        <v>45896</v>
      </c>
      <c r="J3030" s="345"/>
      <c r="K3030" s="345"/>
      <c r="L3030" s="345"/>
      <c r="M3030" s="334" t="s">
        <v>3939</v>
      </c>
      <c r="N3030" s="336">
        <v>2</v>
      </c>
      <c r="O3030" s="135">
        <v>1089.9000000000001</v>
      </c>
      <c r="P3030" s="108">
        <v>2025</v>
      </c>
    </row>
    <row r="3031" spans="1:16" s="313" customFormat="1" ht="15.75" customHeight="1" x14ac:dyDescent="0.25">
      <c r="A3031" s="271" t="s">
        <v>1964</v>
      </c>
      <c r="B3031" s="341" t="s">
        <v>4195</v>
      </c>
      <c r="C3031" s="370">
        <v>5583412.9199999999</v>
      </c>
      <c r="D3031" s="345"/>
      <c r="E3031" s="345"/>
      <c r="F3031" s="345"/>
      <c r="G3031" s="334">
        <v>5583412.9199999999</v>
      </c>
      <c r="H3031" s="329">
        <v>45859</v>
      </c>
      <c r="I3031" s="114">
        <v>45909</v>
      </c>
      <c r="J3031" s="345"/>
      <c r="K3031" s="345"/>
      <c r="L3031" s="345"/>
      <c r="M3031" s="334" t="s">
        <v>3938</v>
      </c>
      <c r="N3031" s="336">
        <v>1</v>
      </c>
      <c r="O3031" s="135">
        <v>1662.5</v>
      </c>
      <c r="P3031" s="108">
        <v>2025</v>
      </c>
    </row>
    <row r="3032" spans="1:16" s="313" customFormat="1" ht="15.75" customHeight="1" x14ac:dyDescent="0.25">
      <c r="A3032" s="271" t="s">
        <v>5088</v>
      </c>
      <c r="B3032" s="341" t="s">
        <v>2500</v>
      </c>
      <c r="C3032" s="370">
        <v>10534594.640000001</v>
      </c>
      <c r="D3032" s="345"/>
      <c r="E3032" s="345"/>
      <c r="F3032" s="345"/>
      <c r="G3032" s="334">
        <v>10534594.640000001</v>
      </c>
      <c r="H3032" s="329">
        <v>45884</v>
      </c>
      <c r="I3032" s="114">
        <v>45903</v>
      </c>
      <c r="J3032" s="345"/>
      <c r="K3032" s="345"/>
      <c r="L3032" s="345"/>
      <c r="M3032" s="334" t="s">
        <v>908</v>
      </c>
      <c r="N3032" s="336">
        <v>1</v>
      </c>
      <c r="O3032" s="135">
        <v>10325</v>
      </c>
      <c r="P3032" s="108">
        <v>2025</v>
      </c>
    </row>
    <row r="3033" spans="1:16" s="313" customFormat="1" ht="15.75" customHeight="1" x14ac:dyDescent="0.25">
      <c r="A3033" s="271" t="s">
        <v>3356</v>
      </c>
      <c r="B3033" s="341" t="s">
        <v>4956</v>
      </c>
      <c r="C3033" s="370">
        <v>72455.44</v>
      </c>
      <c r="D3033" s="345"/>
      <c r="E3033" s="345"/>
      <c r="F3033" s="345"/>
      <c r="G3033" s="334">
        <v>72455.44</v>
      </c>
      <c r="H3033" s="329">
        <v>45855</v>
      </c>
      <c r="I3033" s="114">
        <v>45901</v>
      </c>
      <c r="J3033" s="345"/>
      <c r="K3033" s="345"/>
      <c r="L3033" s="345"/>
      <c r="M3033" s="365" t="s">
        <v>5093</v>
      </c>
      <c r="N3033" s="336">
        <v>1</v>
      </c>
      <c r="O3033" s="135">
        <v>5299</v>
      </c>
      <c r="P3033" s="108">
        <v>2025</v>
      </c>
    </row>
    <row r="3034" spans="1:16" s="313" customFormat="1" ht="15.75" customHeight="1" x14ac:dyDescent="0.25">
      <c r="A3034" s="271" t="s">
        <v>3403</v>
      </c>
      <c r="B3034" s="341" t="s">
        <v>5089</v>
      </c>
      <c r="C3034" s="370">
        <v>799862.81</v>
      </c>
      <c r="D3034" s="345"/>
      <c r="E3034" s="345"/>
      <c r="F3034" s="345"/>
      <c r="G3034" s="334">
        <v>799862.81</v>
      </c>
      <c r="H3034" s="329">
        <v>45831</v>
      </c>
      <c r="I3034" s="114">
        <v>45891</v>
      </c>
      <c r="J3034" s="345"/>
      <c r="K3034" s="345"/>
      <c r="L3034" s="345"/>
      <c r="M3034" s="365" t="s">
        <v>5094</v>
      </c>
      <c r="N3034" s="336">
        <v>1</v>
      </c>
      <c r="O3034" s="135">
        <v>6252.1</v>
      </c>
      <c r="P3034" s="108">
        <v>2025</v>
      </c>
    </row>
    <row r="3035" spans="1:16" s="313" customFormat="1" ht="15.75" customHeight="1" x14ac:dyDescent="0.25">
      <c r="A3035" s="271" t="s">
        <v>5090</v>
      </c>
      <c r="B3035" s="341" t="s">
        <v>2500</v>
      </c>
      <c r="C3035" s="370">
        <v>7900976.1900000004</v>
      </c>
      <c r="D3035" s="345"/>
      <c r="E3035" s="345"/>
      <c r="F3035" s="345"/>
      <c r="G3035" s="334">
        <v>7900976.1900000004</v>
      </c>
      <c r="H3035" s="329">
        <v>45884</v>
      </c>
      <c r="I3035" s="114">
        <v>45903</v>
      </c>
      <c r="J3035" s="345"/>
      <c r="K3035" s="345"/>
      <c r="L3035" s="345"/>
      <c r="M3035" s="334" t="s">
        <v>908</v>
      </c>
      <c r="N3035" s="336">
        <v>1</v>
      </c>
      <c r="O3035" s="135">
        <v>8836.2000000000007</v>
      </c>
      <c r="P3035" s="108">
        <v>2025</v>
      </c>
    </row>
    <row r="3036" spans="1:16" s="313" customFormat="1" ht="15.75" customHeight="1" x14ac:dyDescent="0.25">
      <c r="A3036" s="271" t="s">
        <v>5091</v>
      </c>
      <c r="B3036" s="341" t="s">
        <v>2500</v>
      </c>
      <c r="C3036" s="370">
        <v>10534634.92</v>
      </c>
      <c r="D3036" s="345"/>
      <c r="E3036" s="345"/>
      <c r="F3036" s="345"/>
      <c r="G3036" s="334">
        <v>10534634.92</v>
      </c>
      <c r="H3036" s="329">
        <v>45881</v>
      </c>
      <c r="I3036" s="114">
        <v>45903</v>
      </c>
      <c r="J3036" s="345"/>
      <c r="K3036" s="345"/>
      <c r="L3036" s="345"/>
      <c r="M3036" s="334" t="s">
        <v>908</v>
      </c>
      <c r="N3036" s="336">
        <v>1</v>
      </c>
      <c r="O3036" s="135">
        <v>6379.9</v>
      </c>
      <c r="P3036" s="108">
        <v>2025</v>
      </c>
    </row>
    <row r="3037" spans="1:16" s="313" customFormat="1" ht="15.75" customHeight="1" x14ac:dyDescent="0.25">
      <c r="A3037" s="271" t="s">
        <v>331</v>
      </c>
      <c r="B3037" s="341" t="s">
        <v>5054</v>
      </c>
      <c r="C3037" s="370">
        <v>4417028.84</v>
      </c>
      <c r="D3037" s="345"/>
      <c r="E3037" s="345"/>
      <c r="F3037" s="345"/>
      <c r="G3037" s="334">
        <v>4417028.84</v>
      </c>
      <c r="H3037" s="329">
        <v>45868</v>
      </c>
      <c r="I3037" s="114">
        <v>45897</v>
      </c>
      <c r="J3037" s="345"/>
      <c r="K3037" s="345"/>
      <c r="L3037" s="345"/>
      <c r="M3037" s="334" t="s">
        <v>3938</v>
      </c>
      <c r="N3037" s="336">
        <v>1</v>
      </c>
      <c r="O3037" s="135">
        <v>1171.3</v>
      </c>
      <c r="P3037" s="108">
        <v>2025</v>
      </c>
    </row>
    <row r="3038" spans="1:16" s="313" customFormat="1" ht="15.75" customHeight="1" x14ac:dyDescent="0.25">
      <c r="A3038" s="271" t="s">
        <v>5092</v>
      </c>
      <c r="B3038" s="341" t="s">
        <v>2500</v>
      </c>
      <c r="C3038" s="370">
        <v>18437723.920000002</v>
      </c>
      <c r="D3038" s="345"/>
      <c r="E3038" s="345"/>
      <c r="F3038" s="345"/>
      <c r="G3038" s="334">
        <v>18437723.920000002</v>
      </c>
      <c r="H3038" s="329">
        <v>45876</v>
      </c>
      <c r="I3038" s="114">
        <v>45903</v>
      </c>
      <c r="J3038" s="345"/>
      <c r="K3038" s="345"/>
      <c r="L3038" s="345"/>
      <c r="M3038" s="334" t="s">
        <v>908</v>
      </c>
      <c r="N3038" s="336">
        <v>1</v>
      </c>
      <c r="O3038" s="135">
        <v>15269</v>
      </c>
      <c r="P3038" s="108">
        <v>2025</v>
      </c>
    </row>
    <row r="3039" spans="1:16" s="313" customFormat="1" ht="15.75" customHeight="1" x14ac:dyDescent="0.25">
      <c r="A3039" s="271" t="s">
        <v>431</v>
      </c>
      <c r="B3039" s="341" t="s">
        <v>5011</v>
      </c>
      <c r="C3039" s="370">
        <v>4650068</v>
      </c>
      <c r="D3039" s="345"/>
      <c r="E3039" s="345"/>
      <c r="F3039" s="345"/>
      <c r="G3039" s="334">
        <v>4650068</v>
      </c>
      <c r="H3039" s="329">
        <v>45849</v>
      </c>
      <c r="I3039" s="114">
        <v>45919</v>
      </c>
      <c r="J3039" s="345"/>
      <c r="K3039" s="345"/>
      <c r="L3039" s="345"/>
      <c r="M3039" s="334" t="s">
        <v>3939</v>
      </c>
      <c r="N3039" s="336">
        <v>2</v>
      </c>
      <c r="O3039" s="135">
        <v>1019.4</v>
      </c>
      <c r="P3039" s="108">
        <v>2025</v>
      </c>
    </row>
    <row r="3040" spans="1:16" s="313" customFormat="1" ht="15.75" customHeight="1" x14ac:dyDescent="0.25">
      <c r="A3040" s="271" t="s">
        <v>5100</v>
      </c>
      <c r="B3040" s="341" t="s">
        <v>4455</v>
      </c>
      <c r="C3040" s="370">
        <v>380167.2</v>
      </c>
      <c r="D3040" s="345"/>
      <c r="E3040" s="345"/>
      <c r="F3040" s="345"/>
      <c r="G3040" s="334">
        <v>380167.2</v>
      </c>
      <c r="H3040" s="329">
        <v>45464</v>
      </c>
      <c r="I3040" s="114">
        <v>45923</v>
      </c>
      <c r="J3040" s="345"/>
      <c r="K3040" s="345"/>
      <c r="L3040" s="345"/>
      <c r="M3040" s="332" t="s">
        <v>3816</v>
      </c>
      <c r="N3040" s="341">
        <v>3</v>
      </c>
      <c r="O3040" s="135">
        <v>686</v>
      </c>
      <c r="P3040" s="108">
        <v>2024</v>
      </c>
    </row>
    <row r="3041" spans="1:16" s="313" customFormat="1" ht="15.75" customHeight="1" x14ac:dyDescent="0.25">
      <c r="A3041" s="271" t="s">
        <v>5101</v>
      </c>
      <c r="B3041" s="341" t="s">
        <v>4095</v>
      </c>
      <c r="C3041" s="370">
        <v>284838.44</v>
      </c>
      <c r="D3041" s="345"/>
      <c r="E3041" s="345"/>
      <c r="F3041" s="345"/>
      <c r="G3041" s="334">
        <v>284838.44</v>
      </c>
      <c r="H3041" s="329" t="s">
        <v>5104</v>
      </c>
      <c r="I3041" s="114">
        <v>45895</v>
      </c>
      <c r="J3041" s="345"/>
      <c r="K3041" s="345"/>
      <c r="L3041" s="345"/>
      <c r="M3041" s="365" t="s">
        <v>5051</v>
      </c>
      <c r="N3041" s="336">
        <v>1</v>
      </c>
      <c r="O3041" s="135">
        <v>732.8</v>
      </c>
      <c r="P3041" s="108">
        <v>2025</v>
      </c>
    </row>
    <row r="3042" spans="1:16" s="313" customFormat="1" ht="15.75" customHeight="1" x14ac:dyDescent="0.25">
      <c r="A3042" s="271" t="s">
        <v>5102</v>
      </c>
      <c r="B3042" s="341" t="s">
        <v>2500</v>
      </c>
      <c r="C3042" s="370">
        <v>5262961.62</v>
      </c>
      <c r="D3042" s="345"/>
      <c r="E3042" s="345"/>
      <c r="F3042" s="345"/>
      <c r="G3042" s="334">
        <v>5262961.62</v>
      </c>
      <c r="H3042" s="329">
        <v>45891</v>
      </c>
      <c r="I3042" s="114">
        <v>45929</v>
      </c>
      <c r="J3042" s="345"/>
      <c r="K3042" s="345"/>
      <c r="L3042" s="345"/>
      <c r="M3042" s="334" t="s">
        <v>908</v>
      </c>
      <c r="N3042" s="336">
        <v>1</v>
      </c>
      <c r="O3042" s="135">
        <v>7614.8</v>
      </c>
      <c r="P3042" s="108">
        <v>2025</v>
      </c>
    </row>
    <row r="3043" spans="1:16" s="313" customFormat="1" ht="15.75" customHeight="1" x14ac:dyDescent="0.25">
      <c r="A3043" s="271" t="s">
        <v>5103</v>
      </c>
      <c r="B3043" s="341" t="s">
        <v>2500</v>
      </c>
      <c r="C3043" s="370">
        <v>5267807.0199999996</v>
      </c>
      <c r="D3043" s="345"/>
      <c r="E3043" s="345"/>
      <c r="F3043" s="345"/>
      <c r="G3043" s="334">
        <v>5267807.0199999996</v>
      </c>
      <c r="H3043" s="329">
        <v>45891</v>
      </c>
      <c r="I3043" s="114">
        <v>45923</v>
      </c>
      <c r="J3043" s="345"/>
      <c r="K3043" s="345"/>
      <c r="L3043" s="345"/>
      <c r="M3043" s="334" t="s">
        <v>908</v>
      </c>
      <c r="N3043" s="336">
        <v>1</v>
      </c>
      <c r="O3043" s="135">
        <v>4698.24</v>
      </c>
      <c r="P3043" s="108">
        <v>2025</v>
      </c>
    </row>
    <row r="3044" spans="1:16" s="313" customFormat="1" ht="15.75" customHeight="1" x14ac:dyDescent="0.25">
      <c r="A3044" s="271" t="s">
        <v>947</v>
      </c>
      <c r="B3044" s="341" t="s">
        <v>4099</v>
      </c>
      <c r="C3044" s="370">
        <v>5226158.5199999996</v>
      </c>
      <c r="D3044" s="345"/>
      <c r="E3044" s="345"/>
      <c r="F3044" s="345"/>
      <c r="G3044" s="334">
        <v>5226158.5199999996</v>
      </c>
      <c r="H3044" s="329" t="s">
        <v>5118</v>
      </c>
      <c r="I3044" s="114">
        <v>45937</v>
      </c>
      <c r="J3044" s="345"/>
      <c r="K3044" s="345"/>
      <c r="L3044" s="345"/>
      <c r="M3044" s="334" t="s">
        <v>3575</v>
      </c>
      <c r="N3044" s="336">
        <v>1</v>
      </c>
      <c r="O3044" s="135">
        <v>3365.7</v>
      </c>
      <c r="P3044" s="108">
        <v>2025</v>
      </c>
    </row>
    <row r="3045" spans="1:16" s="313" customFormat="1" ht="15.75" customHeight="1" x14ac:dyDescent="0.25">
      <c r="A3045" s="271" t="s">
        <v>1678</v>
      </c>
      <c r="B3045" s="341" t="s">
        <v>4090</v>
      </c>
      <c r="C3045" s="370">
        <v>7412701.0199999996</v>
      </c>
      <c r="D3045" s="345"/>
      <c r="E3045" s="345"/>
      <c r="F3045" s="345"/>
      <c r="G3045" s="334">
        <v>7412701.0199999996</v>
      </c>
      <c r="H3045" s="329">
        <v>45912</v>
      </c>
      <c r="I3045" s="114">
        <v>45918</v>
      </c>
      <c r="J3045" s="345"/>
      <c r="K3045" s="345"/>
      <c r="L3045" s="345"/>
      <c r="M3045" s="334" t="s">
        <v>3938</v>
      </c>
      <c r="N3045" s="336">
        <v>1</v>
      </c>
      <c r="O3045" s="135">
        <v>3411</v>
      </c>
      <c r="P3045" s="108">
        <v>2025</v>
      </c>
    </row>
    <row r="3046" spans="1:16" s="313" customFormat="1" ht="15.75" customHeight="1" x14ac:dyDescent="0.25">
      <c r="A3046" s="271" t="s">
        <v>5114</v>
      </c>
      <c r="B3046" s="341" t="s">
        <v>4286</v>
      </c>
      <c r="C3046" s="370">
        <v>11458759.66</v>
      </c>
      <c r="D3046" s="345"/>
      <c r="E3046" s="345"/>
      <c r="F3046" s="345"/>
      <c r="G3046" s="334">
        <v>11458759.66</v>
      </c>
      <c r="H3046" s="329">
        <v>45849</v>
      </c>
      <c r="I3046" s="114">
        <v>45910</v>
      </c>
      <c r="J3046" s="345"/>
      <c r="K3046" s="345"/>
      <c r="L3046" s="345"/>
      <c r="M3046" s="334" t="s">
        <v>3939</v>
      </c>
      <c r="N3046" s="336">
        <v>2</v>
      </c>
      <c r="O3046" s="135">
        <v>3408.3</v>
      </c>
      <c r="P3046" s="108">
        <v>2025</v>
      </c>
    </row>
    <row r="3047" spans="1:16" s="313" customFormat="1" ht="15.75" customHeight="1" x14ac:dyDescent="0.25">
      <c r="A3047" s="271" t="s">
        <v>5115</v>
      </c>
      <c r="B3047" s="341" t="s">
        <v>4363</v>
      </c>
      <c r="C3047" s="370">
        <v>7017279.7000000002</v>
      </c>
      <c r="D3047" s="345"/>
      <c r="E3047" s="345"/>
      <c r="F3047" s="345"/>
      <c r="G3047" s="334">
        <v>7017279.7000000002</v>
      </c>
      <c r="H3047" s="329">
        <v>45859</v>
      </c>
      <c r="I3047" s="114">
        <v>45931</v>
      </c>
      <c r="J3047" s="345"/>
      <c r="K3047" s="345"/>
      <c r="L3047" s="345"/>
      <c r="M3047" s="334" t="s">
        <v>4466</v>
      </c>
      <c r="N3047" s="336">
        <v>4</v>
      </c>
      <c r="O3047" s="135">
        <v>3637.5</v>
      </c>
      <c r="P3047" s="108">
        <v>2025</v>
      </c>
    </row>
    <row r="3048" spans="1:16" s="313" customFormat="1" ht="15.75" customHeight="1" x14ac:dyDescent="0.25">
      <c r="A3048" s="271" t="s">
        <v>5116</v>
      </c>
      <c r="B3048" s="341" t="s">
        <v>4286</v>
      </c>
      <c r="C3048" s="370">
        <v>5838886.6500000004</v>
      </c>
      <c r="D3048" s="345"/>
      <c r="E3048" s="345"/>
      <c r="F3048" s="345"/>
      <c r="G3048" s="334">
        <v>5838886.6500000004</v>
      </c>
      <c r="H3048" s="329">
        <v>45888</v>
      </c>
      <c r="I3048" s="114">
        <v>45919</v>
      </c>
      <c r="J3048" s="345"/>
      <c r="K3048" s="345"/>
      <c r="L3048" s="345"/>
      <c r="M3048" s="334" t="s">
        <v>3939</v>
      </c>
      <c r="N3048" s="336">
        <v>2</v>
      </c>
      <c r="O3048" s="135">
        <v>1085.3</v>
      </c>
      <c r="P3048" s="108">
        <v>2025</v>
      </c>
    </row>
    <row r="3049" spans="1:16" s="313" customFormat="1" ht="15.75" customHeight="1" x14ac:dyDescent="0.25">
      <c r="A3049" s="271" t="s">
        <v>137</v>
      </c>
      <c r="B3049" s="341" t="s">
        <v>4154</v>
      </c>
      <c r="C3049" s="370">
        <v>2542961.94</v>
      </c>
      <c r="D3049" s="345"/>
      <c r="E3049" s="345"/>
      <c r="F3049" s="345"/>
      <c r="G3049" s="334">
        <v>2542961.94</v>
      </c>
      <c r="H3049" s="329">
        <v>45902</v>
      </c>
      <c r="I3049" s="114">
        <v>45918</v>
      </c>
      <c r="J3049" s="345"/>
      <c r="K3049" s="345"/>
      <c r="L3049" s="345"/>
      <c r="M3049" s="334" t="s">
        <v>3575</v>
      </c>
      <c r="N3049" s="336">
        <v>1</v>
      </c>
      <c r="O3049" s="135">
        <v>581.79999999999995</v>
      </c>
      <c r="P3049" s="108">
        <v>2025</v>
      </c>
    </row>
    <row r="3050" spans="1:16" s="313" customFormat="1" ht="15.75" customHeight="1" x14ac:dyDescent="0.25">
      <c r="A3050" s="132" t="s">
        <v>5101</v>
      </c>
      <c r="B3050" s="341" t="s">
        <v>3838</v>
      </c>
      <c r="C3050" s="370">
        <v>2047048.8</v>
      </c>
      <c r="D3050" s="345"/>
      <c r="E3050" s="345"/>
      <c r="F3050" s="345"/>
      <c r="G3050" s="334">
        <v>2047048.8</v>
      </c>
      <c r="H3050" s="329">
        <v>44412</v>
      </c>
      <c r="I3050" s="114">
        <v>45953</v>
      </c>
      <c r="J3050" s="345"/>
      <c r="K3050" s="345"/>
      <c r="L3050" s="345"/>
      <c r="M3050" s="334" t="s">
        <v>3938</v>
      </c>
      <c r="N3050" s="336">
        <v>1</v>
      </c>
      <c r="O3050" s="135">
        <v>732.8</v>
      </c>
      <c r="P3050" s="108">
        <v>2021</v>
      </c>
    </row>
    <row r="3051" spans="1:16" s="313" customFormat="1" ht="15.75" customHeight="1" x14ac:dyDescent="0.25">
      <c r="A3051" s="271" t="s">
        <v>5117</v>
      </c>
      <c r="B3051" s="341" t="s">
        <v>2500</v>
      </c>
      <c r="C3051" s="370">
        <v>13168778.35</v>
      </c>
      <c r="D3051" s="345"/>
      <c r="E3051" s="345"/>
      <c r="F3051" s="345"/>
      <c r="G3051" s="334">
        <v>13168778.35</v>
      </c>
      <c r="H3051" s="329">
        <v>45894</v>
      </c>
      <c r="I3051" s="114">
        <v>45950</v>
      </c>
      <c r="J3051" s="345"/>
      <c r="K3051" s="345"/>
      <c r="L3051" s="345"/>
      <c r="M3051" s="334" t="s">
        <v>908</v>
      </c>
      <c r="N3051" s="336">
        <v>1</v>
      </c>
      <c r="O3051" s="135">
        <v>10776.7</v>
      </c>
      <c r="P3051" s="108">
        <v>2025</v>
      </c>
    </row>
    <row r="3052" spans="1:16" s="313" customFormat="1" ht="15.75" customHeight="1" x14ac:dyDescent="0.25">
      <c r="A3052" s="271" t="s">
        <v>5128</v>
      </c>
      <c r="B3052" s="341" t="s">
        <v>4090</v>
      </c>
      <c r="C3052" s="370">
        <v>768997.05</v>
      </c>
      <c r="D3052" s="345"/>
      <c r="E3052" s="345"/>
      <c r="F3052" s="345"/>
      <c r="G3052" s="334">
        <v>768997.05</v>
      </c>
      <c r="H3052" s="329">
        <v>45870</v>
      </c>
      <c r="I3052" s="114">
        <v>45953</v>
      </c>
      <c r="J3052" s="345"/>
      <c r="K3052" s="345"/>
      <c r="L3052" s="345"/>
      <c r="M3052" s="334" t="s">
        <v>3994</v>
      </c>
      <c r="N3052" s="336">
        <v>3</v>
      </c>
      <c r="O3052" s="135">
        <v>429.4</v>
      </c>
      <c r="P3052" s="108">
        <v>2025</v>
      </c>
    </row>
    <row r="3053" spans="1:16" s="313" customFormat="1" ht="15.75" customHeight="1" x14ac:dyDescent="0.25">
      <c r="A3053" s="271" t="s">
        <v>5129</v>
      </c>
      <c r="B3053" s="341" t="s">
        <v>4090</v>
      </c>
      <c r="C3053" s="370">
        <v>1245059.04</v>
      </c>
      <c r="D3053" s="345"/>
      <c r="E3053" s="345"/>
      <c r="F3053" s="345"/>
      <c r="G3053" s="334">
        <v>1245059.04</v>
      </c>
      <c r="H3053" s="329">
        <v>45870</v>
      </c>
      <c r="I3053" s="114">
        <v>45953</v>
      </c>
      <c r="J3053" s="345"/>
      <c r="K3053" s="345"/>
      <c r="L3053" s="345"/>
      <c r="M3053" s="334" t="s">
        <v>3994</v>
      </c>
      <c r="N3053" s="336">
        <v>3</v>
      </c>
      <c r="O3053" s="135">
        <v>669</v>
      </c>
      <c r="P3053" s="108">
        <v>2025</v>
      </c>
    </row>
    <row r="3054" spans="1:16" s="313" customFormat="1" ht="15.75" customHeight="1" x14ac:dyDescent="0.25">
      <c r="A3054" s="271" t="s">
        <v>5130</v>
      </c>
      <c r="B3054" s="341" t="s">
        <v>4090</v>
      </c>
      <c r="C3054" s="370">
        <v>618996.65</v>
      </c>
      <c r="D3054" s="345"/>
      <c r="E3054" s="345"/>
      <c r="F3054" s="345"/>
      <c r="G3054" s="334">
        <v>618996.65</v>
      </c>
      <c r="H3054" s="329">
        <v>45870</v>
      </c>
      <c r="I3054" s="114">
        <v>45953</v>
      </c>
      <c r="J3054" s="345"/>
      <c r="K3054" s="345"/>
      <c r="L3054" s="345"/>
      <c r="M3054" s="334" t="s">
        <v>3994</v>
      </c>
      <c r="N3054" s="336">
        <v>3</v>
      </c>
      <c r="O3054" s="135">
        <v>486.6</v>
      </c>
      <c r="P3054" s="108">
        <v>2025</v>
      </c>
    </row>
    <row r="3055" spans="1:16" s="313" customFormat="1" ht="15.75" customHeight="1" x14ac:dyDescent="0.25">
      <c r="A3055" s="271" t="s">
        <v>5131</v>
      </c>
      <c r="B3055" s="341" t="s">
        <v>2500</v>
      </c>
      <c r="C3055" s="370">
        <v>5263916.68</v>
      </c>
      <c r="D3055" s="345"/>
      <c r="E3055" s="345"/>
      <c r="F3055" s="345"/>
      <c r="G3055" s="334">
        <v>5263916.68</v>
      </c>
      <c r="H3055" s="329">
        <v>45891</v>
      </c>
      <c r="I3055" s="114">
        <v>45950</v>
      </c>
      <c r="J3055" s="345"/>
      <c r="K3055" s="345"/>
      <c r="L3055" s="345"/>
      <c r="M3055" s="334" t="s">
        <v>908</v>
      </c>
      <c r="N3055" s="336">
        <v>1</v>
      </c>
      <c r="O3055" s="135">
        <v>4978.6000000000004</v>
      </c>
      <c r="P3055" s="108">
        <v>2025</v>
      </c>
    </row>
    <row r="3056" spans="1:16" s="313" customFormat="1" ht="15.75" customHeight="1" x14ac:dyDescent="0.25">
      <c r="A3056" s="271" t="s">
        <v>5132</v>
      </c>
      <c r="B3056" s="341" t="s">
        <v>4601</v>
      </c>
      <c r="C3056" s="370">
        <v>7901237.5499999998</v>
      </c>
      <c r="D3056" s="345"/>
      <c r="E3056" s="345"/>
      <c r="F3056" s="345"/>
      <c r="G3056" s="334">
        <v>7901237.5499999998</v>
      </c>
      <c r="H3056" s="329">
        <v>45894</v>
      </c>
      <c r="I3056" s="114">
        <v>45950</v>
      </c>
      <c r="J3056" s="345"/>
      <c r="K3056" s="345"/>
      <c r="L3056" s="345"/>
      <c r="M3056" s="334" t="s">
        <v>908</v>
      </c>
      <c r="N3056" s="336">
        <v>1</v>
      </c>
      <c r="O3056" s="135">
        <v>6420</v>
      </c>
      <c r="P3056" s="108">
        <v>2025</v>
      </c>
    </row>
    <row r="3057" spans="1:16" s="313" customFormat="1" ht="15.75" customHeight="1" x14ac:dyDescent="0.25">
      <c r="A3057" s="271" t="s">
        <v>5133</v>
      </c>
      <c r="B3057" s="341" t="s">
        <v>4601</v>
      </c>
      <c r="C3057" s="370">
        <v>5264986.46</v>
      </c>
      <c r="D3057" s="345"/>
      <c r="E3057" s="345"/>
      <c r="F3057" s="345"/>
      <c r="G3057" s="334">
        <v>5264986.46</v>
      </c>
      <c r="H3057" s="329">
        <v>45908</v>
      </c>
      <c r="I3057" s="114">
        <v>45951</v>
      </c>
      <c r="J3057" s="345"/>
      <c r="K3057" s="345"/>
      <c r="L3057" s="345"/>
      <c r="M3057" s="334" t="s">
        <v>908</v>
      </c>
      <c r="N3057" s="336">
        <v>1</v>
      </c>
      <c r="O3057" s="135">
        <v>7357</v>
      </c>
      <c r="P3057" s="108">
        <v>2025</v>
      </c>
    </row>
    <row r="3058" spans="1:16" s="313" customFormat="1" ht="15.75" customHeight="1" x14ac:dyDescent="0.25">
      <c r="A3058" s="271" t="s">
        <v>5134</v>
      </c>
      <c r="B3058" s="341" t="s">
        <v>2500</v>
      </c>
      <c r="C3058" s="370">
        <v>10536261.439999999</v>
      </c>
      <c r="D3058" s="345"/>
      <c r="E3058" s="345"/>
      <c r="F3058" s="345"/>
      <c r="G3058" s="334">
        <v>10536261.439999999</v>
      </c>
      <c r="H3058" s="329">
        <v>45902</v>
      </c>
      <c r="I3058" s="114">
        <v>45953</v>
      </c>
      <c r="J3058" s="345"/>
      <c r="K3058" s="345"/>
      <c r="L3058" s="345"/>
      <c r="M3058" s="334" t="s">
        <v>908</v>
      </c>
      <c r="N3058" s="336">
        <v>1</v>
      </c>
      <c r="O3058" s="135">
        <v>9383.7999999999993</v>
      </c>
      <c r="P3058" s="108">
        <v>2025</v>
      </c>
    </row>
    <row r="3059" spans="1:16" s="313" customFormat="1" ht="15.75" customHeight="1" x14ac:dyDescent="0.25">
      <c r="A3059" s="271" t="s">
        <v>5135</v>
      </c>
      <c r="B3059" s="341" t="s">
        <v>4090</v>
      </c>
      <c r="C3059" s="370">
        <v>7240137.6699999999</v>
      </c>
      <c r="D3059" s="345"/>
      <c r="E3059" s="345"/>
      <c r="F3059" s="345"/>
      <c r="G3059" s="334">
        <v>7240137.6699999999</v>
      </c>
      <c r="H3059" s="329">
        <v>45958</v>
      </c>
      <c r="I3059" s="114">
        <v>45962</v>
      </c>
      <c r="J3059" s="345"/>
      <c r="K3059" s="345"/>
      <c r="L3059" s="345"/>
      <c r="M3059" s="334" t="s">
        <v>3938</v>
      </c>
      <c r="N3059" s="336">
        <v>1</v>
      </c>
      <c r="O3059" s="135">
        <v>3631.8</v>
      </c>
      <c r="P3059" s="108">
        <v>2025</v>
      </c>
    </row>
    <row r="3060" spans="1:16" s="313" customFormat="1" ht="15.75" customHeight="1" x14ac:dyDescent="0.25">
      <c r="A3060" s="271" t="s">
        <v>891</v>
      </c>
      <c r="B3060" s="341" t="s">
        <v>4164</v>
      </c>
      <c r="C3060" s="370">
        <v>7100996.4000000004</v>
      </c>
      <c r="D3060" s="345"/>
      <c r="E3060" s="345"/>
      <c r="F3060" s="345"/>
      <c r="G3060" s="334">
        <v>7100996.4000000004</v>
      </c>
      <c r="H3060" s="329">
        <v>45940</v>
      </c>
      <c r="I3060" s="114">
        <v>45959</v>
      </c>
      <c r="J3060" s="345"/>
      <c r="K3060" s="345"/>
      <c r="L3060" s="345"/>
      <c r="M3060" s="334" t="s">
        <v>3937</v>
      </c>
      <c r="N3060" s="336">
        <v>1</v>
      </c>
      <c r="O3060" s="135">
        <v>13159.7</v>
      </c>
      <c r="P3060" s="108">
        <v>2025</v>
      </c>
    </row>
    <row r="3061" spans="1:16" s="313" customFormat="1" ht="15.75" customHeight="1" x14ac:dyDescent="0.25">
      <c r="A3061" s="271" t="s">
        <v>5136</v>
      </c>
      <c r="B3061" s="341" t="s">
        <v>2500</v>
      </c>
      <c r="C3061" s="370">
        <v>2635028.46</v>
      </c>
      <c r="D3061" s="345"/>
      <c r="E3061" s="345"/>
      <c r="F3061" s="345"/>
      <c r="G3061" s="334">
        <v>2635028.46</v>
      </c>
      <c r="H3061" s="329">
        <v>45918</v>
      </c>
      <c r="I3061" s="114">
        <v>45953</v>
      </c>
      <c r="J3061" s="345"/>
      <c r="K3061" s="345"/>
      <c r="L3061" s="345"/>
      <c r="M3061" s="334" t="s">
        <v>908</v>
      </c>
      <c r="N3061" s="336">
        <v>1</v>
      </c>
      <c r="O3061" s="135">
        <v>4213.1000000000004</v>
      </c>
      <c r="P3061" s="108">
        <v>2025</v>
      </c>
    </row>
    <row r="3062" spans="1:16" s="313" customFormat="1" ht="15.75" customHeight="1" x14ac:dyDescent="0.25">
      <c r="A3062" s="271" t="s">
        <v>5137</v>
      </c>
      <c r="B3062" s="341" t="s">
        <v>4601</v>
      </c>
      <c r="C3062" s="370">
        <v>2633353.5699999998</v>
      </c>
      <c r="D3062" s="345"/>
      <c r="E3062" s="345"/>
      <c r="F3062" s="345"/>
      <c r="G3062" s="334">
        <v>2633353.5699999998</v>
      </c>
      <c r="H3062" s="329">
        <v>45940</v>
      </c>
      <c r="I3062" s="114">
        <v>45960</v>
      </c>
      <c r="J3062" s="345"/>
      <c r="K3062" s="345"/>
      <c r="L3062" s="345"/>
      <c r="M3062" s="334" t="s">
        <v>908</v>
      </c>
      <c r="N3062" s="336">
        <v>1</v>
      </c>
      <c r="O3062" s="135">
        <v>6845.7</v>
      </c>
      <c r="P3062" s="108">
        <v>2025</v>
      </c>
    </row>
    <row r="3063" spans="1:16" s="313" customFormat="1" ht="15.75" customHeight="1" x14ac:dyDescent="0.25">
      <c r="A3063" s="271" t="s">
        <v>5138</v>
      </c>
      <c r="B3063" s="341" t="s">
        <v>2500</v>
      </c>
      <c r="C3063" s="370">
        <v>11519954.84</v>
      </c>
      <c r="D3063" s="345"/>
      <c r="E3063" s="345"/>
      <c r="F3063" s="345"/>
      <c r="G3063" s="334">
        <v>11519954.84</v>
      </c>
      <c r="H3063" s="329">
        <v>45939</v>
      </c>
      <c r="I3063" s="114">
        <v>45966</v>
      </c>
      <c r="J3063" s="345"/>
      <c r="K3063" s="345"/>
      <c r="L3063" s="345"/>
      <c r="M3063" s="334" t="s">
        <v>908</v>
      </c>
      <c r="N3063" s="336">
        <v>1</v>
      </c>
      <c r="O3063" s="135">
        <v>12760.79</v>
      </c>
      <c r="P3063" s="108">
        <v>2025</v>
      </c>
    </row>
    <row r="3064" spans="1:16" s="313" customFormat="1" ht="15.75" customHeight="1" x14ac:dyDescent="0.25">
      <c r="A3064" s="271" t="s">
        <v>5139</v>
      </c>
      <c r="B3064" s="341" t="s">
        <v>4601</v>
      </c>
      <c r="C3064" s="370">
        <v>11517481.76</v>
      </c>
      <c r="D3064" s="345"/>
      <c r="E3064" s="345"/>
      <c r="F3064" s="345"/>
      <c r="G3064" s="334">
        <v>11517481.76</v>
      </c>
      <c r="H3064" s="329">
        <v>45939</v>
      </c>
      <c r="I3064" s="114">
        <v>45967</v>
      </c>
      <c r="J3064" s="345"/>
      <c r="K3064" s="345"/>
      <c r="L3064" s="345"/>
      <c r="M3064" s="334" t="s">
        <v>908</v>
      </c>
      <c r="N3064" s="336">
        <v>1</v>
      </c>
      <c r="O3064" s="135">
        <v>8928.2000000000007</v>
      </c>
      <c r="P3064" s="108">
        <v>2025</v>
      </c>
    </row>
    <row r="3065" spans="1:16" s="313" customFormat="1" ht="15.75" customHeight="1" x14ac:dyDescent="0.25">
      <c r="A3065" s="271" t="s">
        <v>5140</v>
      </c>
      <c r="B3065" s="341" t="s">
        <v>4601</v>
      </c>
      <c r="C3065" s="370">
        <v>5754416.4800000004</v>
      </c>
      <c r="D3065" s="345"/>
      <c r="E3065" s="345"/>
      <c r="F3065" s="345"/>
      <c r="G3065" s="334">
        <v>5754416.4800000004</v>
      </c>
      <c r="H3065" s="329">
        <v>45909</v>
      </c>
      <c r="I3065" s="114">
        <v>45968</v>
      </c>
      <c r="J3065" s="345"/>
      <c r="K3065" s="345"/>
      <c r="L3065" s="345"/>
      <c r="M3065" s="334" t="s">
        <v>908</v>
      </c>
      <c r="N3065" s="336">
        <v>1</v>
      </c>
      <c r="O3065" s="135">
        <v>5593.6</v>
      </c>
      <c r="P3065" s="108">
        <v>2025</v>
      </c>
    </row>
    <row r="3066" spans="1:16" s="313" customFormat="1" ht="15.75" customHeight="1" x14ac:dyDescent="0.25">
      <c r="A3066" s="271" t="s">
        <v>5141</v>
      </c>
      <c r="B3066" s="341" t="s">
        <v>4601</v>
      </c>
      <c r="C3066" s="370">
        <v>3586586.42</v>
      </c>
      <c r="D3066" s="345"/>
      <c r="E3066" s="345"/>
      <c r="F3066" s="345"/>
      <c r="G3066" s="334">
        <v>3586586.42</v>
      </c>
      <c r="H3066" s="329">
        <v>45940</v>
      </c>
      <c r="I3066" s="114">
        <v>45961</v>
      </c>
      <c r="J3066" s="345"/>
      <c r="K3066" s="345"/>
      <c r="L3066" s="345"/>
      <c r="M3066" s="334" t="s">
        <v>908</v>
      </c>
      <c r="N3066" s="336">
        <v>1</v>
      </c>
      <c r="O3066" s="135">
        <v>4127.8</v>
      </c>
      <c r="P3066" s="108">
        <v>2025</v>
      </c>
    </row>
    <row r="3067" spans="1:16" s="313" customFormat="1" ht="15.75" customHeight="1" x14ac:dyDescent="0.25">
      <c r="A3067" s="271" t="s">
        <v>5142</v>
      </c>
      <c r="B3067" s="341" t="s">
        <v>4601</v>
      </c>
      <c r="C3067" s="370">
        <v>7900311.3300000001</v>
      </c>
      <c r="D3067" s="345"/>
      <c r="E3067" s="345"/>
      <c r="F3067" s="345"/>
      <c r="G3067" s="334">
        <v>7900311.3300000001</v>
      </c>
      <c r="H3067" s="329">
        <v>45911</v>
      </c>
      <c r="I3067" s="114">
        <v>45971</v>
      </c>
      <c r="J3067" s="345"/>
      <c r="K3067" s="345"/>
      <c r="L3067" s="345"/>
      <c r="M3067" s="334" t="s">
        <v>908</v>
      </c>
      <c r="N3067" s="336">
        <v>1</v>
      </c>
      <c r="O3067" s="135">
        <v>5165.7</v>
      </c>
      <c r="P3067" s="108">
        <v>2025</v>
      </c>
    </row>
    <row r="3068" spans="1:16" s="313" customFormat="1" ht="15.75" customHeight="1" x14ac:dyDescent="0.25">
      <c r="A3068" s="271" t="s">
        <v>5143</v>
      </c>
      <c r="B3068" s="341" t="s">
        <v>2500</v>
      </c>
      <c r="C3068" s="370">
        <v>10539314.720000001</v>
      </c>
      <c r="D3068" s="345"/>
      <c r="E3068" s="345"/>
      <c r="F3068" s="345"/>
      <c r="G3068" s="334">
        <v>10539314.720000001</v>
      </c>
      <c r="H3068" s="329">
        <v>45915</v>
      </c>
      <c r="I3068" s="114">
        <v>45968</v>
      </c>
      <c r="J3068" s="345"/>
      <c r="K3068" s="345"/>
      <c r="L3068" s="345"/>
      <c r="M3068" s="334" t="s">
        <v>908</v>
      </c>
      <c r="N3068" s="336">
        <v>1</v>
      </c>
      <c r="O3068" s="135">
        <v>9619.6</v>
      </c>
      <c r="P3068" s="108">
        <v>2025</v>
      </c>
    </row>
    <row r="3069" spans="1:16" s="313" customFormat="1" ht="15.75" customHeight="1" x14ac:dyDescent="0.25">
      <c r="A3069" s="271" t="s">
        <v>1023</v>
      </c>
      <c r="B3069" s="341" t="s">
        <v>4286</v>
      </c>
      <c r="C3069" s="370">
        <v>12280408.91</v>
      </c>
      <c r="D3069" s="345"/>
      <c r="E3069" s="345"/>
      <c r="F3069" s="345"/>
      <c r="G3069" s="334">
        <v>12280408.91</v>
      </c>
      <c r="H3069" s="329">
        <v>45909</v>
      </c>
      <c r="I3069" s="114">
        <v>45962</v>
      </c>
      <c r="J3069" s="345"/>
      <c r="K3069" s="345"/>
      <c r="L3069" s="345"/>
      <c r="M3069" s="334" t="s">
        <v>3939</v>
      </c>
      <c r="N3069" s="336">
        <v>2</v>
      </c>
      <c r="O3069" s="135">
        <v>3369.5</v>
      </c>
      <c r="P3069" s="108">
        <v>2025</v>
      </c>
    </row>
    <row r="3070" spans="1:16" s="313" customFormat="1" ht="15.75" customHeight="1" x14ac:dyDescent="0.25">
      <c r="A3070" s="271" t="s">
        <v>5151</v>
      </c>
      <c r="B3070" s="341" t="s">
        <v>2500</v>
      </c>
      <c r="C3070" s="370">
        <v>2879505.08</v>
      </c>
      <c r="D3070" s="345"/>
      <c r="E3070" s="345"/>
      <c r="F3070" s="345"/>
      <c r="G3070" s="334">
        <v>2879505.08</v>
      </c>
      <c r="H3070" s="329">
        <v>45962</v>
      </c>
      <c r="I3070" s="114">
        <v>45982</v>
      </c>
      <c r="J3070" s="345"/>
      <c r="K3070" s="345"/>
      <c r="L3070" s="345"/>
      <c r="M3070" s="334" t="s">
        <v>908</v>
      </c>
      <c r="N3070" s="336">
        <v>1</v>
      </c>
      <c r="O3070" s="135">
        <v>4209.1000000000004</v>
      </c>
      <c r="P3070" s="108">
        <v>2025</v>
      </c>
    </row>
    <row r="3071" spans="1:16" s="313" customFormat="1" ht="15.75" customHeight="1" x14ac:dyDescent="0.25">
      <c r="A3071" s="271" t="s">
        <v>5152</v>
      </c>
      <c r="B3071" s="341" t="s">
        <v>2500</v>
      </c>
      <c r="C3071" s="370">
        <v>5756925.6600000001</v>
      </c>
      <c r="D3071" s="345"/>
      <c r="E3071" s="345"/>
      <c r="F3071" s="345"/>
      <c r="G3071" s="334">
        <v>5756925.6600000001</v>
      </c>
      <c r="H3071" s="329">
        <v>45962</v>
      </c>
      <c r="I3071" s="114">
        <v>45985</v>
      </c>
      <c r="J3071" s="345"/>
      <c r="K3071" s="345"/>
      <c r="L3071" s="345"/>
      <c r="M3071" s="334" t="s">
        <v>908</v>
      </c>
      <c r="N3071" s="336">
        <v>1</v>
      </c>
      <c r="O3071" s="135">
        <v>3684.8</v>
      </c>
      <c r="P3071" s="108">
        <v>2025</v>
      </c>
    </row>
    <row r="3072" spans="1:16" s="313" customFormat="1" ht="15.75" customHeight="1" x14ac:dyDescent="0.25">
      <c r="A3072" s="271" t="s">
        <v>5153</v>
      </c>
      <c r="B3072" s="341" t="s">
        <v>4601</v>
      </c>
      <c r="C3072" s="370">
        <v>5265976.2</v>
      </c>
      <c r="D3072" s="345"/>
      <c r="E3072" s="345"/>
      <c r="F3072" s="345"/>
      <c r="G3072" s="334">
        <v>5265976.2</v>
      </c>
      <c r="H3072" s="329">
        <v>45929</v>
      </c>
      <c r="I3072" s="114">
        <v>45979</v>
      </c>
      <c r="J3072" s="345"/>
      <c r="K3072" s="345"/>
      <c r="L3072" s="345"/>
      <c r="M3072" s="334" t="s">
        <v>908</v>
      </c>
      <c r="N3072" s="336">
        <v>1</v>
      </c>
      <c r="O3072" s="135">
        <v>4124.2</v>
      </c>
      <c r="P3072" s="108">
        <v>2025</v>
      </c>
    </row>
    <row r="3073" spans="1:16" s="313" customFormat="1" ht="15.75" customHeight="1" x14ac:dyDescent="0.25">
      <c r="A3073" s="271" t="s">
        <v>392</v>
      </c>
      <c r="B3073" s="341" t="s">
        <v>3844</v>
      </c>
      <c r="C3073" s="370">
        <v>5931903.5199999996</v>
      </c>
      <c r="D3073" s="345"/>
      <c r="E3073" s="345"/>
      <c r="F3073" s="345"/>
      <c r="G3073" s="334">
        <v>5931903.5199999996</v>
      </c>
      <c r="H3073" s="329">
        <v>45968</v>
      </c>
      <c r="I3073" s="114">
        <v>45985</v>
      </c>
      <c r="J3073" s="345"/>
      <c r="K3073" s="345"/>
      <c r="L3073" s="345"/>
      <c r="M3073" s="334" t="s">
        <v>3938</v>
      </c>
      <c r="N3073" s="336">
        <v>1</v>
      </c>
      <c r="O3073" s="135">
        <v>675.2</v>
      </c>
      <c r="P3073" s="108">
        <v>2025</v>
      </c>
    </row>
    <row r="3074" spans="1:16" s="313" customFormat="1" ht="15.75" customHeight="1" x14ac:dyDescent="0.25">
      <c r="A3074" s="271" t="s">
        <v>5154</v>
      </c>
      <c r="B3074" s="341" t="s">
        <v>4601</v>
      </c>
      <c r="C3074" s="370">
        <v>18433900.379999999</v>
      </c>
      <c r="D3074" s="345"/>
      <c r="E3074" s="345"/>
      <c r="F3074" s="345"/>
      <c r="G3074" s="334">
        <v>18433900.379999999</v>
      </c>
      <c r="H3074" s="329">
        <v>45966</v>
      </c>
      <c r="I3074" s="114">
        <v>45979</v>
      </c>
      <c r="J3074" s="345"/>
      <c r="K3074" s="345"/>
      <c r="L3074" s="345"/>
      <c r="M3074" s="334" t="s">
        <v>908</v>
      </c>
      <c r="N3074" s="336">
        <v>1</v>
      </c>
      <c r="O3074" s="135">
        <v>17182.099999999999</v>
      </c>
      <c r="P3074" s="108">
        <v>2025</v>
      </c>
    </row>
    <row r="3075" spans="1:16" s="313" customFormat="1" ht="15.75" customHeight="1" x14ac:dyDescent="0.25">
      <c r="A3075" s="271" t="s">
        <v>97</v>
      </c>
      <c r="B3075" s="341" t="s">
        <v>4095</v>
      </c>
      <c r="C3075" s="370">
        <v>12513365.779999999</v>
      </c>
      <c r="D3075" s="345"/>
      <c r="E3075" s="345"/>
      <c r="F3075" s="345"/>
      <c r="G3075" s="334">
        <v>12513365.779999999</v>
      </c>
      <c r="H3075" s="329">
        <v>45945</v>
      </c>
      <c r="I3075" s="114">
        <v>45978</v>
      </c>
      <c r="J3075" s="345"/>
      <c r="K3075" s="345"/>
      <c r="L3075" s="345"/>
      <c r="M3075" s="334" t="s">
        <v>3939</v>
      </c>
      <c r="N3075" s="336">
        <v>2</v>
      </c>
      <c r="O3075" s="135">
        <v>2609.1</v>
      </c>
      <c r="P3075" s="108">
        <v>2025</v>
      </c>
    </row>
    <row r="3076" spans="1:16" s="313" customFormat="1" ht="15.75" customHeight="1" x14ac:dyDescent="0.25">
      <c r="A3076" s="271" t="s">
        <v>5155</v>
      </c>
      <c r="B3076" s="341" t="s">
        <v>4601</v>
      </c>
      <c r="C3076" s="370">
        <v>7904314.7400000002</v>
      </c>
      <c r="D3076" s="345"/>
      <c r="E3076" s="345"/>
      <c r="F3076" s="345"/>
      <c r="G3076" s="334">
        <v>7904314.7400000002</v>
      </c>
      <c r="H3076" s="329">
        <v>45959</v>
      </c>
      <c r="I3076" s="114">
        <v>45979</v>
      </c>
      <c r="J3076" s="345"/>
      <c r="K3076" s="345"/>
      <c r="L3076" s="345"/>
      <c r="M3076" s="334" t="s">
        <v>908</v>
      </c>
      <c r="N3076" s="336">
        <v>1</v>
      </c>
      <c r="O3076" s="135">
        <v>6154.9</v>
      </c>
      <c r="P3076" s="108">
        <v>2025</v>
      </c>
    </row>
    <row r="3077" spans="1:16" s="313" customFormat="1" ht="15.75" customHeight="1" x14ac:dyDescent="0.25">
      <c r="A3077" s="271" t="s">
        <v>5156</v>
      </c>
      <c r="B3077" s="341" t="s">
        <v>4162</v>
      </c>
      <c r="C3077" s="370">
        <v>2343889.27</v>
      </c>
      <c r="D3077" s="345"/>
      <c r="E3077" s="345"/>
      <c r="F3077" s="345"/>
      <c r="G3077" s="334">
        <v>2343889.27</v>
      </c>
      <c r="H3077" s="329">
        <v>45931</v>
      </c>
      <c r="I3077" s="114">
        <v>45985</v>
      </c>
      <c r="J3077" s="345"/>
      <c r="K3077" s="345"/>
      <c r="L3077" s="345"/>
      <c r="M3077" s="334" t="s">
        <v>3937</v>
      </c>
      <c r="N3077" s="336">
        <v>1</v>
      </c>
      <c r="O3077" s="135">
        <v>4303.2</v>
      </c>
      <c r="P3077" s="108">
        <v>2025</v>
      </c>
    </row>
    <row r="3078" spans="1:16" s="313" customFormat="1" ht="15.75" customHeight="1" x14ac:dyDescent="0.25">
      <c r="A3078" s="271" t="s">
        <v>5157</v>
      </c>
      <c r="B3078" s="341" t="s">
        <v>4601</v>
      </c>
      <c r="C3078" s="370">
        <v>5264154.5999999996</v>
      </c>
      <c r="D3078" s="345"/>
      <c r="E3078" s="345"/>
      <c r="F3078" s="345"/>
      <c r="G3078" s="334">
        <v>5264154.5999999996</v>
      </c>
      <c r="H3078" s="329">
        <v>45926</v>
      </c>
      <c r="I3078" s="114">
        <v>45979</v>
      </c>
      <c r="J3078" s="345"/>
      <c r="K3078" s="345"/>
      <c r="L3078" s="345"/>
      <c r="M3078" s="334" t="s">
        <v>908</v>
      </c>
      <c r="N3078" s="336">
        <v>1</v>
      </c>
      <c r="O3078" s="135">
        <v>4348.8</v>
      </c>
      <c r="P3078" s="108">
        <v>2025</v>
      </c>
    </row>
    <row r="3079" spans="1:16" s="313" customFormat="1" ht="15.75" customHeight="1" x14ac:dyDescent="0.25">
      <c r="A3079" s="271" t="s">
        <v>5158</v>
      </c>
      <c r="B3079" s="341" t="s">
        <v>2500</v>
      </c>
      <c r="C3079" s="370">
        <v>5266284.5999999996</v>
      </c>
      <c r="D3079" s="345"/>
      <c r="E3079" s="345"/>
      <c r="F3079" s="345"/>
      <c r="G3079" s="334">
        <v>5266284.5999999996</v>
      </c>
      <c r="H3079" s="329">
        <v>45966</v>
      </c>
      <c r="I3079" s="114">
        <v>45979</v>
      </c>
      <c r="J3079" s="345"/>
      <c r="K3079" s="345"/>
      <c r="L3079" s="345"/>
      <c r="M3079" s="334" t="s">
        <v>908</v>
      </c>
      <c r="N3079" s="336">
        <v>1</v>
      </c>
      <c r="O3079" s="135">
        <v>4312.7</v>
      </c>
      <c r="P3079" s="108">
        <v>2025</v>
      </c>
    </row>
    <row r="3080" spans="1:16" s="313" customFormat="1" ht="15.75" customHeight="1" x14ac:dyDescent="0.25">
      <c r="A3080" s="271" t="s">
        <v>5159</v>
      </c>
      <c r="B3080" s="341" t="s">
        <v>3844</v>
      </c>
      <c r="C3080" s="370">
        <v>5803853.3499999996</v>
      </c>
      <c r="D3080" s="345"/>
      <c r="E3080" s="345"/>
      <c r="F3080" s="345"/>
      <c r="G3080" s="334">
        <v>5803853.3499999996</v>
      </c>
      <c r="H3080" s="329">
        <v>45980</v>
      </c>
      <c r="I3080" s="114">
        <v>45992</v>
      </c>
      <c r="J3080" s="345"/>
      <c r="K3080" s="345"/>
      <c r="L3080" s="345"/>
      <c r="M3080" s="334" t="s">
        <v>3937</v>
      </c>
      <c r="N3080" s="336">
        <v>1</v>
      </c>
      <c r="O3080" s="135">
        <v>4339.5</v>
      </c>
      <c r="P3080" s="108">
        <v>2025</v>
      </c>
    </row>
    <row r="3081" spans="1:16" s="313" customFormat="1" ht="15.75" customHeight="1" x14ac:dyDescent="0.25">
      <c r="A3081" s="271" t="s">
        <v>5160</v>
      </c>
      <c r="B3081" s="341" t="s">
        <v>4956</v>
      </c>
      <c r="C3081" s="370">
        <v>4743058.16</v>
      </c>
      <c r="D3081" s="345"/>
      <c r="E3081" s="345"/>
      <c r="F3081" s="345"/>
      <c r="G3081" s="334">
        <v>4743058.16</v>
      </c>
      <c r="H3081" s="329">
        <v>45975</v>
      </c>
      <c r="I3081" s="114">
        <v>45993</v>
      </c>
      <c r="J3081" s="345"/>
      <c r="K3081" s="345"/>
      <c r="L3081" s="345"/>
      <c r="M3081" s="334" t="s">
        <v>3937</v>
      </c>
      <c r="N3081" s="336">
        <v>1</v>
      </c>
      <c r="O3081" s="135">
        <v>4854.8</v>
      </c>
      <c r="P3081" s="108">
        <v>2025</v>
      </c>
    </row>
    <row r="3082" spans="1:16" s="313" customFormat="1" ht="15.75" customHeight="1" x14ac:dyDescent="0.25">
      <c r="A3082" s="271" t="s">
        <v>1208</v>
      </c>
      <c r="B3082" s="341" t="s">
        <v>694</v>
      </c>
      <c r="C3082" s="370">
        <v>5014164.88</v>
      </c>
      <c r="D3082" s="345"/>
      <c r="E3082" s="345"/>
      <c r="F3082" s="345"/>
      <c r="G3082" s="334">
        <v>5014164.88</v>
      </c>
      <c r="H3082" s="329">
        <v>45968</v>
      </c>
      <c r="I3082" s="114">
        <v>45989</v>
      </c>
      <c r="J3082" s="345"/>
      <c r="K3082" s="345"/>
      <c r="L3082" s="345"/>
      <c r="M3082" s="334" t="s">
        <v>3938</v>
      </c>
      <c r="N3082" s="336">
        <v>1</v>
      </c>
      <c r="O3082" s="135">
        <v>797.1</v>
      </c>
      <c r="P3082" s="108">
        <v>2025</v>
      </c>
    </row>
    <row r="3083" spans="1:16" s="313" customFormat="1" ht="15.75" customHeight="1" x14ac:dyDescent="0.25">
      <c r="A3083" s="271" t="s">
        <v>996</v>
      </c>
      <c r="B3083" s="341" t="s">
        <v>694</v>
      </c>
      <c r="C3083" s="370">
        <v>5066354.12</v>
      </c>
      <c r="D3083" s="345"/>
      <c r="E3083" s="345"/>
      <c r="F3083" s="345"/>
      <c r="G3083" s="334">
        <v>5066354.12</v>
      </c>
      <c r="H3083" s="329">
        <v>45981</v>
      </c>
      <c r="I3083" s="114">
        <v>45989</v>
      </c>
      <c r="J3083" s="345"/>
      <c r="K3083" s="345"/>
      <c r="L3083" s="345"/>
      <c r="M3083" s="334" t="s">
        <v>3938</v>
      </c>
      <c r="N3083" s="336">
        <v>1</v>
      </c>
      <c r="O3083" s="135">
        <v>830</v>
      </c>
      <c r="P3083" s="108">
        <v>2025</v>
      </c>
    </row>
    <row r="3084" spans="1:16" s="313" customFormat="1" ht="15.75" customHeight="1" x14ac:dyDescent="0.25">
      <c r="A3084" s="271" t="s">
        <v>5161</v>
      </c>
      <c r="B3084" s="341" t="s">
        <v>4363</v>
      </c>
      <c r="C3084" s="370">
        <v>10553263.15</v>
      </c>
      <c r="D3084" s="345"/>
      <c r="E3084" s="345"/>
      <c r="F3084" s="345"/>
      <c r="G3084" s="334">
        <v>10553263.15</v>
      </c>
      <c r="H3084" s="329">
        <v>45954</v>
      </c>
      <c r="I3084" s="114">
        <v>45993</v>
      </c>
      <c r="J3084" s="345"/>
      <c r="K3084" s="345"/>
      <c r="L3084" s="345"/>
      <c r="M3084" s="334" t="s">
        <v>4466</v>
      </c>
      <c r="N3084" s="336">
        <v>4</v>
      </c>
      <c r="O3084" s="135">
        <v>4822.2</v>
      </c>
      <c r="P3084" s="108">
        <v>2025</v>
      </c>
    </row>
    <row r="3085" spans="1:16" s="313" customFormat="1" ht="15.75" customHeight="1" x14ac:dyDescent="0.25">
      <c r="A3085" s="271" t="s">
        <v>2156</v>
      </c>
      <c r="B3085" s="341" t="s">
        <v>4743</v>
      </c>
      <c r="C3085" s="370">
        <v>7823473.1399999997</v>
      </c>
      <c r="D3085" s="345"/>
      <c r="E3085" s="345"/>
      <c r="F3085" s="345"/>
      <c r="G3085" s="334">
        <v>7823473.1399999997</v>
      </c>
      <c r="H3085" s="329">
        <v>45989</v>
      </c>
      <c r="I3085" s="114">
        <v>45999</v>
      </c>
      <c r="J3085" s="345"/>
      <c r="K3085" s="345"/>
      <c r="L3085" s="345"/>
      <c r="M3085" s="334" t="s">
        <v>3939</v>
      </c>
      <c r="N3085" s="336">
        <v>2</v>
      </c>
      <c r="O3085" s="135">
        <v>2171.9</v>
      </c>
      <c r="P3085" s="108">
        <v>2025</v>
      </c>
    </row>
    <row r="3086" spans="1:16" s="313" customFormat="1" ht="15.75" customHeight="1" x14ac:dyDescent="0.25">
      <c r="A3086" s="271" t="s">
        <v>5162</v>
      </c>
      <c r="B3086" s="341" t="s">
        <v>2500</v>
      </c>
      <c r="C3086" s="370">
        <v>7899175.9800000004</v>
      </c>
      <c r="D3086" s="345"/>
      <c r="E3086" s="345"/>
      <c r="F3086" s="345"/>
      <c r="G3086" s="334">
        <v>7899175.9800000004</v>
      </c>
      <c r="H3086" s="329">
        <v>45978</v>
      </c>
      <c r="I3086" s="114">
        <v>45999</v>
      </c>
      <c r="J3086" s="345"/>
      <c r="K3086" s="345"/>
      <c r="L3086" s="345"/>
      <c r="M3086" s="334" t="s">
        <v>908</v>
      </c>
      <c r="N3086" s="336">
        <v>1</v>
      </c>
      <c r="O3086" s="135">
        <v>9131.5</v>
      </c>
      <c r="P3086" s="108">
        <v>2025</v>
      </c>
    </row>
    <row r="3087" spans="1:16" s="313" customFormat="1" ht="15.75" customHeight="1" x14ac:dyDescent="0.25">
      <c r="A3087" s="271" t="s">
        <v>5163</v>
      </c>
      <c r="B3087" s="341" t="s">
        <v>2500</v>
      </c>
      <c r="C3087" s="370">
        <v>7901236.4100000001</v>
      </c>
      <c r="D3087" s="345"/>
      <c r="E3087" s="345"/>
      <c r="F3087" s="345"/>
      <c r="G3087" s="334">
        <v>7901236.4100000001</v>
      </c>
      <c r="H3087" s="329">
        <v>45971</v>
      </c>
      <c r="I3087" s="114">
        <v>45999</v>
      </c>
      <c r="J3087" s="345"/>
      <c r="K3087" s="345"/>
      <c r="L3087" s="345"/>
      <c r="M3087" s="334" t="s">
        <v>908</v>
      </c>
      <c r="N3087" s="336">
        <v>1</v>
      </c>
      <c r="O3087" s="135">
        <v>7077.5</v>
      </c>
      <c r="P3087" s="108">
        <v>2025</v>
      </c>
    </row>
    <row r="3088" spans="1:16" s="313" customFormat="1" ht="15.75" customHeight="1" x14ac:dyDescent="0.25">
      <c r="A3088" s="271" t="s">
        <v>5170</v>
      </c>
      <c r="B3088" s="341" t="s">
        <v>2500</v>
      </c>
      <c r="C3088" s="370">
        <v>10527481.84</v>
      </c>
      <c r="D3088" s="345"/>
      <c r="E3088" s="345"/>
      <c r="F3088" s="345"/>
      <c r="G3088" s="334">
        <v>10527481.84</v>
      </c>
      <c r="H3088" s="329">
        <v>45975</v>
      </c>
      <c r="I3088" s="114">
        <v>46002</v>
      </c>
      <c r="J3088" s="345"/>
      <c r="K3088" s="345"/>
      <c r="L3088" s="345"/>
      <c r="M3088" s="334" t="s">
        <v>908</v>
      </c>
      <c r="N3088" s="336">
        <v>1</v>
      </c>
      <c r="O3088" s="135">
        <v>7296.7</v>
      </c>
      <c r="P3088" s="108">
        <v>2025</v>
      </c>
    </row>
    <row r="3089" spans="1:16" s="313" customFormat="1" ht="15.75" customHeight="1" x14ac:dyDescent="0.25">
      <c r="A3089" s="271" t="s">
        <v>2044</v>
      </c>
      <c r="B3089" s="341" t="s">
        <v>5054</v>
      </c>
      <c r="C3089" s="370">
        <v>7787815.0999999996</v>
      </c>
      <c r="D3089" s="345"/>
      <c r="E3089" s="345"/>
      <c r="F3089" s="345"/>
      <c r="G3089" s="334">
        <v>7787815.0999999996</v>
      </c>
      <c r="H3089" s="329">
        <v>45954</v>
      </c>
      <c r="I3089" s="114">
        <v>46006</v>
      </c>
      <c r="J3089" s="345"/>
      <c r="K3089" s="345"/>
      <c r="L3089" s="345"/>
      <c r="M3089" s="334" t="s">
        <v>3938</v>
      </c>
      <c r="N3089" s="336">
        <v>1</v>
      </c>
      <c r="O3089" s="135">
        <v>1955.1</v>
      </c>
      <c r="P3089" s="108">
        <v>2025</v>
      </c>
    </row>
    <row r="3090" spans="1:16" s="313" customFormat="1" ht="15.75" customHeight="1" x14ac:dyDescent="0.25">
      <c r="A3090" s="271" t="s">
        <v>5171</v>
      </c>
      <c r="B3090" s="341" t="s">
        <v>4601</v>
      </c>
      <c r="C3090" s="370">
        <v>2879208.75</v>
      </c>
      <c r="D3090" s="345"/>
      <c r="E3090" s="345"/>
      <c r="F3090" s="345"/>
      <c r="G3090" s="334">
        <v>2879208.75</v>
      </c>
      <c r="H3090" s="329">
        <v>45979</v>
      </c>
      <c r="I3090" s="114">
        <v>46010</v>
      </c>
      <c r="J3090" s="345"/>
      <c r="K3090" s="345"/>
      <c r="L3090" s="345"/>
      <c r="M3090" s="334" t="s">
        <v>908</v>
      </c>
      <c r="N3090" s="336">
        <v>1</v>
      </c>
      <c r="O3090" s="135">
        <v>4699.8</v>
      </c>
      <c r="P3090" s="108">
        <v>2025</v>
      </c>
    </row>
    <row r="3091" spans="1:16" s="313" customFormat="1" ht="15.75" customHeight="1" x14ac:dyDescent="0.25">
      <c r="A3091" s="271" t="s">
        <v>709</v>
      </c>
      <c r="B3091" s="341" t="s">
        <v>4743</v>
      </c>
      <c r="C3091" s="370">
        <v>7832931.6600000001</v>
      </c>
      <c r="D3091" s="345"/>
      <c r="E3091" s="345"/>
      <c r="F3091" s="345"/>
      <c r="G3091" s="334">
        <v>7832931.6600000001</v>
      </c>
      <c r="H3091" s="329">
        <v>45989</v>
      </c>
      <c r="I3091" s="114">
        <v>46007</v>
      </c>
      <c r="J3091" s="345"/>
      <c r="K3091" s="345"/>
      <c r="L3091" s="345"/>
      <c r="M3091" s="334" t="s">
        <v>3939</v>
      </c>
      <c r="N3091" s="336">
        <v>2</v>
      </c>
      <c r="O3091" s="135">
        <v>2124</v>
      </c>
      <c r="P3091" s="108">
        <v>2025</v>
      </c>
    </row>
    <row r="3092" spans="1:16" s="313" customFormat="1" ht="15.75" customHeight="1" x14ac:dyDescent="0.25">
      <c r="A3092" s="271" t="s">
        <v>606</v>
      </c>
      <c r="B3092" s="336" t="s">
        <v>2100</v>
      </c>
      <c r="C3092" s="370">
        <v>4695681.99</v>
      </c>
      <c r="D3092" s="345"/>
      <c r="E3092" s="345"/>
      <c r="F3092" s="345"/>
      <c r="G3092" s="334">
        <v>4695681.99</v>
      </c>
      <c r="H3092" s="329">
        <v>45987</v>
      </c>
      <c r="I3092" s="114">
        <v>46013</v>
      </c>
      <c r="J3092" s="345"/>
      <c r="K3092" s="345"/>
      <c r="L3092" s="345"/>
      <c r="M3092" s="334" t="s">
        <v>3939</v>
      </c>
      <c r="N3092" s="336">
        <v>2</v>
      </c>
      <c r="O3092" s="135">
        <v>1115.0999999999999</v>
      </c>
      <c r="P3092" s="108">
        <v>2025</v>
      </c>
    </row>
    <row r="3093" spans="1:16" s="313" customFormat="1" ht="15.75" customHeight="1" x14ac:dyDescent="0.25">
      <c r="A3093" s="271" t="s">
        <v>2144</v>
      </c>
      <c r="B3093" s="336" t="s">
        <v>2100</v>
      </c>
      <c r="C3093" s="370">
        <v>4910797</v>
      </c>
      <c r="D3093" s="345"/>
      <c r="E3093" s="345"/>
      <c r="F3093" s="345"/>
      <c r="G3093" s="334">
        <v>4910797</v>
      </c>
      <c r="H3093" s="329">
        <v>45987</v>
      </c>
      <c r="I3093" s="114">
        <v>46013</v>
      </c>
      <c r="J3093" s="345"/>
      <c r="K3093" s="345"/>
      <c r="L3093" s="345"/>
      <c r="M3093" s="334" t="s">
        <v>3939</v>
      </c>
      <c r="N3093" s="336">
        <v>2</v>
      </c>
      <c r="O3093" s="135">
        <v>1105.4000000000001</v>
      </c>
      <c r="P3093" s="108">
        <v>2025</v>
      </c>
    </row>
    <row r="3094" spans="1:16" s="313" customFormat="1" ht="15.75" customHeight="1" x14ac:dyDescent="0.25">
      <c r="A3094" s="271" t="s">
        <v>2146</v>
      </c>
      <c r="B3094" s="336" t="s">
        <v>2100</v>
      </c>
      <c r="C3094" s="370">
        <v>5363038.5199999996</v>
      </c>
      <c r="D3094" s="345"/>
      <c r="E3094" s="345"/>
      <c r="F3094" s="345"/>
      <c r="G3094" s="334">
        <v>5363038.5199999996</v>
      </c>
      <c r="H3094" s="329">
        <v>45987</v>
      </c>
      <c r="I3094" s="114">
        <v>46013</v>
      </c>
      <c r="J3094" s="345"/>
      <c r="K3094" s="345"/>
      <c r="L3094" s="345"/>
      <c r="M3094" s="334" t="s">
        <v>3939</v>
      </c>
      <c r="N3094" s="336">
        <v>2</v>
      </c>
      <c r="O3094" s="135">
        <v>1473.1</v>
      </c>
      <c r="P3094" s="108">
        <v>2025</v>
      </c>
    </row>
    <row r="3095" spans="1:16" s="313" customFormat="1" ht="15.75" customHeight="1" x14ac:dyDescent="0.25">
      <c r="A3095" s="271" t="s">
        <v>5177</v>
      </c>
      <c r="B3095" s="336" t="s">
        <v>4090</v>
      </c>
      <c r="C3095" s="370">
        <v>1431641.36</v>
      </c>
      <c r="D3095" s="345"/>
      <c r="E3095" s="345"/>
      <c r="F3095" s="345"/>
      <c r="G3095" s="334">
        <v>1431641.36</v>
      </c>
      <c r="H3095" s="329">
        <v>45932</v>
      </c>
      <c r="I3095" s="114">
        <v>46008</v>
      </c>
      <c r="J3095" s="345"/>
      <c r="K3095" s="345"/>
      <c r="L3095" s="345"/>
      <c r="M3095" s="334" t="s">
        <v>4466</v>
      </c>
      <c r="N3095" s="336">
        <v>4</v>
      </c>
      <c r="O3095" s="135">
        <v>603</v>
      </c>
      <c r="P3095" s="108">
        <v>2025</v>
      </c>
    </row>
    <row r="3096" spans="1:16" s="313" customFormat="1" ht="15.75" customHeight="1" x14ac:dyDescent="0.25">
      <c r="A3096" s="271" t="s">
        <v>5178</v>
      </c>
      <c r="B3096" s="336" t="s">
        <v>2500</v>
      </c>
      <c r="C3096" s="370">
        <v>5262554.54</v>
      </c>
      <c r="D3096" s="345"/>
      <c r="E3096" s="345"/>
      <c r="F3096" s="345"/>
      <c r="G3096" s="334">
        <v>5262554.54</v>
      </c>
      <c r="H3096" s="329">
        <v>46003</v>
      </c>
      <c r="I3096" s="114">
        <v>46016</v>
      </c>
      <c r="J3096" s="345"/>
      <c r="K3096" s="345"/>
      <c r="L3096" s="345"/>
      <c r="M3096" s="334" t="s">
        <v>908</v>
      </c>
      <c r="N3096" s="336">
        <v>1</v>
      </c>
      <c r="O3096" s="135">
        <v>4253.7</v>
      </c>
      <c r="P3096" s="108">
        <v>2025</v>
      </c>
    </row>
    <row r="3097" spans="1:16" s="313" customFormat="1" ht="15.75" customHeight="1" x14ac:dyDescent="0.25">
      <c r="A3097" s="271" t="s">
        <v>5179</v>
      </c>
      <c r="B3097" s="336" t="s">
        <v>2500</v>
      </c>
      <c r="C3097" s="370">
        <v>2630925.4300000002</v>
      </c>
      <c r="D3097" s="345"/>
      <c r="E3097" s="345"/>
      <c r="F3097" s="345"/>
      <c r="G3097" s="334">
        <v>2630925.4300000002</v>
      </c>
      <c r="H3097" s="329">
        <v>45985</v>
      </c>
      <c r="I3097" s="114">
        <v>46016</v>
      </c>
      <c r="J3097" s="345"/>
      <c r="K3097" s="345"/>
      <c r="L3097" s="345"/>
      <c r="M3097" s="334" t="s">
        <v>908</v>
      </c>
      <c r="N3097" s="336">
        <v>1</v>
      </c>
      <c r="O3097" s="135">
        <v>6722.5</v>
      </c>
      <c r="P3097" s="108">
        <v>2025</v>
      </c>
    </row>
    <row r="3098" spans="1:16" s="313" customFormat="1" ht="15.75" customHeight="1" x14ac:dyDescent="0.25">
      <c r="A3098" s="271" t="s">
        <v>5180</v>
      </c>
      <c r="B3098" s="336" t="s">
        <v>2500</v>
      </c>
      <c r="C3098" s="370">
        <v>10533046.92</v>
      </c>
      <c r="D3098" s="345"/>
      <c r="E3098" s="345"/>
      <c r="F3098" s="345"/>
      <c r="G3098" s="334">
        <v>10533046.92</v>
      </c>
      <c r="H3098" s="329">
        <v>46013</v>
      </c>
      <c r="I3098" s="114">
        <v>46017</v>
      </c>
      <c r="J3098" s="345"/>
      <c r="K3098" s="345"/>
      <c r="L3098" s="345"/>
      <c r="M3098" s="334" t="s">
        <v>908</v>
      </c>
      <c r="N3098" s="336">
        <v>1</v>
      </c>
      <c r="O3098" s="135">
        <v>8630.6</v>
      </c>
      <c r="P3098" s="108">
        <v>2025</v>
      </c>
    </row>
    <row r="3099" spans="1:16" s="313" customFormat="1" ht="15.75" customHeight="1" x14ac:dyDescent="0.25">
      <c r="A3099" s="271" t="s">
        <v>5181</v>
      </c>
      <c r="B3099" s="336" t="s">
        <v>2500</v>
      </c>
      <c r="C3099" s="370">
        <v>10535184.24</v>
      </c>
      <c r="D3099" s="345"/>
      <c r="E3099" s="345"/>
      <c r="F3099" s="345"/>
      <c r="G3099" s="334">
        <v>10535184.24</v>
      </c>
      <c r="H3099" s="329">
        <v>46010</v>
      </c>
      <c r="I3099" s="114">
        <v>46016</v>
      </c>
      <c r="J3099" s="345"/>
      <c r="K3099" s="345"/>
      <c r="L3099" s="345"/>
      <c r="M3099" s="334" t="s">
        <v>908</v>
      </c>
      <c r="N3099" s="336">
        <v>1</v>
      </c>
      <c r="O3099" s="135">
        <v>8922.5</v>
      </c>
      <c r="P3099" s="108">
        <v>2025</v>
      </c>
    </row>
    <row r="3100" spans="1:16" s="313" customFormat="1" ht="15.75" customHeight="1" x14ac:dyDescent="0.25">
      <c r="A3100" s="271" t="s">
        <v>880</v>
      </c>
      <c r="B3100" s="336" t="s">
        <v>4601</v>
      </c>
      <c r="C3100" s="370">
        <v>15784765.92</v>
      </c>
      <c r="D3100" s="345"/>
      <c r="E3100" s="345"/>
      <c r="F3100" s="345"/>
      <c r="G3100" s="334">
        <v>15784765.92</v>
      </c>
      <c r="H3100" s="329">
        <v>46000</v>
      </c>
      <c r="I3100" s="114">
        <v>46017</v>
      </c>
      <c r="J3100" s="345"/>
      <c r="K3100" s="345"/>
      <c r="L3100" s="345"/>
      <c r="M3100" s="334" t="s">
        <v>908</v>
      </c>
      <c r="N3100" s="336">
        <v>1</v>
      </c>
      <c r="O3100" s="135">
        <v>12061.2</v>
      </c>
      <c r="P3100" s="108">
        <v>2025</v>
      </c>
    </row>
    <row r="3101" spans="1:16" s="313" customFormat="1" ht="15.75" customHeight="1" x14ac:dyDescent="0.25">
      <c r="A3101" s="271" t="s">
        <v>5182</v>
      </c>
      <c r="B3101" s="336" t="s">
        <v>4090</v>
      </c>
      <c r="C3101" s="370">
        <v>3153264.83</v>
      </c>
      <c r="D3101" s="345"/>
      <c r="E3101" s="345"/>
      <c r="F3101" s="345"/>
      <c r="G3101" s="334">
        <v>3153264.83</v>
      </c>
      <c r="H3101" s="329">
        <v>45971</v>
      </c>
      <c r="I3101" s="114">
        <v>46036</v>
      </c>
      <c r="J3101" s="345"/>
      <c r="K3101" s="345"/>
      <c r="L3101" s="345"/>
      <c r="M3101" s="334" t="s">
        <v>3994</v>
      </c>
      <c r="N3101" s="336">
        <v>3</v>
      </c>
      <c r="O3101" s="135">
        <v>3779</v>
      </c>
      <c r="P3101" s="108">
        <v>2025</v>
      </c>
    </row>
    <row r="3102" spans="1:16" s="313" customFormat="1" ht="15.75" customHeight="1" x14ac:dyDescent="0.25">
      <c r="A3102" s="271" t="s">
        <v>5194</v>
      </c>
      <c r="B3102" s="336" t="s">
        <v>4743</v>
      </c>
      <c r="C3102" s="370">
        <v>4278944.8899999997</v>
      </c>
      <c r="D3102" s="345"/>
      <c r="E3102" s="345"/>
      <c r="F3102" s="345"/>
      <c r="G3102" s="334">
        <v>4278944.8899999997</v>
      </c>
      <c r="H3102" s="329">
        <v>45932</v>
      </c>
      <c r="I3102" s="114">
        <v>46044</v>
      </c>
      <c r="J3102" s="345"/>
      <c r="K3102" s="345"/>
      <c r="L3102" s="345"/>
      <c r="M3102" s="334" t="s">
        <v>3994</v>
      </c>
      <c r="N3102" s="336">
        <v>3</v>
      </c>
      <c r="O3102" s="135">
        <v>3744.7</v>
      </c>
      <c r="P3102" s="319">
        <v>2025</v>
      </c>
    </row>
    <row r="3103" spans="1:16" s="313" customFormat="1" ht="15.75" customHeight="1" x14ac:dyDescent="0.25">
      <c r="A3103" s="271" t="s">
        <v>5195</v>
      </c>
      <c r="B3103" s="336" t="s">
        <v>4743</v>
      </c>
      <c r="C3103" s="370">
        <v>5921921.4500000002</v>
      </c>
      <c r="D3103" s="345"/>
      <c r="E3103" s="345"/>
      <c r="F3103" s="345"/>
      <c r="G3103" s="334">
        <v>5921921.4500000002</v>
      </c>
      <c r="H3103" s="329">
        <v>46014</v>
      </c>
      <c r="I3103" s="114">
        <v>46050</v>
      </c>
      <c r="J3103" s="345"/>
      <c r="K3103" s="345"/>
      <c r="L3103" s="345"/>
      <c r="M3103" s="334" t="s">
        <v>3937</v>
      </c>
      <c r="N3103" s="336">
        <v>1</v>
      </c>
      <c r="O3103" s="135">
        <v>3664.24</v>
      </c>
      <c r="P3103" s="319">
        <v>2025</v>
      </c>
    </row>
    <row r="3104" spans="1:16" s="313" customFormat="1" ht="15.75" customHeight="1" x14ac:dyDescent="0.25">
      <c r="A3104" s="271" t="s">
        <v>5196</v>
      </c>
      <c r="B3104" s="336" t="s">
        <v>3844</v>
      </c>
      <c r="C3104" s="370">
        <v>4356681.2300000004</v>
      </c>
      <c r="D3104" s="345"/>
      <c r="E3104" s="345"/>
      <c r="F3104" s="345"/>
      <c r="G3104" s="334">
        <v>4356681.2300000004</v>
      </c>
      <c r="H3104" s="329">
        <v>45999</v>
      </c>
      <c r="I3104" s="114">
        <v>46015</v>
      </c>
      <c r="J3104" s="345"/>
      <c r="K3104" s="345"/>
      <c r="L3104" s="345"/>
      <c r="M3104" s="334" t="s">
        <v>3938</v>
      </c>
      <c r="N3104" s="336">
        <v>1</v>
      </c>
      <c r="O3104" s="135">
        <v>1075.5999999999999</v>
      </c>
      <c r="P3104" s="319">
        <v>2025</v>
      </c>
    </row>
    <row r="3105" spans="1:16" s="313" customFormat="1" ht="15.75" customHeight="1" x14ac:dyDescent="0.25">
      <c r="A3105" s="271" t="s">
        <v>5197</v>
      </c>
      <c r="B3105" s="336" t="s">
        <v>3844</v>
      </c>
      <c r="C3105" s="370">
        <v>5684754.8200000003</v>
      </c>
      <c r="D3105" s="345"/>
      <c r="E3105" s="345"/>
      <c r="F3105" s="345"/>
      <c r="G3105" s="334">
        <v>5684754.8200000003</v>
      </c>
      <c r="H3105" s="329">
        <v>45994</v>
      </c>
      <c r="I3105" s="114">
        <v>46049</v>
      </c>
      <c r="J3105" s="345"/>
      <c r="K3105" s="345"/>
      <c r="L3105" s="345"/>
      <c r="M3105" s="334" t="s">
        <v>3937</v>
      </c>
      <c r="N3105" s="336">
        <v>1</v>
      </c>
      <c r="O3105" s="135">
        <v>3592.2</v>
      </c>
      <c r="P3105" s="319">
        <v>2025</v>
      </c>
    </row>
    <row r="3106" spans="1:16" s="313" customFormat="1" ht="15.75" customHeight="1" x14ac:dyDescent="0.25">
      <c r="A3106" s="271" t="s">
        <v>5198</v>
      </c>
      <c r="B3106" s="336" t="s">
        <v>2500</v>
      </c>
      <c r="C3106" s="370">
        <v>6663191.2699999996</v>
      </c>
      <c r="D3106" s="345"/>
      <c r="E3106" s="345"/>
      <c r="F3106" s="345"/>
      <c r="G3106" s="334">
        <v>6663191.2699999996</v>
      </c>
      <c r="H3106" s="329">
        <v>46007</v>
      </c>
      <c r="I3106" s="114">
        <v>46017</v>
      </c>
      <c r="J3106" s="345"/>
      <c r="K3106" s="345"/>
      <c r="L3106" s="345"/>
      <c r="M3106" s="334" t="s">
        <v>908</v>
      </c>
      <c r="N3106" s="336">
        <v>1</v>
      </c>
      <c r="O3106" s="135">
        <v>3992.7</v>
      </c>
      <c r="P3106" s="319">
        <v>2025</v>
      </c>
    </row>
    <row r="3107" spans="1:16" s="313" customFormat="1" ht="15.75" customHeight="1" x14ac:dyDescent="0.25">
      <c r="A3107" s="271" t="s">
        <v>5199</v>
      </c>
      <c r="B3107" s="336" t="s">
        <v>2500</v>
      </c>
      <c r="C3107" s="370">
        <v>7655189.9100000001</v>
      </c>
      <c r="D3107" s="345"/>
      <c r="E3107" s="345"/>
      <c r="F3107" s="345"/>
      <c r="G3107" s="334">
        <v>7655189.9100000001</v>
      </c>
      <c r="H3107" s="329">
        <v>46016</v>
      </c>
      <c r="I3107" s="114">
        <v>46044</v>
      </c>
      <c r="J3107" s="345"/>
      <c r="K3107" s="345"/>
      <c r="L3107" s="345"/>
      <c r="M3107" s="334" t="s">
        <v>908</v>
      </c>
      <c r="N3107" s="336">
        <v>1</v>
      </c>
      <c r="O3107" s="135">
        <v>8551.2000000000007</v>
      </c>
      <c r="P3107" s="319">
        <v>2025</v>
      </c>
    </row>
    <row r="3108" spans="1:16" s="313" customFormat="1" ht="15.75" customHeight="1" x14ac:dyDescent="0.25">
      <c r="A3108" s="271" t="s">
        <v>5200</v>
      </c>
      <c r="B3108" s="336" t="s">
        <v>4743</v>
      </c>
      <c r="C3108" s="370">
        <v>5958218.0800000001</v>
      </c>
      <c r="D3108" s="345"/>
      <c r="E3108" s="345"/>
      <c r="F3108" s="345"/>
      <c r="G3108" s="334">
        <v>5958218.0800000001</v>
      </c>
      <c r="H3108" s="329">
        <v>46014</v>
      </c>
      <c r="I3108" s="114">
        <v>46052</v>
      </c>
      <c r="J3108" s="345"/>
      <c r="K3108" s="345"/>
      <c r="L3108" s="345"/>
      <c r="M3108" s="334" t="s">
        <v>3937</v>
      </c>
      <c r="N3108" s="336">
        <v>1</v>
      </c>
      <c r="O3108" s="135">
        <v>3220</v>
      </c>
      <c r="P3108" s="319">
        <v>2025</v>
      </c>
    </row>
    <row r="3109" spans="1:16" s="313" customFormat="1" ht="15.75" customHeight="1" x14ac:dyDescent="0.25">
      <c r="A3109" s="271" t="s">
        <v>5201</v>
      </c>
      <c r="B3109" s="336" t="s">
        <v>2500</v>
      </c>
      <c r="C3109" s="370">
        <v>6630948.8099999996</v>
      </c>
      <c r="D3109" s="345"/>
      <c r="E3109" s="345"/>
      <c r="F3109" s="345"/>
      <c r="G3109" s="334">
        <v>6630948.8099999996</v>
      </c>
      <c r="H3109" s="329">
        <v>46015</v>
      </c>
      <c r="I3109" s="114">
        <v>46051</v>
      </c>
      <c r="J3109" s="345"/>
      <c r="K3109" s="345"/>
      <c r="L3109" s="345"/>
      <c r="M3109" s="334" t="s">
        <v>908</v>
      </c>
      <c r="N3109" s="336">
        <v>1</v>
      </c>
      <c r="O3109" s="135">
        <v>3639.6</v>
      </c>
      <c r="P3109" s="319">
        <v>2025</v>
      </c>
    </row>
    <row r="3110" spans="1:16" s="313" customFormat="1" ht="15.75" customHeight="1" x14ac:dyDescent="0.25">
      <c r="A3110" s="271" t="s">
        <v>5202</v>
      </c>
      <c r="B3110" s="336" t="s">
        <v>2500</v>
      </c>
      <c r="C3110" s="370">
        <v>13263435.98</v>
      </c>
      <c r="D3110" s="345"/>
      <c r="E3110" s="345"/>
      <c r="F3110" s="345"/>
      <c r="G3110" s="334">
        <v>13263435.98</v>
      </c>
      <c r="H3110" s="329">
        <v>46008</v>
      </c>
      <c r="I3110" s="114">
        <v>46017</v>
      </c>
      <c r="J3110" s="345"/>
      <c r="K3110" s="345"/>
      <c r="L3110" s="345"/>
      <c r="M3110" s="334" t="s">
        <v>908</v>
      </c>
      <c r="N3110" s="336">
        <v>1</v>
      </c>
      <c r="O3110" s="135">
        <v>8052</v>
      </c>
      <c r="P3110" s="319">
        <v>2025</v>
      </c>
    </row>
    <row r="3111" spans="1:16" s="313" customFormat="1" ht="15.75" customHeight="1" x14ac:dyDescent="0.25">
      <c r="A3111" s="271" t="s">
        <v>5203</v>
      </c>
      <c r="B3111" s="336" t="s">
        <v>2500</v>
      </c>
      <c r="C3111" s="370">
        <v>7902528.75</v>
      </c>
      <c r="D3111" s="345"/>
      <c r="E3111" s="345"/>
      <c r="F3111" s="345"/>
      <c r="G3111" s="334">
        <v>7902528.75</v>
      </c>
      <c r="H3111" s="329">
        <v>46034</v>
      </c>
      <c r="I3111" s="114">
        <v>46049</v>
      </c>
      <c r="J3111" s="345"/>
      <c r="K3111" s="345"/>
      <c r="L3111" s="345"/>
      <c r="M3111" s="334" t="s">
        <v>908</v>
      </c>
      <c r="N3111" s="336">
        <v>1</v>
      </c>
      <c r="O3111" s="135">
        <v>6478.1</v>
      </c>
      <c r="P3111" s="319">
        <v>2026</v>
      </c>
    </row>
    <row r="3112" spans="1:16" s="313" customFormat="1" ht="15.75" customHeight="1" x14ac:dyDescent="0.25">
      <c r="A3112" s="271" t="s">
        <v>5204</v>
      </c>
      <c r="B3112" s="336" t="s">
        <v>3844</v>
      </c>
      <c r="C3112" s="370">
        <v>6880564.3799999999</v>
      </c>
      <c r="D3112" s="345"/>
      <c r="E3112" s="345"/>
      <c r="F3112" s="345"/>
      <c r="G3112" s="334">
        <v>6880564.3799999999</v>
      </c>
      <c r="H3112" s="329">
        <v>45986</v>
      </c>
      <c r="I3112" s="114">
        <v>46049</v>
      </c>
      <c r="J3112" s="345"/>
      <c r="K3112" s="345"/>
      <c r="L3112" s="345"/>
      <c r="M3112" s="334" t="s">
        <v>3937</v>
      </c>
      <c r="N3112" s="336">
        <v>1</v>
      </c>
      <c r="O3112" s="135">
        <v>6413.3</v>
      </c>
      <c r="P3112" s="319">
        <v>2025</v>
      </c>
    </row>
    <row r="3113" spans="1:16" s="313" customFormat="1" ht="15.75" customHeight="1" x14ac:dyDescent="0.25">
      <c r="A3113" s="271" t="s">
        <v>5205</v>
      </c>
      <c r="B3113" s="336" t="s">
        <v>4703</v>
      </c>
      <c r="C3113" s="370">
        <v>1706301.58</v>
      </c>
      <c r="D3113" s="345"/>
      <c r="E3113" s="345"/>
      <c r="F3113" s="345"/>
      <c r="G3113" s="334">
        <v>1706301.58</v>
      </c>
      <c r="H3113" s="329">
        <v>45958</v>
      </c>
      <c r="I3113" s="114">
        <v>46062</v>
      </c>
      <c r="J3113" s="345"/>
      <c r="K3113" s="345"/>
      <c r="L3113" s="345"/>
      <c r="M3113" s="334" t="s">
        <v>1161</v>
      </c>
      <c r="N3113" s="336">
        <v>1</v>
      </c>
      <c r="O3113" s="135">
        <v>16955.900000000001</v>
      </c>
      <c r="P3113" s="319">
        <v>2025</v>
      </c>
    </row>
    <row r="3114" spans="1:16" s="313" customFormat="1" ht="15.75" customHeight="1" x14ac:dyDescent="0.25">
      <c r="A3114" s="271" t="s">
        <v>5205</v>
      </c>
      <c r="B3114" s="336" t="s">
        <v>4703</v>
      </c>
      <c r="C3114" s="370">
        <v>24504857.870000001</v>
      </c>
      <c r="D3114" s="345"/>
      <c r="E3114" s="345"/>
      <c r="F3114" s="345"/>
      <c r="G3114" s="370">
        <v>24504857.870000001</v>
      </c>
      <c r="H3114" s="329" t="s">
        <v>5207</v>
      </c>
      <c r="I3114" s="114">
        <v>46021</v>
      </c>
      <c r="J3114" s="345"/>
      <c r="K3114" s="345"/>
      <c r="L3114" s="345"/>
      <c r="M3114" s="365" t="s">
        <v>2123</v>
      </c>
      <c r="N3114" s="336">
        <v>4</v>
      </c>
      <c r="O3114" s="135">
        <v>3676.4</v>
      </c>
      <c r="P3114" s="319">
        <v>2025</v>
      </c>
    </row>
    <row r="3115" spans="1:16" s="313" customFormat="1" ht="15.75" customHeight="1" x14ac:dyDescent="0.25">
      <c r="A3115" s="271" t="s">
        <v>2056</v>
      </c>
      <c r="B3115" s="336" t="s">
        <v>4154</v>
      </c>
      <c r="C3115" s="370">
        <v>6168799.25</v>
      </c>
      <c r="D3115" s="345"/>
      <c r="E3115" s="345"/>
      <c r="F3115" s="345"/>
      <c r="G3115" s="334">
        <v>6168799.25</v>
      </c>
      <c r="H3115" s="329">
        <v>46020</v>
      </c>
      <c r="I3115" s="114">
        <v>46062</v>
      </c>
      <c r="J3115" s="345"/>
      <c r="K3115" s="345"/>
      <c r="L3115" s="345"/>
      <c r="M3115" s="334" t="s">
        <v>3938</v>
      </c>
      <c r="N3115" s="336">
        <v>1</v>
      </c>
      <c r="O3115" s="135">
        <v>1665.4</v>
      </c>
      <c r="P3115" s="319">
        <v>2025</v>
      </c>
    </row>
    <row r="3116" spans="1:16" s="313" customFormat="1" ht="15.75" customHeight="1" x14ac:dyDescent="0.25">
      <c r="A3116" s="271" t="s">
        <v>5206</v>
      </c>
      <c r="B3116" s="336" t="s">
        <v>3838</v>
      </c>
      <c r="C3116" s="370">
        <v>4448446.93</v>
      </c>
      <c r="D3116" s="345"/>
      <c r="E3116" s="345"/>
      <c r="F3116" s="345"/>
      <c r="G3116" s="334">
        <v>4448446.93</v>
      </c>
      <c r="H3116" s="329">
        <v>44550</v>
      </c>
      <c r="I3116" s="114">
        <v>46072</v>
      </c>
      <c r="J3116" s="345"/>
      <c r="K3116" s="345"/>
      <c r="L3116" s="345"/>
      <c r="M3116" s="334" t="s">
        <v>3827</v>
      </c>
      <c r="N3116" s="336">
        <v>4</v>
      </c>
      <c r="O3116" s="135">
        <v>2710</v>
      </c>
      <c r="P3116" s="319">
        <v>2021</v>
      </c>
    </row>
    <row r="3117" spans="1:16" s="313" customFormat="1" ht="15.75" customHeight="1" x14ac:dyDescent="0.25">
      <c r="A3117" s="271" t="s">
        <v>753</v>
      </c>
      <c r="B3117" s="336" t="s">
        <v>4573</v>
      </c>
      <c r="C3117" s="370">
        <v>11452624.890000001</v>
      </c>
      <c r="D3117" s="345"/>
      <c r="E3117" s="345"/>
      <c r="F3117" s="345"/>
      <c r="G3117" s="334">
        <v>11452624.890000001</v>
      </c>
      <c r="H3117" s="329">
        <v>45968</v>
      </c>
      <c r="I3117" s="114">
        <v>46065</v>
      </c>
      <c r="J3117" s="345"/>
      <c r="K3117" s="345"/>
      <c r="L3117" s="345"/>
      <c r="M3117" s="334" t="s">
        <v>3939</v>
      </c>
      <c r="N3117" s="336">
        <v>2</v>
      </c>
      <c r="O3117" s="135">
        <v>3327.5</v>
      </c>
      <c r="P3117" s="319">
        <v>2025</v>
      </c>
    </row>
    <row r="3118" spans="1:16" s="313" customFormat="1" ht="15.75" customHeight="1" x14ac:dyDescent="0.25">
      <c r="A3118" s="271" t="s">
        <v>379</v>
      </c>
      <c r="B3118" s="336" t="s">
        <v>4573</v>
      </c>
      <c r="C3118" s="370">
        <v>11214401.369999999</v>
      </c>
      <c r="D3118" s="345"/>
      <c r="E3118" s="345"/>
      <c r="F3118" s="345"/>
      <c r="G3118" s="334">
        <v>11214401.369999999</v>
      </c>
      <c r="H3118" s="329">
        <v>45975</v>
      </c>
      <c r="I3118" s="114">
        <v>46065</v>
      </c>
      <c r="J3118" s="345"/>
      <c r="K3118" s="345"/>
      <c r="L3118" s="345"/>
      <c r="M3118" s="334" t="s">
        <v>3939</v>
      </c>
      <c r="N3118" s="336">
        <v>2</v>
      </c>
      <c r="O3118" s="135">
        <v>3447.8</v>
      </c>
      <c r="P3118" s="319">
        <v>2025</v>
      </c>
    </row>
    <row r="3119" spans="1:16" s="313" customFormat="1" ht="15.75" customHeight="1" x14ac:dyDescent="0.25">
      <c r="A3119" s="271" t="s">
        <v>5217</v>
      </c>
      <c r="B3119" s="336" t="s">
        <v>4601</v>
      </c>
      <c r="C3119" s="370">
        <v>13262289.880000001</v>
      </c>
      <c r="D3119" s="345"/>
      <c r="E3119" s="345"/>
      <c r="F3119" s="345"/>
      <c r="G3119" s="334">
        <v>13262289.880000001</v>
      </c>
      <c r="H3119" s="329">
        <v>46015</v>
      </c>
      <c r="I3119" s="114">
        <v>46052</v>
      </c>
      <c r="J3119" s="345"/>
      <c r="K3119" s="345"/>
      <c r="L3119" s="345"/>
      <c r="M3119" s="334" t="s">
        <v>908</v>
      </c>
      <c r="N3119" s="336">
        <v>1</v>
      </c>
      <c r="O3119" s="135">
        <v>7354.9</v>
      </c>
      <c r="P3119" s="319">
        <v>2025</v>
      </c>
    </row>
    <row r="3120" spans="1:16" s="313" customFormat="1" ht="15.75" customHeight="1" x14ac:dyDescent="0.25">
      <c r="A3120" s="271" t="s">
        <v>2496</v>
      </c>
      <c r="B3120" s="336" t="s">
        <v>4363</v>
      </c>
      <c r="C3120" s="370">
        <v>9841671.9000000004</v>
      </c>
      <c r="D3120" s="345"/>
      <c r="E3120" s="345"/>
      <c r="F3120" s="345"/>
      <c r="G3120" s="334">
        <v>9841671.9000000004</v>
      </c>
      <c r="H3120" s="329">
        <v>46013</v>
      </c>
      <c r="I3120" s="114">
        <v>46069</v>
      </c>
      <c r="J3120" s="345"/>
      <c r="K3120" s="345"/>
      <c r="L3120" s="345"/>
      <c r="M3120" s="334" t="s">
        <v>4466</v>
      </c>
      <c r="N3120" s="336">
        <v>4</v>
      </c>
      <c r="O3120" s="135">
        <v>3676.4</v>
      </c>
      <c r="P3120" s="319">
        <v>2025</v>
      </c>
    </row>
    <row r="3121" spans="1:16" s="313" customFormat="1" ht="15.75" customHeight="1" x14ac:dyDescent="0.25">
      <c r="A3121" s="271" t="s">
        <v>5218</v>
      </c>
      <c r="B3121" s="336" t="s">
        <v>4601</v>
      </c>
      <c r="C3121" s="370">
        <v>6631295.5</v>
      </c>
      <c r="D3121" s="345"/>
      <c r="E3121" s="345"/>
      <c r="F3121" s="345"/>
      <c r="G3121" s="334">
        <v>6631295.5</v>
      </c>
      <c r="H3121" s="329">
        <v>46015</v>
      </c>
      <c r="I3121" s="114">
        <v>46055</v>
      </c>
      <c r="J3121" s="345"/>
      <c r="K3121" s="345"/>
      <c r="L3121" s="345"/>
      <c r="M3121" s="334" t="s">
        <v>908</v>
      </c>
      <c r="N3121" s="336">
        <v>1</v>
      </c>
      <c r="O3121" s="135">
        <v>3989.7</v>
      </c>
      <c r="P3121" s="319">
        <v>2025</v>
      </c>
    </row>
    <row r="3122" spans="1:16" s="313" customFormat="1" ht="15.75" customHeight="1" x14ac:dyDescent="0.25">
      <c r="A3122" s="271" t="s">
        <v>5219</v>
      </c>
      <c r="B3122" s="336" t="s">
        <v>2500</v>
      </c>
      <c r="C3122" s="370">
        <v>19888057.260000002</v>
      </c>
      <c r="D3122" s="345"/>
      <c r="E3122" s="345"/>
      <c r="F3122" s="345"/>
      <c r="G3122" s="334">
        <v>19888057.260000002</v>
      </c>
      <c r="H3122" s="329">
        <v>46003</v>
      </c>
      <c r="I3122" s="114">
        <v>46017</v>
      </c>
      <c r="J3122" s="345"/>
      <c r="K3122" s="345"/>
      <c r="L3122" s="345"/>
      <c r="M3122" s="334" t="s">
        <v>908</v>
      </c>
      <c r="N3122" s="336">
        <v>1</v>
      </c>
      <c r="O3122" s="135">
        <v>13707.1</v>
      </c>
      <c r="P3122" s="319">
        <v>2025</v>
      </c>
    </row>
    <row r="3123" spans="1:16" s="313" customFormat="1" ht="15.75" customHeight="1" x14ac:dyDescent="0.25">
      <c r="A3123" s="271" t="s">
        <v>5220</v>
      </c>
      <c r="B3123" s="336" t="s">
        <v>2500</v>
      </c>
      <c r="C3123" s="370">
        <v>6628420.2400000002</v>
      </c>
      <c r="D3123" s="345"/>
      <c r="E3123" s="345"/>
      <c r="F3123" s="345"/>
      <c r="G3123" s="334">
        <v>6628420.2400000002</v>
      </c>
      <c r="H3123" s="329">
        <v>46010</v>
      </c>
      <c r="I3123" s="114">
        <v>46017</v>
      </c>
      <c r="J3123" s="345"/>
      <c r="K3123" s="345"/>
      <c r="L3123" s="345"/>
      <c r="M3123" s="334" t="s">
        <v>908</v>
      </c>
      <c r="N3123" s="336">
        <v>1</v>
      </c>
      <c r="O3123" s="135">
        <v>5134.3</v>
      </c>
      <c r="P3123" s="319">
        <v>2025</v>
      </c>
    </row>
    <row r="3124" spans="1:16" s="313" customFormat="1" ht="15.75" customHeight="1" x14ac:dyDescent="0.25">
      <c r="A3124" s="271" t="s">
        <v>5221</v>
      </c>
      <c r="B3124" s="336" t="s">
        <v>4601</v>
      </c>
      <c r="C3124" s="370">
        <v>26524649.920000002</v>
      </c>
      <c r="D3124" s="345"/>
      <c r="E3124" s="345"/>
      <c r="F3124" s="345"/>
      <c r="G3124" s="334">
        <v>26524649.920000002</v>
      </c>
      <c r="H3124" s="329">
        <v>46016</v>
      </c>
      <c r="I3124" s="114">
        <v>46051</v>
      </c>
      <c r="J3124" s="345"/>
      <c r="K3124" s="345"/>
      <c r="L3124" s="345"/>
      <c r="M3124" s="334" t="s">
        <v>908</v>
      </c>
      <c r="N3124" s="336">
        <v>1</v>
      </c>
      <c r="O3124" s="135">
        <v>18246.5</v>
      </c>
      <c r="P3124" s="319">
        <v>2025</v>
      </c>
    </row>
    <row r="3125" spans="1:16" s="313" customFormat="1" ht="15.75" customHeight="1" x14ac:dyDescent="0.25">
      <c r="A3125" s="271" t="s">
        <v>1948</v>
      </c>
      <c r="B3125" s="336" t="s">
        <v>2112</v>
      </c>
      <c r="C3125" s="370">
        <v>3589391.28</v>
      </c>
      <c r="D3125" s="345"/>
      <c r="E3125" s="345"/>
      <c r="F3125" s="345"/>
      <c r="G3125" s="334">
        <v>3589391.28</v>
      </c>
      <c r="H3125" s="329">
        <v>46049</v>
      </c>
      <c r="I3125" s="114">
        <v>46073</v>
      </c>
      <c r="J3125" s="345"/>
      <c r="K3125" s="345"/>
      <c r="L3125" s="345"/>
      <c r="M3125" s="334" t="s">
        <v>3938</v>
      </c>
      <c r="N3125" s="336">
        <v>1</v>
      </c>
      <c r="O3125" s="135">
        <v>980.7</v>
      </c>
      <c r="P3125" s="319">
        <v>2026</v>
      </c>
    </row>
    <row r="3126" spans="1:16" s="313" customFormat="1" ht="15.75" customHeight="1" x14ac:dyDescent="0.25">
      <c r="A3126" s="271" t="s">
        <v>1944</v>
      </c>
      <c r="B3126" s="336" t="s">
        <v>2112</v>
      </c>
      <c r="C3126" s="370">
        <v>2459234.23</v>
      </c>
      <c r="D3126" s="345"/>
      <c r="E3126" s="345"/>
      <c r="F3126" s="345"/>
      <c r="G3126" s="334">
        <v>2459234.23</v>
      </c>
      <c r="H3126" s="329">
        <v>46050</v>
      </c>
      <c r="I3126" s="114">
        <v>46073</v>
      </c>
      <c r="J3126" s="345"/>
      <c r="K3126" s="345"/>
      <c r="L3126" s="345"/>
      <c r="M3126" s="334" t="s">
        <v>3938</v>
      </c>
      <c r="N3126" s="336">
        <v>1</v>
      </c>
      <c r="O3126" s="135">
        <v>423.1</v>
      </c>
      <c r="P3126" s="319">
        <v>2026</v>
      </c>
    </row>
    <row r="3127" spans="1:16" s="313" customFormat="1" ht="15.75" customHeight="1" x14ac:dyDescent="0.25">
      <c r="A3127" s="271" t="s">
        <v>5222</v>
      </c>
      <c r="B3127" s="336" t="s">
        <v>2112</v>
      </c>
      <c r="C3127" s="370">
        <v>4959863.9800000004</v>
      </c>
      <c r="D3127" s="345"/>
      <c r="E3127" s="345"/>
      <c r="F3127" s="345"/>
      <c r="G3127" s="334">
        <v>4959863.9800000004</v>
      </c>
      <c r="H3127" s="329">
        <v>46052</v>
      </c>
      <c r="I3127" s="114">
        <v>46062</v>
      </c>
      <c r="J3127" s="345"/>
      <c r="K3127" s="345"/>
      <c r="L3127" s="345"/>
      <c r="M3127" s="334" t="s">
        <v>3937</v>
      </c>
      <c r="N3127" s="336">
        <v>1</v>
      </c>
      <c r="O3127" s="135">
        <v>3038.4</v>
      </c>
      <c r="P3127" s="319">
        <v>2026</v>
      </c>
    </row>
    <row r="3128" spans="1:16" s="313" customFormat="1" ht="15.75" customHeight="1" x14ac:dyDescent="0.25">
      <c r="A3128" s="271" t="s">
        <v>1467</v>
      </c>
      <c r="B3128" s="336" t="s">
        <v>4090</v>
      </c>
      <c r="C3128" s="370">
        <v>9478179.5800000001</v>
      </c>
      <c r="D3128" s="345"/>
      <c r="E3128" s="345"/>
      <c r="F3128" s="345"/>
      <c r="G3128" s="334">
        <v>9478179.5800000001</v>
      </c>
      <c r="H3128" s="329">
        <v>46016</v>
      </c>
      <c r="I3128" s="114">
        <v>46092</v>
      </c>
      <c r="J3128" s="345"/>
      <c r="K3128" s="345"/>
      <c r="L3128" s="345"/>
      <c r="M3128" s="334" t="s">
        <v>4466</v>
      </c>
      <c r="N3128" s="336">
        <v>4</v>
      </c>
      <c r="O3128" s="135">
        <v>5209.5</v>
      </c>
      <c r="P3128" s="319">
        <v>2025</v>
      </c>
    </row>
    <row r="3129" spans="1:16" s="313" customFormat="1" ht="15.75" customHeight="1" x14ac:dyDescent="0.25">
      <c r="A3129" s="271" t="s">
        <v>5223</v>
      </c>
      <c r="B3129" s="336" t="s">
        <v>2112</v>
      </c>
      <c r="C3129" s="370">
        <v>3747378.01</v>
      </c>
      <c r="D3129" s="345"/>
      <c r="E3129" s="345"/>
      <c r="F3129" s="345"/>
      <c r="G3129" s="334">
        <v>3747378.01</v>
      </c>
      <c r="H3129" s="329">
        <v>46072</v>
      </c>
      <c r="I3129" s="114">
        <v>46083</v>
      </c>
      <c r="J3129" s="345"/>
      <c r="K3129" s="345"/>
      <c r="L3129" s="345"/>
      <c r="M3129" s="334" t="s">
        <v>3937</v>
      </c>
      <c r="N3129" s="336">
        <v>1</v>
      </c>
      <c r="O3129" s="135">
        <v>2157.3000000000002</v>
      </c>
      <c r="P3129" s="319">
        <v>2026</v>
      </c>
    </row>
    <row r="3130" spans="1:16" s="313" customFormat="1" ht="15.75" customHeight="1" x14ac:dyDescent="0.25">
      <c r="A3130" s="271" t="s">
        <v>5224</v>
      </c>
      <c r="B3130" s="336" t="s">
        <v>2112</v>
      </c>
      <c r="C3130" s="370">
        <v>3519521.93</v>
      </c>
      <c r="D3130" s="345"/>
      <c r="E3130" s="345"/>
      <c r="F3130" s="345"/>
      <c r="G3130" s="334">
        <v>3519521.93</v>
      </c>
      <c r="H3130" s="329">
        <v>46072</v>
      </c>
      <c r="I3130" s="114">
        <v>46083</v>
      </c>
      <c r="J3130" s="345"/>
      <c r="K3130" s="345"/>
      <c r="L3130" s="345"/>
      <c r="M3130" s="334" t="s">
        <v>3937</v>
      </c>
      <c r="N3130" s="336">
        <v>1</v>
      </c>
      <c r="O3130" s="135">
        <v>1871.8</v>
      </c>
      <c r="P3130" s="319">
        <v>2026</v>
      </c>
    </row>
    <row r="3131" spans="1:16" s="313" customFormat="1" ht="15.75" customHeight="1" x14ac:dyDescent="0.25">
      <c r="A3131" s="271" t="s">
        <v>5225</v>
      </c>
      <c r="B3131" s="336" t="s">
        <v>2112</v>
      </c>
      <c r="C3131" s="370">
        <v>4703528.4800000004</v>
      </c>
      <c r="D3131" s="345"/>
      <c r="E3131" s="345"/>
      <c r="F3131" s="345"/>
      <c r="G3131" s="334">
        <v>4703528.4800000004</v>
      </c>
      <c r="H3131" s="329">
        <v>46070</v>
      </c>
      <c r="I3131" s="114">
        <v>46083</v>
      </c>
      <c r="J3131" s="345"/>
      <c r="K3131" s="345"/>
      <c r="L3131" s="345"/>
      <c r="M3131" s="334" t="s">
        <v>3937</v>
      </c>
      <c r="N3131" s="336">
        <v>1</v>
      </c>
      <c r="O3131" s="135">
        <v>3142</v>
      </c>
      <c r="P3131" s="319">
        <v>2026</v>
      </c>
    </row>
    <row r="3132" spans="1:16" s="313" customFormat="1" ht="15.75" customHeight="1" x14ac:dyDescent="0.25">
      <c r="A3132" s="271" t="s">
        <v>3431</v>
      </c>
      <c r="B3132" s="336" t="s">
        <v>2112</v>
      </c>
      <c r="C3132" s="370">
        <v>6851492.9000000004</v>
      </c>
      <c r="D3132" s="345"/>
      <c r="E3132" s="345"/>
      <c r="F3132" s="345"/>
      <c r="G3132" s="334">
        <v>6851492.9000000004</v>
      </c>
      <c r="H3132" s="329">
        <v>46072</v>
      </c>
      <c r="I3132" s="114">
        <v>46083</v>
      </c>
      <c r="J3132" s="345"/>
      <c r="K3132" s="345"/>
      <c r="L3132" s="345"/>
      <c r="M3132" s="334" t="s">
        <v>3937</v>
      </c>
      <c r="N3132" s="336">
        <v>1</v>
      </c>
      <c r="O3132" s="135">
        <v>8914.5</v>
      </c>
      <c r="P3132" s="319">
        <v>2026</v>
      </c>
    </row>
    <row r="3133" spans="1:16" s="313" customFormat="1" ht="15.75" customHeight="1" x14ac:dyDescent="0.25">
      <c r="A3133" s="271" t="s">
        <v>5226</v>
      </c>
      <c r="B3133" s="336" t="s">
        <v>4090</v>
      </c>
      <c r="C3133" s="370">
        <v>9369681.6400000006</v>
      </c>
      <c r="D3133" s="345"/>
      <c r="E3133" s="345"/>
      <c r="F3133" s="345"/>
      <c r="G3133" s="334">
        <v>9369681.6400000006</v>
      </c>
      <c r="H3133" s="329">
        <v>46091</v>
      </c>
      <c r="I3133" s="114">
        <v>46099</v>
      </c>
      <c r="J3133" s="345"/>
      <c r="K3133" s="345"/>
      <c r="L3133" s="345"/>
      <c r="M3133" s="334" t="s">
        <v>3938</v>
      </c>
      <c r="N3133" s="336">
        <v>1</v>
      </c>
      <c r="O3133" s="135">
        <v>4337.5</v>
      </c>
      <c r="P3133" s="319">
        <v>2026</v>
      </c>
    </row>
    <row r="3134" spans="1:16" s="313" customFormat="1" ht="15.75" customHeight="1" x14ac:dyDescent="0.25">
      <c r="A3134" s="271" t="s">
        <v>5227</v>
      </c>
      <c r="B3134" s="336" t="s">
        <v>4090</v>
      </c>
      <c r="C3134" s="370">
        <v>7439330.75</v>
      </c>
      <c r="D3134" s="345"/>
      <c r="E3134" s="345"/>
      <c r="F3134" s="345"/>
      <c r="G3134" s="334">
        <v>7439330.75</v>
      </c>
      <c r="H3134" s="329">
        <v>46091</v>
      </c>
      <c r="I3134" s="114">
        <v>46099</v>
      </c>
      <c r="J3134" s="345"/>
      <c r="K3134" s="345"/>
      <c r="L3134" s="345"/>
      <c r="M3134" s="334" t="s">
        <v>3938</v>
      </c>
      <c r="N3134" s="336">
        <v>1</v>
      </c>
      <c r="O3134" s="135">
        <v>3431.1</v>
      </c>
      <c r="P3134" s="319">
        <v>2026</v>
      </c>
    </row>
    <row r="3135" spans="1:16" s="313" customFormat="1" ht="15.75" customHeight="1" x14ac:dyDescent="0.25">
      <c r="A3135" s="271" t="s">
        <v>1518</v>
      </c>
      <c r="B3135" s="336" t="s">
        <v>694</v>
      </c>
      <c r="C3135" s="370">
        <v>4433851.6500000004</v>
      </c>
      <c r="D3135" s="345"/>
      <c r="E3135" s="345"/>
      <c r="F3135" s="345"/>
      <c r="G3135" s="334">
        <v>4433851.6500000004</v>
      </c>
      <c r="H3135" s="329">
        <v>46098</v>
      </c>
      <c r="I3135" s="114">
        <v>46104</v>
      </c>
      <c r="J3135" s="345"/>
      <c r="K3135" s="345"/>
      <c r="L3135" s="345"/>
      <c r="M3135" s="334" t="s">
        <v>3938</v>
      </c>
      <c r="N3135" s="336">
        <v>1</v>
      </c>
      <c r="O3135" s="135">
        <v>1118.5999999999999</v>
      </c>
      <c r="P3135" s="319">
        <v>2026</v>
      </c>
    </row>
    <row r="3136" spans="1:16" s="313" customFormat="1" ht="15.75" customHeight="1" x14ac:dyDescent="0.25">
      <c r="A3136" s="271" t="s">
        <v>5228</v>
      </c>
      <c r="B3136" s="341" t="s">
        <v>5011</v>
      </c>
      <c r="C3136" s="370">
        <v>15525839.220000001</v>
      </c>
      <c r="D3136" s="345"/>
      <c r="E3136" s="345"/>
      <c r="F3136" s="345"/>
      <c r="G3136" s="334">
        <v>15525839.220000001</v>
      </c>
      <c r="H3136" s="329" t="s">
        <v>5234</v>
      </c>
      <c r="I3136" s="114">
        <v>46020</v>
      </c>
      <c r="J3136" s="345"/>
      <c r="K3136" s="345"/>
      <c r="L3136" s="345"/>
      <c r="M3136" s="334" t="s">
        <v>4466</v>
      </c>
      <c r="N3136" s="336">
        <v>4</v>
      </c>
      <c r="O3136" s="135">
        <v>8027.1</v>
      </c>
      <c r="P3136" s="319">
        <v>2025</v>
      </c>
    </row>
    <row r="3137" spans="1:16" s="313" customFormat="1" ht="15.75" customHeight="1" x14ac:dyDescent="0.25">
      <c r="A3137" s="271" t="s">
        <v>5229</v>
      </c>
      <c r="B3137" s="341" t="s">
        <v>5011</v>
      </c>
      <c r="C3137" s="370">
        <v>17844467.23</v>
      </c>
      <c r="D3137" s="345"/>
      <c r="E3137" s="345"/>
      <c r="F3137" s="345"/>
      <c r="G3137" s="334">
        <v>17844467.23</v>
      </c>
      <c r="H3137" s="329" t="s">
        <v>5235</v>
      </c>
      <c r="I3137" s="114">
        <v>46020</v>
      </c>
      <c r="J3137" s="345"/>
      <c r="K3137" s="345"/>
      <c r="L3137" s="345"/>
      <c r="M3137" s="334" t="s">
        <v>4466</v>
      </c>
      <c r="N3137" s="336">
        <v>4</v>
      </c>
      <c r="O3137" s="135">
        <v>8542.2999999999993</v>
      </c>
      <c r="P3137" s="319">
        <v>2025</v>
      </c>
    </row>
    <row r="3138" spans="1:16" s="313" customFormat="1" ht="15.75" customHeight="1" x14ac:dyDescent="0.25">
      <c r="A3138" s="271" t="s">
        <v>183</v>
      </c>
      <c r="B3138" s="341" t="s">
        <v>4342</v>
      </c>
      <c r="C3138" s="370">
        <v>1389926.86</v>
      </c>
      <c r="D3138" s="345"/>
      <c r="E3138" s="345"/>
      <c r="F3138" s="345"/>
      <c r="G3138" s="334">
        <v>1389926.86</v>
      </c>
      <c r="H3138" s="329" t="s">
        <v>5236</v>
      </c>
      <c r="I3138" s="114">
        <v>46083</v>
      </c>
      <c r="J3138" s="345"/>
      <c r="K3138" s="345"/>
      <c r="L3138" s="345"/>
      <c r="M3138" s="334" t="s">
        <v>1046</v>
      </c>
      <c r="N3138" s="336">
        <v>1</v>
      </c>
      <c r="O3138" s="135">
        <v>1832.7</v>
      </c>
      <c r="P3138" s="319">
        <v>2025</v>
      </c>
    </row>
    <row r="3139" spans="1:16" s="313" customFormat="1" ht="15.75" customHeight="1" x14ac:dyDescent="0.25">
      <c r="A3139" s="271" t="s">
        <v>5230</v>
      </c>
      <c r="B3139" s="341" t="s">
        <v>4988</v>
      </c>
      <c r="C3139" s="370">
        <v>4189285.4</v>
      </c>
      <c r="D3139" s="345"/>
      <c r="E3139" s="345"/>
      <c r="F3139" s="345"/>
      <c r="G3139" s="334">
        <v>4189285.4</v>
      </c>
      <c r="H3139" s="329" t="s">
        <v>5237</v>
      </c>
      <c r="I3139" s="114">
        <v>46104</v>
      </c>
      <c r="J3139" s="345"/>
      <c r="K3139" s="345"/>
      <c r="L3139" s="345"/>
      <c r="M3139" s="334" t="s">
        <v>4466</v>
      </c>
      <c r="N3139" s="336">
        <v>4</v>
      </c>
      <c r="O3139" s="135">
        <v>3130.8</v>
      </c>
      <c r="P3139" s="319">
        <v>2025</v>
      </c>
    </row>
    <row r="3140" spans="1:16" s="313" customFormat="1" ht="15.75" customHeight="1" x14ac:dyDescent="0.25">
      <c r="A3140" s="271" t="s">
        <v>5231</v>
      </c>
      <c r="B3140" s="103" t="s">
        <v>4743</v>
      </c>
      <c r="C3140" s="370">
        <v>5939860.3300000001</v>
      </c>
      <c r="D3140" s="345"/>
      <c r="E3140" s="345"/>
      <c r="F3140" s="345"/>
      <c r="G3140" s="334">
        <v>5939860.3300000001</v>
      </c>
      <c r="H3140" s="329" t="s">
        <v>5238</v>
      </c>
      <c r="I3140" s="114">
        <v>46111</v>
      </c>
      <c r="J3140" s="345"/>
      <c r="K3140" s="345"/>
      <c r="L3140" s="345"/>
      <c r="M3140" s="334" t="s">
        <v>4466</v>
      </c>
      <c r="N3140" s="336">
        <v>4</v>
      </c>
      <c r="O3140" s="135">
        <v>3143.7</v>
      </c>
      <c r="P3140" s="319">
        <v>2025</v>
      </c>
    </row>
    <row r="3141" spans="1:16" s="313" customFormat="1" ht="15.75" customHeight="1" x14ac:dyDescent="0.25">
      <c r="A3141" s="271" t="s">
        <v>2685</v>
      </c>
      <c r="B3141" s="341" t="s">
        <v>4154</v>
      </c>
      <c r="C3141" s="370">
        <v>1949006.16</v>
      </c>
      <c r="D3141" s="345"/>
      <c r="E3141" s="345"/>
      <c r="F3141" s="345"/>
      <c r="G3141" s="334">
        <v>1949006.16</v>
      </c>
      <c r="H3141" s="329">
        <v>46066</v>
      </c>
      <c r="I3141" s="114">
        <v>46098</v>
      </c>
      <c r="J3141" s="345"/>
      <c r="K3141" s="345"/>
      <c r="L3141" s="345"/>
      <c r="M3141" s="334" t="s">
        <v>724</v>
      </c>
      <c r="N3141" s="336">
        <v>1</v>
      </c>
      <c r="O3141" s="135">
        <v>3624.5</v>
      </c>
      <c r="P3141" s="319">
        <v>2026</v>
      </c>
    </row>
    <row r="3142" spans="1:16" s="313" customFormat="1" ht="15.75" customHeight="1" x14ac:dyDescent="0.25">
      <c r="A3142" s="271" t="s">
        <v>584</v>
      </c>
      <c r="B3142" s="341" t="s">
        <v>4573</v>
      </c>
      <c r="C3142" s="370">
        <v>8380860.3600000003</v>
      </c>
      <c r="D3142" s="345"/>
      <c r="E3142" s="345"/>
      <c r="F3142" s="345"/>
      <c r="G3142" s="334">
        <v>8380860.3600000003</v>
      </c>
      <c r="H3142" s="329">
        <v>45989</v>
      </c>
      <c r="I3142" s="114">
        <v>46118</v>
      </c>
      <c r="J3142" s="345"/>
      <c r="K3142" s="345"/>
      <c r="L3142" s="345"/>
      <c r="M3142" s="334" t="s">
        <v>3939</v>
      </c>
      <c r="N3142" s="336">
        <v>2</v>
      </c>
      <c r="O3142" s="135">
        <v>2648.9</v>
      </c>
      <c r="P3142" s="319">
        <v>2025</v>
      </c>
    </row>
    <row r="3143" spans="1:16" s="313" customFormat="1" ht="15.75" customHeight="1" x14ac:dyDescent="0.25">
      <c r="A3143" s="271" t="s">
        <v>5232</v>
      </c>
      <c r="B3143" s="341" t="s">
        <v>2500</v>
      </c>
      <c r="C3143" s="370">
        <v>25181245.039999999</v>
      </c>
      <c r="D3143" s="345"/>
      <c r="E3143" s="345"/>
      <c r="F3143" s="345"/>
      <c r="G3143" s="334">
        <v>25181245.039999999</v>
      </c>
      <c r="H3143" s="329">
        <v>46078</v>
      </c>
      <c r="I3143" s="114">
        <v>46114</v>
      </c>
      <c r="J3143" s="345"/>
      <c r="K3143" s="345"/>
      <c r="L3143" s="345"/>
      <c r="M3143" s="334" t="s">
        <v>908</v>
      </c>
      <c r="N3143" s="336">
        <v>1</v>
      </c>
      <c r="O3143" s="135">
        <v>15388.2</v>
      </c>
      <c r="P3143" s="319">
        <v>2026</v>
      </c>
    </row>
    <row r="3144" spans="1:16" s="313" customFormat="1" ht="15.75" customHeight="1" x14ac:dyDescent="0.25">
      <c r="A3144" s="271" t="s">
        <v>5233</v>
      </c>
      <c r="B3144" s="341" t="s">
        <v>4164</v>
      </c>
      <c r="C3144" s="370">
        <v>7453337</v>
      </c>
      <c r="D3144" s="345"/>
      <c r="E3144" s="345"/>
      <c r="F3144" s="345"/>
      <c r="G3144" s="334">
        <v>7453337</v>
      </c>
      <c r="H3144" s="329">
        <v>46118</v>
      </c>
      <c r="I3144" s="114">
        <v>46120</v>
      </c>
      <c r="J3144" s="345"/>
      <c r="K3144" s="345"/>
      <c r="L3144" s="345"/>
      <c r="M3144" s="334" t="s">
        <v>3938</v>
      </c>
      <c r="N3144" s="336">
        <v>1</v>
      </c>
      <c r="O3144" s="135">
        <v>3592</v>
      </c>
      <c r="P3144" s="319">
        <v>2026</v>
      </c>
    </row>
    <row r="3145" spans="1:16" s="313" customFormat="1" ht="15.75" customHeight="1" x14ac:dyDescent="0.25">
      <c r="A3145" s="271" t="s">
        <v>20</v>
      </c>
      <c r="B3145" s="341" t="s">
        <v>694</v>
      </c>
      <c r="C3145" s="370">
        <v>5221001.5199999996</v>
      </c>
      <c r="D3145" s="345"/>
      <c r="E3145" s="345"/>
      <c r="F3145" s="345"/>
      <c r="G3145" s="334">
        <v>5221001.5199999996</v>
      </c>
      <c r="H3145" s="329">
        <v>46112</v>
      </c>
      <c r="I3145" s="114">
        <v>46126</v>
      </c>
      <c r="J3145" s="345"/>
      <c r="K3145" s="345"/>
      <c r="L3145" s="345"/>
      <c r="M3145" s="334" t="s">
        <v>3938</v>
      </c>
      <c r="N3145" s="336">
        <v>1</v>
      </c>
      <c r="O3145" s="135">
        <v>1558.5</v>
      </c>
      <c r="P3145" s="319">
        <v>2026</v>
      </c>
    </row>
    <row r="3146" spans="1:16" s="313" customFormat="1" ht="15.75" customHeight="1" x14ac:dyDescent="0.25">
      <c r="A3146" s="271" t="s">
        <v>5240</v>
      </c>
      <c r="B3146" s="341" t="s">
        <v>4988</v>
      </c>
      <c r="C3146" s="370">
        <v>1882084.74</v>
      </c>
      <c r="D3146" s="345"/>
      <c r="E3146" s="345"/>
      <c r="F3146" s="345"/>
      <c r="G3146" s="334">
        <v>1882084.74</v>
      </c>
      <c r="H3146" s="329" t="s">
        <v>5246</v>
      </c>
      <c r="I3146" s="114">
        <v>46126</v>
      </c>
      <c r="J3146" s="345"/>
      <c r="K3146" s="345"/>
      <c r="L3146" s="345"/>
      <c r="M3146" s="334" t="s">
        <v>3994</v>
      </c>
      <c r="N3146" s="336">
        <v>3</v>
      </c>
      <c r="O3146" s="135">
        <v>1355</v>
      </c>
      <c r="P3146" s="319">
        <v>2025</v>
      </c>
    </row>
    <row r="3147" spans="1:16" s="313" customFormat="1" ht="15.75" customHeight="1" x14ac:dyDescent="0.25">
      <c r="A3147" s="271" t="s">
        <v>2163</v>
      </c>
      <c r="B3147" s="341" t="s">
        <v>4083</v>
      </c>
      <c r="C3147" s="370">
        <v>2185155.3199999998</v>
      </c>
      <c r="D3147" s="345"/>
      <c r="E3147" s="345"/>
      <c r="F3147" s="345"/>
      <c r="G3147" s="334">
        <v>2185155.3199999998</v>
      </c>
      <c r="H3147" s="329">
        <v>45894</v>
      </c>
      <c r="I3147" s="114">
        <v>46135</v>
      </c>
      <c r="J3147" s="345"/>
      <c r="K3147" s="345"/>
      <c r="L3147" s="345"/>
      <c r="M3147" s="334" t="s">
        <v>4466</v>
      </c>
      <c r="N3147" s="336">
        <v>4</v>
      </c>
      <c r="O3147" s="135">
        <v>1373.2</v>
      </c>
      <c r="P3147" s="319">
        <v>2025</v>
      </c>
    </row>
    <row r="3148" spans="1:16" s="313" customFormat="1" ht="15.75" customHeight="1" x14ac:dyDescent="0.25">
      <c r="A3148" s="271" t="s">
        <v>5241</v>
      </c>
      <c r="B3148" s="341" t="s">
        <v>4164</v>
      </c>
      <c r="C3148" s="370">
        <v>8109171.3499999996</v>
      </c>
      <c r="D3148" s="345"/>
      <c r="E3148" s="345"/>
      <c r="F3148" s="345"/>
      <c r="G3148" s="334">
        <v>8109171.3499999996</v>
      </c>
      <c r="H3148" s="329">
        <v>46132</v>
      </c>
      <c r="I3148" s="114">
        <v>46134</v>
      </c>
      <c r="J3148" s="345"/>
      <c r="K3148" s="345"/>
      <c r="L3148" s="345"/>
      <c r="M3148" s="334" t="s">
        <v>3938</v>
      </c>
      <c r="N3148" s="336">
        <v>1</v>
      </c>
      <c r="O3148" s="135">
        <v>4123.3999999999996</v>
      </c>
      <c r="P3148" s="319">
        <v>2026</v>
      </c>
    </row>
    <row r="3149" spans="1:16" s="313" customFormat="1" ht="15.75" customHeight="1" x14ac:dyDescent="0.25">
      <c r="A3149" s="271" t="s">
        <v>5242</v>
      </c>
      <c r="B3149" s="341" t="s">
        <v>4090</v>
      </c>
      <c r="C3149" s="370">
        <v>9141829.5700000003</v>
      </c>
      <c r="D3149" s="345"/>
      <c r="E3149" s="345"/>
      <c r="F3149" s="345"/>
      <c r="G3149" s="334">
        <v>9141829.5700000003</v>
      </c>
      <c r="H3149" s="329">
        <v>46115</v>
      </c>
      <c r="I3149" s="114">
        <v>46127</v>
      </c>
      <c r="J3149" s="345"/>
      <c r="K3149" s="345"/>
      <c r="L3149" s="345"/>
      <c r="M3149" s="334" t="s">
        <v>3938</v>
      </c>
      <c r="N3149" s="336">
        <v>1</v>
      </c>
      <c r="O3149" s="135">
        <v>4344.7</v>
      </c>
      <c r="P3149" s="319">
        <v>2026</v>
      </c>
    </row>
    <row r="3150" spans="1:16" s="313" customFormat="1" ht="15.75" customHeight="1" x14ac:dyDescent="0.25">
      <c r="A3150" s="271" t="s">
        <v>5243</v>
      </c>
      <c r="B3150" s="341" t="s">
        <v>4090</v>
      </c>
      <c r="C3150" s="370">
        <v>7533318.6600000001</v>
      </c>
      <c r="D3150" s="345"/>
      <c r="E3150" s="345"/>
      <c r="F3150" s="345"/>
      <c r="G3150" s="334">
        <v>7533318.6600000001</v>
      </c>
      <c r="H3150" s="329">
        <v>46126</v>
      </c>
      <c r="I3150" s="114">
        <v>46127</v>
      </c>
      <c r="J3150" s="345"/>
      <c r="K3150" s="345"/>
      <c r="L3150" s="345"/>
      <c r="M3150" s="334" t="s">
        <v>3938</v>
      </c>
      <c r="N3150" s="336">
        <v>1</v>
      </c>
      <c r="O3150" s="135">
        <v>3462.1</v>
      </c>
      <c r="P3150" s="319">
        <v>2026</v>
      </c>
    </row>
    <row r="3151" spans="1:16" s="313" customFormat="1" ht="15.75" customHeight="1" x14ac:dyDescent="0.25">
      <c r="A3151" s="271" t="s">
        <v>5244</v>
      </c>
      <c r="B3151" s="341" t="s">
        <v>3844</v>
      </c>
      <c r="C3151" s="370">
        <v>10417951.15</v>
      </c>
      <c r="D3151" s="345"/>
      <c r="E3151" s="345"/>
      <c r="F3151" s="345"/>
      <c r="G3151" s="334">
        <v>10417951.15</v>
      </c>
      <c r="H3151" s="329">
        <v>46129</v>
      </c>
      <c r="I3151" s="114">
        <v>46142</v>
      </c>
      <c r="J3151" s="345"/>
      <c r="K3151" s="345"/>
      <c r="L3151" s="345"/>
      <c r="M3151" s="334" t="s">
        <v>3938</v>
      </c>
      <c r="N3151" s="336">
        <v>1</v>
      </c>
      <c r="O3151" s="135">
        <v>5562.5</v>
      </c>
      <c r="P3151" s="319">
        <v>2026</v>
      </c>
    </row>
    <row r="3152" spans="1:16" s="313" customFormat="1" ht="15.75" customHeight="1" x14ac:dyDescent="0.25">
      <c r="A3152" s="271" t="s">
        <v>2808</v>
      </c>
      <c r="B3152" s="341" t="s">
        <v>4363</v>
      </c>
      <c r="C3152" s="370">
        <v>6665587.8799999999</v>
      </c>
      <c r="D3152" s="345"/>
      <c r="E3152" s="345"/>
      <c r="F3152" s="345"/>
      <c r="G3152" s="334">
        <v>6665587.8799999999</v>
      </c>
      <c r="H3152" s="329">
        <v>46071</v>
      </c>
      <c r="I3152" s="114">
        <v>46148</v>
      </c>
      <c r="J3152" s="345"/>
      <c r="K3152" s="345"/>
      <c r="L3152" s="345"/>
      <c r="M3152" s="334" t="s">
        <v>4466</v>
      </c>
      <c r="N3152" s="336">
        <v>4</v>
      </c>
      <c r="O3152" s="135">
        <v>4423.2</v>
      </c>
      <c r="P3152" s="319">
        <v>2026</v>
      </c>
    </row>
    <row r="3153" spans="1:16" s="313" customFormat="1" ht="15.75" customHeight="1" x14ac:dyDescent="0.25">
      <c r="A3153" s="271" t="s">
        <v>5245</v>
      </c>
      <c r="B3153" s="341" t="s">
        <v>3844</v>
      </c>
      <c r="C3153" s="370">
        <v>9220564.3699999992</v>
      </c>
      <c r="D3153" s="345"/>
      <c r="E3153" s="345"/>
      <c r="F3153" s="345"/>
      <c r="G3153" s="334">
        <v>9220564.3699999992</v>
      </c>
      <c r="H3153" s="329">
        <v>46134</v>
      </c>
      <c r="I3153" s="114">
        <v>46147</v>
      </c>
      <c r="J3153" s="345"/>
      <c r="K3153" s="345"/>
      <c r="L3153" s="345"/>
      <c r="M3153" s="334" t="s">
        <v>3938</v>
      </c>
      <c r="N3153" s="336">
        <v>1</v>
      </c>
      <c r="O3153" s="135">
        <v>5410.7</v>
      </c>
      <c r="P3153" s="319">
        <v>2026</v>
      </c>
    </row>
    <row r="3154" spans="1:16" s="313" customFormat="1" ht="15.75" customHeight="1" x14ac:dyDescent="0.25">
      <c r="A3154" s="271" t="s">
        <v>797</v>
      </c>
      <c r="B3154" s="341" t="s">
        <v>4511</v>
      </c>
      <c r="C3154" s="370">
        <v>2752549.7</v>
      </c>
      <c r="D3154" s="345"/>
      <c r="E3154" s="345"/>
      <c r="F3154" s="345"/>
      <c r="G3154" s="334">
        <v>2752549.7</v>
      </c>
      <c r="H3154" s="329">
        <v>45996</v>
      </c>
      <c r="I3154" s="114">
        <v>46160</v>
      </c>
      <c r="J3154" s="345"/>
      <c r="K3154" s="345"/>
      <c r="L3154" s="345"/>
      <c r="M3154" s="334" t="s">
        <v>3939</v>
      </c>
      <c r="N3154" s="336">
        <v>2</v>
      </c>
      <c r="O3154" s="135">
        <v>670.5</v>
      </c>
      <c r="P3154" s="319">
        <v>2025</v>
      </c>
    </row>
    <row r="3155" spans="1:16" s="313" customFormat="1" ht="15.75" customHeight="1" x14ac:dyDescent="0.25">
      <c r="A3155" s="271" t="s">
        <v>5250</v>
      </c>
      <c r="B3155" s="341" t="s">
        <v>4090</v>
      </c>
      <c r="C3155" s="370">
        <v>7484617.96</v>
      </c>
      <c r="D3155" s="345"/>
      <c r="E3155" s="345"/>
      <c r="F3155" s="345"/>
      <c r="G3155" s="334">
        <v>7484617.96</v>
      </c>
      <c r="H3155" s="373">
        <v>46140</v>
      </c>
      <c r="I3155" s="114">
        <v>46148</v>
      </c>
      <c r="J3155" s="345"/>
      <c r="K3155" s="345"/>
      <c r="L3155" s="345"/>
      <c r="M3155" s="334" t="s">
        <v>3938</v>
      </c>
      <c r="N3155" s="336">
        <v>1</v>
      </c>
      <c r="O3155" s="135">
        <v>3466.6</v>
      </c>
      <c r="P3155" s="319">
        <v>2026</v>
      </c>
    </row>
    <row r="3156" spans="1:16" s="313" customFormat="1" ht="15.75" customHeight="1" x14ac:dyDescent="0.25">
      <c r="A3156" s="271" t="s">
        <v>5251</v>
      </c>
      <c r="B3156" s="341" t="s">
        <v>3844</v>
      </c>
      <c r="C3156" s="370">
        <v>12366676.390000001</v>
      </c>
      <c r="D3156" s="345"/>
      <c r="E3156" s="345"/>
      <c r="F3156" s="345"/>
      <c r="G3156" s="334">
        <v>12366676.390000001</v>
      </c>
      <c r="H3156" s="373">
        <v>46141</v>
      </c>
      <c r="I3156" s="114">
        <v>46150</v>
      </c>
      <c r="J3156" s="345"/>
      <c r="K3156" s="345"/>
      <c r="L3156" s="345"/>
      <c r="M3156" s="334" t="s">
        <v>3937</v>
      </c>
      <c r="N3156" s="336">
        <v>1</v>
      </c>
      <c r="O3156" s="135">
        <v>7172.5</v>
      </c>
      <c r="P3156" s="319">
        <v>2026</v>
      </c>
    </row>
    <row r="3157" spans="1:16" s="313" customFormat="1" ht="15.75" customHeight="1" x14ac:dyDescent="0.25">
      <c r="A3157" s="271" t="s">
        <v>4989</v>
      </c>
      <c r="B3157" s="341" t="s">
        <v>4601</v>
      </c>
      <c r="C3157" s="370">
        <v>2781112.41</v>
      </c>
      <c r="D3157" s="345"/>
      <c r="E3157" s="345"/>
      <c r="F3157" s="345"/>
      <c r="G3157" s="334">
        <v>2781112.41</v>
      </c>
      <c r="H3157" s="373">
        <v>46114</v>
      </c>
      <c r="I3157" s="114">
        <v>46161</v>
      </c>
      <c r="J3157" s="345"/>
      <c r="K3157" s="345"/>
      <c r="L3157" s="345"/>
      <c r="M3157" s="334" t="s">
        <v>908</v>
      </c>
      <c r="N3157" s="336">
        <v>1</v>
      </c>
      <c r="O3157" s="135">
        <v>4200</v>
      </c>
      <c r="P3157" s="319">
        <v>2026</v>
      </c>
    </row>
    <row r="3158" spans="1:16" s="313" customFormat="1" ht="15.75" customHeight="1" x14ac:dyDescent="0.25">
      <c r="A3158" s="271" t="s">
        <v>5229</v>
      </c>
      <c r="B3158" s="341" t="s">
        <v>4601</v>
      </c>
      <c r="C3158" s="370">
        <v>10993339.84</v>
      </c>
      <c r="D3158" s="345"/>
      <c r="E3158" s="345"/>
      <c r="F3158" s="345"/>
      <c r="G3158" s="334">
        <v>10993339.84</v>
      </c>
      <c r="H3158" s="373">
        <v>46141</v>
      </c>
      <c r="I3158" s="114">
        <v>46161</v>
      </c>
      <c r="J3158" s="345"/>
      <c r="K3158" s="345"/>
      <c r="L3158" s="345"/>
      <c r="M3158" s="334" t="s">
        <v>908</v>
      </c>
      <c r="N3158" s="336">
        <v>1</v>
      </c>
      <c r="O3158" s="135">
        <v>8542.2999999999993</v>
      </c>
      <c r="P3158" s="319">
        <v>2026</v>
      </c>
    </row>
    <row r="3159" spans="1:16" s="313" customFormat="1" ht="15.75" customHeight="1" x14ac:dyDescent="0.25">
      <c r="A3159" s="271" t="s">
        <v>5252</v>
      </c>
      <c r="B3159" s="341" t="s">
        <v>4743</v>
      </c>
      <c r="C3159" s="370">
        <v>6090641.4900000002</v>
      </c>
      <c r="D3159" s="345"/>
      <c r="E3159" s="345"/>
      <c r="F3159" s="345"/>
      <c r="G3159" s="334">
        <v>6090641.4900000002</v>
      </c>
      <c r="H3159" s="373">
        <v>46140</v>
      </c>
      <c r="I3159" s="114">
        <v>46164</v>
      </c>
      <c r="J3159" s="345"/>
      <c r="K3159" s="345"/>
      <c r="L3159" s="345"/>
      <c r="M3159" s="334" t="s">
        <v>3938</v>
      </c>
      <c r="N3159" s="336">
        <v>1</v>
      </c>
      <c r="O3159" s="135">
        <v>3462.4</v>
      </c>
      <c r="P3159" s="319">
        <v>2026</v>
      </c>
    </row>
    <row r="3160" spans="1:16" s="313" customFormat="1" ht="15.75" customHeight="1" x14ac:dyDescent="0.25">
      <c r="A3160" s="271" t="s">
        <v>5263</v>
      </c>
      <c r="B3160" s="341" t="s">
        <v>5259</v>
      </c>
      <c r="C3160" s="370">
        <v>3682440.23</v>
      </c>
      <c r="D3160" s="345"/>
      <c r="E3160" s="345"/>
      <c r="F3160" s="345"/>
      <c r="G3160" s="334">
        <v>3682440.23</v>
      </c>
      <c r="H3160" s="373">
        <v>46122</v>
      </c>
      <c r="I3160" s="114">
        <v>46168</v>
      </c>
      <c r="J3160" s="345"/>
      <c r="K3160" s="345"/>
      <c r="L3160" s="345"/>
      <c r="M3160" s="334" t="s">
        <v>3938</v>
      </c>
      <c r="N3160" s="336">
        <v>1</v>
      </c>
      <c r="O3160" s="135">
        <v>864.2</v>
      </c>
      <c r="P3160" s="319">
        <v>2026</v>
      </c>
    </row>
    <row r="3161" spans="1:16" s="313" customFormat="1" ht="15.75" customHeight="1" x14ac:dyDescent="0.25">
      <c r="A3161" s="271" t="s">
        <v>1788</v>
      </c>
      <c r="B3161" s="341" t="s">
        <v>4164</v>
      </c>
      <c r="C3161" s="370">
        <v>10506988.49</v>
      </c>
      <c r="D3161" s="345"/>
      <c r="E3161" s="345"/>
      <c r="F3161" s="345"/>
      <c r="G3161" s="334">
        <v>10506988.49</v>
      </c>
      <c r="H3161" s="373">
        <v>46157</v>
      </c>
      <c r="I3161" s="114">
        <v>46162</v>
      </c>
      <c r="J3161" s="345"/>
      <c r="K3161" s="345"/>
      <c r="L3161" s="345"/>
      <c r="M3161" s="334" t="s">
        <v>3938</v>
      </c>
      <c r="N3161" s="336">
        <v>1</v>
      </c>
      <c r="O3161" s="135">
        <v>4842.3999999999996</v>
      </c>
      <c r="P3161" s="319">
        <v>2026</v>
      </c>
    </row>
    <row r="3162" spans="1:16" s="313" customFormat="1" ht="15.75" customHeight="1" x14ac:dyDescent="0.25">
      <c r="A3162" s="271" t="s">
        <v>5264</v>
      </c>
      <c r="B3162" s="341" t="s">
        <v>2545</v>
      </c>
      <c r="C3162" s="370">
        <v>6987318.8099999996</v>
      </c>
      <c r="D3162" s="345"/>
      <c r="E3162" s="345"/>
      <c r="F3162" s="345"/>
      <c r="G3162" s="334">
        <v>6987318.8099999996</v>
      </c>
      <c r="H3162" s="373">
        <v>46149</v>
      </c>
      <c r="I3162" s="114">
        <v>46170</v>
      </c>
      <c r="J3162" s="345"/>
      <c r="K3162" s="345"/>
      <c r="L3162" s="345"/>
      <c r="M3162" s="334" t="s">
        <v>3938</v>
      </c>
      <c r="N3162" s="336">
        <v>1</v>
      </c>
      <c r="O3162" s="135">
        <v>3584.8</v>
      </c>
      <c r="P3162" s="319">
        <v>2026</v>
      </c>
    </row>
    <row r="3163" spans="1:16" s="313" customFormat="1" ht="15.75" customHeight="1" x14ac:dyDescent="0.25">
      <c r="A3163" s="271" t="s">
        <v>5265</v>
      </c>
      <c r="B3163" s="341" t="s">
        <v>4191</v>
      </c>
      <c r="C3163" s="370">
        <v>2900779.62</v>
      </c>
      <c r="D3163" s="345"/>
      <c r="E3163" s="345"/>
      <c r="F3163" s="345"/>
      <c r="G3163" s="334">
        <v>2900779.62</v>
      </c>
      <c r="H3163" s="373">
        <v>46154</v>
      </c>
      <c r="I3163" s="114">
        <v>46169</v>
      </c>
      <c r="J3163" s="345"/>
      <c r="K3163" s="345"/>
      <c r="L3163" s="345"/>
      <c r="M3163" s="334" t="s">
        <v>3937</v>
      </c>
      <c r="N3163" s="336">
        <v>1</v>
      </c>
      <c r="O3163" s="135">
        <v>1367</v>
      </c>
      <c r="P3163" s="319">
        <v>2026</v>
      </c>
    </row>
    <row r="3164" spans="1:16" s="313" customFormat="1" ht="15.75" customHeight="1" x14ac:dyDescent="0.25">
      <c r="A3164" s="271" t="s">
        <v>5266</v>
      </c>
      <c r="B3164" s="341" t="s">
        <v>4090</v>
      </c>
      <c r="C3164" s="370">
        <v>7560227.5800000001</v>
      </c>
      <c r="D3164" s="345"/>
      <c r="E3164" s="345"/>
      <c r="F3164" s="345"/>
      <c r="G3164" s="334">
        <v>7560227.5800000001</v>
      </c>
      <c r="H3164" s="373">
        <v>46164</v>
      </c>
      <c r="I3164" s="114">
        <v>46176</v>
      </c>
      <c r="J3164" s="345"/>
      <c r="K3164" s="345"/>
      <c r="L3164" s="345"/>
      <c r="M3164" s="334" t="s">
        <v>3938</v>
      </c>
      <c r="N3164" s="336">
        <v>1</v>
      </c>
      <c r="O3164" s="135">
        <v>3736.5</v>
      </c>
      <c r="P3164" s="319">
        <v>2026</v>
      </c>
    </row>
    <row r="3165" spans="1:16" s="313" customFormat="1" ht="15.75" customHeight="1" x14ac:dyDescent="0.25">
      <c r="A3165" s="271" t="s">
        <v>1946</v>
      </c>
      <c r="B3165" s="341" t="s">
        <v>4743</v>
      </c>
      <c r="C3165" s="370">
        <v>7997497.2400000002</v>
      </c>
      <c r="D3165" s="345"/>
      <c r="E3165" s="345"/>
      <c r="F3165" s="345"/>
      <c r="G3165" s="334">
        <v>7997497.2400000002</v>
      </c>
      <c r="H3165" s="373">
        <v>46169</v>
      </c>
      <c r="I3165" s="114">
        <v>46176</v>
      </c>
      <c r="J3165" s="345"/>
      <c r="K3165" s="345"/>
      <c r="L3165" s="345"/>
      <c r="M3165" s="334" t="s">
        <v>3938</v>
      </c>
      <c r="N3165" s="336">
        <v>1</v>
      </c>
      <c r="O3165" s="135">
        <v>3402.5</v>
      </c>
      <c r="P3165" s="319">
        <v>2026</v>
      </c>
    </row>
    <row r="3166" spans="1:16" s="313" customFormat="1" ht="15.75" customHeight="1" x14ac:dyDescent="0.25">
      <c r="A3166" s="271" t="s">
        <v>5267</v>
      </c>
      <c r="B3166" s="341" t="s">
        <v>4743</v>
      </c>
      <c r="C3166" s="370">
        <v>7455936.3499999996</v>
      </c>
      <c r="D3166" s="345"/>
      <c r="E3166" s="345"/>
      <c r="F3166" s="345"/>
      <c r="G3166" s="334">
        <v>7455936.3499999996</v>
      </c>
      <c r="H3166" s="373">
        <v>46146</v>
      </c>
      <c r="I3166" s="114">
        <v>46176</v>
      </c>
      <c r="J3166" s="345"/>
      <c r="K3166" s="345"/>
      <c r="L3166" s="345"/>
      <c r="M3166" s="334" t="s">
        <v>3938</v>
      </c>
      <c r="N3166" s="336">
        <v>1</v>
      </c>
      <c r="O3166" s="135">
        <v>3592.3</v>
      </c>
      <c r="P3166" s="319">
        <v>2026</v>
      </c>
    </row>
    <row r="3167" spans="1:16" s="313" customFormat="1" ht="15.75" customHeight="1" x14ac:dyDescent="0.25">
      <c r="A3167" s="271" t="s">
        <v>5268</v>
      </c>
      <c r="B3167" s="341" t="s">
        <v>4164</v>
      </c>
      <c r="C3167" s="370">
        <v>8064807.6699999999</v>
      </c>
      <c r="D3167" s="345"/>
      <c r="E3167" s="345"/>
      <c r="F3167" s="345"/>
      <c r="G3167" s="334">
        <v>8064807.6699999999</v>
      </c>
      <c r="H3167" s="373">
        <v>46169</v>
      </c>
      <c r="I3167" s="114">
        <v>46175</v>
      </c>
      <c r="J3167" s="345"/>
      <c r="K3167" s="345"/>
      <c r="L3167" s="345"/>
      <c r="M3167" s="334" t="s">
        <v>3938</v>
      </c>
      <c r="N3167" s="336">
        <v>1</v>
      </c>
      <c r="O3167" s="135">
        <v>3616.6</v>
      </c>
      <c r="P3167" s="319">
        <v>2026</v>
      </c>
    </row>
    <row r="3168" spans="1:16" s="313" customFormat="1" ht="15.75" customHeight="1" x14ac:dyDescent="0.25">
      <c r="A3168" s="271" t="s">
        <v>5269</v>
      </c>
      <c r="B3168" s="341" t="s">
        <v>2500</v>
      </c>
      <c r="C3168" s="370">
        <v>10793674.16</v>
      </c>
      <c r="D3168" s="345"/>
      <c r="E3168" s="345"/>
      <c r="F3168" s="345"/>
      <c r="G3168" s="334">
        <v>10793674.16</v>
      </c>
      <c r="H3168" s="373">
        <v>46149</v>
      </c>
      <c r="I3168" s="114">
        <v>46171</v>
      </c>
      <c r="J3168" s="345"/>
      <c r="K3168" s="345"/>
      <c r="L3168" s="345"/>
      <c r="M3168" s="334" t="s">
        <v>908</v>
      </c>
      <c r="N3168" s="336">
        <v>1</v>
      </c>
      <c r="O3168" s="135">
        <v>9172</v>
      </c>
      <c r="P3168" s="319">
        <v>2026</v>
      </c>
    </row>
    <row r="3169" spans="1:16" s="313" customFormat="1" ht="15.75" customHeight="1" x14ac:dyDescent="0.25">
      <c r="A3169" s="271" t="s">
        <v>3644</v>
      </c>
      <c r="B3169" s="341" t="s">
        <v>2500</v>
      </c>
      <c r="C3169" s="370">
        <v>5494733.4400000004</v>
      </c>
      <c r="D3169" s="345"/>
      <c r="E3169" s="345"/>
      <c r="F3169" s="345"/>
      <c r="G3169" s="334">
        <v>5494733.4400000004</v>
      </c>
      <c r="H3169" s="373">
        <v>46155</v>
      </c>
      <c r="I3169" s="114">
        <v>46171</v>
      </c>
      <c r="J3169" s="345"/>
      <c r="K3169" s="345"/>
      <c r="L3169" s="345"/>
      <c r="M3169" s="334" t="s">
        <v>908</v>
      </c>
      <c r="N3169" s="336">
        <v>1</v>
      </c>
      <c r="O3169" s="135">
        <v>7691.5</v>
      </c>
      <c r="P3169" s="319">
        <v>2026</v>
      </c>
    </row>
    <row r="3170" spans="1:16" s="313" customFormat="1" ht="15.75" customHeight="1" x14ac:dyDescent="0.25">
      <c r="A3170" s="271" t="s">
        <v>5156</v>
      </c>
      <c r="B3170" s="341" t="s">
        <v>2500</v>
      </c>
      <c r="C3170" s="370">
        <v>5395521.7400000002</v>
      </c>
      <c r="D3170" s="345"/>
      <c r="E3170" s="345"/>
      <c r="F3170" s="345"/>
      <c r="G3170" s="334">
        <v>5395521.7400000002</v>
      </c>
      <c r="H3170" s="373">
        <v>46148</v>
      </c>
      <c r="I3170" s="114">
        <v>46171</v>
      </c>
      <c r="J3170" s="345"/>
      <c r="K3170" s="345"/>
      <c r="L3170" s="345"/>
      <c r="M3170" s="334" t="s">
        <v>908</v>
      </c>
      <c r="N3170" s="336">
        <v>1</v>
      </c>
      <c r="O3170" s="135">
        <v>4303.2</v>
      </c>
      <c r="P3170" s="319">
        <v>2026</v>
      </c>
    </row>
    <row r="3171" spans="1:16" s="313" customFormat="1" ht="15.75" customHeight="1" x14ac:dyDescent="0.25">
      <c r="A3171" s="271" t="s">
        <v>5270</v>
      </c>
      <c r="B3171" s="341" t="s">
        <v>4363</v>
      </c>
      <c r="C3171" s="370">
        <v>3064138.7</v>
      </c>
      <c r="D3171" s="345"/>
      <c r="E3171" s="345"/>
      <c r="F3171" s="345"/>
      <c r="G3171" s="334">
        <v>3064138.7</v>
      </c>
      <c r="H3171" s="373">
        <v>46148</v>
      </c>
      <c r="I3171" s="114">
        <v>46182</v>
      </c>
      <c r="J3171" s="345"/>
      <c r="K3171" s="345"/>
      <c r="L3171" s="345"/>
      <c r="M3171" s="334" t="s">
        <v>4466</v>
      </c>
      <c r="N3171" s="336">
        <v>4</v>
      </c>
      <c r="O3171" s="135">
        <v>1772.9</v>
      </c>
      <c r="P3171" s="319">
        <v>2026</v>
      </c>
    </row>
    <row r="3172" spans="1:16" s="313" customFormat="1" ht="15.75" customHeight="1" x14ac:dyDescent="0.25">
      <c r="A3172" s="271" t="s">
        <v>1889</v>
      </c>
      <c r="B3172" s="341" t="s">
        <v>2100</v>
      </c>
      <c r="C3172" s="370">
        <v>4791166.01</v>
      </c>
      <c r="D3172" s="345"/>
      <c r="E3172" s="345"/>
      <c r="F3172" s="345"/>
      <c r="G3172" s="334">
        <v>4791166.01</v>
      </c>
      <c r="H3172" s="373">
        <v>46148</v>
      </c>
      <c r="I3172" s="114">
        <v>46181</v>
      </c>
      <c r="J3172" s="345"/>
      <c r="K3172" s="345"/>
      <c r="L3172" s="345"/>
      <c r="M3172" s="334" t="s">
        <v>3938</v>
      </c>
      <c r="N3172" s="336">
        <v>1</v>
      </c>
      <c r="O3172" s="135">
        <v>1180</v>
      </c>
      <c r="P3172" s="319">
        <v>2026</v>
      </c>
    </row>
    <row r="3173" spans="1:16" s="313" customFormat="1" ht="15.75" customHeight="1" x14ac:dyDescent="0.25">
      <c r="A3173" s="271" t="s">
        <v>5271</v>
      </c>
      <c r="B3173" s="341" t="s">
        <v>3844</v>
      </c>
      <c r="C3173" s="370">
        <v>8407997.7200000007</v>
      </c>
      <c r="D3173" s="345"/>
      <c r="E3173" s="345"/>
      <c r="F3173" s="345"/>
      <c r="G3173" s="334">
        <v>8407997.7200000007</v>
      </c>
      <c r="H3173" s="373">
        <v>46135</v>
      </c>
      <c r="I3173" s="114">
        <v>46149</v>
      </c>
      <c r="J3173" s="345"/>
      <c r="K3173" s="345"/>
      <c r="L3173" s="345"/>
      <c r="M3173" s="334" t="s">
        <v>3938</v>
      </c>
      <c r="N3173" s="336">
        <v>1</v>
      </c>
      <c r="O3173" s="135">
        <v>3842.5</v>
      </c>
      <c r="P3173" s="319">
        <v>2026</v>
      </c>
    </row>
    <row r="3174" spans="1:16" s="313" customFormat="1" ht="15.75" customHeight="1" x14ac:dyDescent="0.25">
      <c r="A3174" s="271" t="s">
        <v>5272</v>
      </c>
      <c r="B3174" s="341" t="s">
        <v>3844</v>
      </c>
      <c r="C3174" s="370">
        <v>8040732.1699999999</v>
      </c>
      <c r="D3174" s="345"/>
      <c r="E3174" s="345"/>
      <c r="F3174" s="345"/>
      <c r="G3174" s="334">
        <v>8040732.1699999999</v>
      </c>
      <c r="H3174" s="373">
        <v>46140</v>
      </c>
      <c r="I3174" s="114">
        <v>46149</v>
      </c>
      <c r="J3174" s="345"/>
      <c r="K3174" s="345"/>
      <c r="L3174" s="345"/>
      <c r="M3174" s="334" t="s">
        <v>3938</v>
      </c>
      <c r="N3174" s="336">
        <v>1</v>
      </c>
      <c r="O3174" s="135">
        <v>3631</v>
      </c>
      <c r="P3174" s="319">
        <v>2026</v>
      </c>
    </row>
    <row r="3175" spans="1:16" s="313" customFormat="1" ht="15.75" customHeight="1" x14ac:dyDescent="0.25">
      <c r="A3175" s="271" t="s">
        <v>5273</v>
      </c>
      <c r="B3175" s="341" t="s">
        <v>3844</v>
      </c>
      <c r="C3175" s="370">
        <v>7785520.5</v>
      </c>
      <c r="D3175" s="345"/>
      <c r="E3175" s="345"/>
      <c r="F3175" s="345"/>
      <c r="G3175" s="334">
        <v>7785520.5</v>
      </c>
      <c r="H3175" s="373">
        <v>46142</v>
      </c>
      <c r="I3175" s="114">
        <v>46155</v>
      </c>
      <c r="J3175" s="345"/>
      <c r="K3175" s="345"/>
      <c r="L3175" s="345"/>
      <c r="M3175" s="334" t="s">
        <v>3938</v>
      </c>
      <c r="N3175" s="336">
        <v>1</v>
      </c>
      <c r="O3175" s="135">
        <v>3622.4</v>
      </c>
      <c r="P3175" s="319">
        <v>2026</v>
      </c>
    </row>
    <row r="3176" spans="1:16" s="313" customFormat="1" ht="15.75" customHeight="1" x14ac:dyDescent="0.25">
      <c r="A3176" s="271" t="s">
        <v>2407</v>
      </c>
      <c r="B3176" s="341" t="s">
        <v>4956</v>
      </c>
      <c r="C3176" s="370">
        <v>4782588.1100000003</v>
      </c>
      <c r="D3176" s="345"/>
      <c r="E3176" s="345"/>
      <c r="F3176" s="345"/>
      <c r="G3176" s="334">
        <v>4782588.1100000003</v>
      </c>
      <c r="H3176" s="373">
        <v>46017</v>
      </c>
      <c r="I3176" s="114">
        <v>46188</v>
      </c>
      <c r="J3176" s="345"/>
      <c r="K3176" s="345"/>
      <c r="L3176" s="345"/>
      <c r="M3176" s="334" t="s">
        <v>3816</v>
      </c>
      <c r="N3176" s="336">
        <v>3</v>
      </c>
      <c r="O3176" s="135">
        <v>4166.5</v>
      </c>
      <c r="P3176" s="319">
        <v>2025</v>
      </c>
    </row>
    <row r="3177" spans="1:16" s="313" customFormat="1" ht="15.75" customHeight="1" x14ac:dyDescent="0.25">
      <c r="A3177" s="271" t="s">
        <v>5274</v>
      </c>
      <c r="B3177" s="341" t="s">
        <v>2500</v>
      </c>
      <c r="C3177" s="370">
        <v>2746060.65</v>
      </c>
      <c r="D3177" s="345"/>
      <c r="E3177" s="345"/>
      <c r="F3177" s="345"/>
      <c r="G3177" s="334">
        <v>2746060.65</v>
      </c>
      <c r="H3177" s="373">
        <v>46157</v>
      </c>
      <c r="I3177" s="114">
        <v>46177</v>
      </c>
      <c r="J3177" s="345"/>
      <c r="K3177" s="345"/>
      <c r="L3177" s="345"/>
      <c r="M3177" s="334" t="s">
        <v>908</v>
      </c>
      <c r="N3177" s="336">
        <v>1</v>
      </c>
      <c r="O3177" s="135">
        <v>5169.5</v>
      </c>
      <c r="P3177" s="319">
        <v>2026</v>
      </c>
    </row>
    <row r="3178" spans="1:16" s="313" customFormat="1" ht="15.75" customHeight="1" x14ac:dyDescent="0.25">
      <c r="A3178" s="271" t="s">
        <v>5275</v>
      </c>
      <c r="B3178" s="341" t="s">
        <v>4745</v>
      </c>
      <c r="C3178" s="370">
        <v>2694143.74</v>
      </c>
      <c r="D3178" s="345"/>
      <c r="E3178" s="345"/>
      <c r="F3178" s="345"/>
      <c r="G3178" s="334">
        <v>2694143.74</v>
      </c>
      <c r="H3178" s="373">
        <v>46160</v>
      </c>
      <c r="I3178" s="114">
        <v>46182</v>
      </c>
      <c r="J3178" s="345"/>
      <c r="K3178" s="345"/>
      <c r="L3178" s="345"/>
      <c r="M3178" s="334" t="s">
        <v>3938</v>
      </c>
      <c r="N3178" s="336">
        <v>1</v>
      </c>
      <c r="O3178" s="135">
        <v>825.5</v>
      </c>
      <c r="P3178" s="319">
        <v>2026</v>
      </c>
    </row>
    <row r="3179" spans="1:16" s="313" customFormat="1" ht="15.75" customHeight="1" x14ac:dyDescent="0.25">
      <c r="A3179" s="271" t="s">
        <v>3277</v>
      </c>
      <c r="B3179" s="341" t="s">
        <v>2500</v>
      </c>
      <c r="C3179" s="370">
        <v>2697598.27</v>
      </c>
      <c r="D3179" s="345"/>
      <c r="E3179" s="345"/>
      <c r="F3179" s="345"/>
      <c r="G3179" s="334">
        <v>2697598.27</v>
      </c>
      <c r="H3179" s="373">
        <v>46171</v>
      </c>
      <c r="I3179" s="114">
        <v>46188</v>
      </c>
      <c r="J3179" s="345"/>
      <c r="K3179" s="345"/>
      <c r="L3179" s="345"/>
      <c r="M3179" s="334" t="s">
        <v>908</v>
      </c>
      <c r="N3179" s="336">
        <v>1</v>
      </c>
      <c r="O3179" s="135">
        <v>4744.87</v>
      </c>
      <c r="P3179" s="319">
        <v>2026</v>
      </c>
    </row>
    <row r="3180" spans="1:16" s="313" customFormat="1" ht="16.5" customHeight="1" x14ac:dyDescent="0.25">
      <c r="A3180" s="271" t="s">
        <v>3279</v>
      </c>
      <c r="B3180" s="341" t="s">
        <v>2500</v>
      </c>
      <c r="C3180" s="370">
        <v>2697598.27</v>
      </c>
      <c r="D3180" s="345"/>
      <c r="E3180" s="345"/>
      <c r="F3180" s="345"/>
      <c r="G3180" s="334">
        <v>2697598.27</v>
      </c>
      <c r="H3180" s="373">
        <v>46171</v>
      </c>
      <c r="I3180" s="114">
        <v>46188</v>
      </c>
      <c r="J3180" s="345"/>
      <c r="K3180" s="345"/>
      <c r="L3180" s="345"/>
      <c r="M3180" s="334" t="s">
        <v>908</v>
      </c>
      <c r="N3180" s="336">
        <v>1</v>
      </c>
      <c r="O3180" s="135">
        <v>4668.3</v>
      </c>
      <c r="P3180" s="319">
        <v>2026</v>
      </c>
    </row>
    <row r="3181" spans="1:16" s="313" customFormat="1" ht="16.5" customHeight="1" x14ac:dyDescent="0.25">
      <c r="A3181" s="271" t="s">
        <v>5276</v>
      </c>
      <c r="B3181" s="341" t="s">
        <v>4743</v>
      </c>
      <c r="C3181" s="370">
        <v>7280915.54</v>
      </c>
      <c r="D3181" s="345"/>
      <c r="E3181" s="345"/>
      <c r="F3181" s="345"/>
      <c r="G3181" s="334">
        <v>7280915.54</v>
      </c>
      <c r="H3181" s="373">
        <v>46147</v>
      </c>
      <c r="I3181" s="114">
        <v>46189</v>
      </c>
      <c r="J3181" s="345"/>
      <c r="K3181" s="345"/>
      <c r="L3181" s="345"/>
      <c r="M3181" s="334" t="s">
        <v>3938</v>
      </c>
      <c r="N3181" s="336">
        <v>1</v>
      </c>
      <c r="O3181" s="135">
        <v>3167</v>
      </c>
      <c r="P3181" s="319">
        <v>2026</v>
      </c>
    </row>
    <row r="3182" spans="1:16" s="313" customFormat="1" ht="16.5" customHeight="1" x14ac:dyDescent="0.25">
      <c r="A3182" s="271" t="s">
        <v>5277</v>
      </c>
      <c r="B3182" s="341" t="s">
        <v>4988</v>
      </c>
      <c r="C3182" s="370">
        <v>6593312.2699999996</v>
      </c>
      <c r="D3182" s="345"/>
      <c r="E3182" s="345"/>
      <c r="F3182" s="345"/>
      <c r="G3182" s="334">
        <v>6593312.2699999996</v>
      </c>
      <c r="H3182" s="373" t="s">
        <v>5285</v>
      </c>
      <c r="I3182" s="114">
        <v>46191</v>
      </c>
      <c r="J3182" s="345"/>
      <c r="K3182" s="345"/>
      <c r="L3182" s="345"/>
      <c r="M3182" s="334" t="s">
        <v>4466</v>
      </c>
      <c r="N3182" s="336">
        <v>4</v>
      </c>
      <c r="O3182" s="135">
        <v>4789.3</v>
      </c>
      <c r="P3182" s="319">
        <v>2026</v>
      </c>
    </row>
    <row r="3183" spans="1:16" s="313" customFormat="1" ht="16.5" customHeight="1" x14ac:dyDescent="0.25">
      <c r="A3183" s="271" t="s">
        <v>5278</v>
      </c>
      <c r="B3183" s="341" t="s">
        <v>2500</v>
      </c>
      <c r="C3183" s="370">
        <v>5365165.8</v>
      </c>
      <c r="D3183" s="345"/>
      <c r="E3183" s="345"/>
      <c r="F3183" s="345"/>
      <c r="G3183" s="334">
        <v>5365165.8</v>
      </c>
      <c r="H3183" s="373">
        <v>46170</v>
      </c>
      <c r="I3183" s="114">
        <v>46190</v>
      </c>
      <c r="J3183" s="345"/>
      <c r="K3183" s="345"/>
      <c r="L3183" s="345"/>
      <c r="M3183" s="334" t="s">
        <v>908</v>
      </c>
      <c r="N3183" s="336">
        <v>1</v>
      </c>
      <c r="O3183" s="135">
        <v>6167.3</v>
      </c>
      <c r="P3183" s="319">
        <v>2026</v>
      </c>
    </row>
    <row r="3184" spans="1:16" s="313" customFormat="1" ht="16.5" customHeight="1" x14ac:dyDescent="0.25">
      <c r="A3184" s="271" t="s">
        <v>5279</v>
      </c>
      <c r="B3184" s="341" t="s">
        <v>4162</v>
      </c>
      <c r="C3184" s="370">
        <v>7538830.2300000004</v>
      </c>
      <c r="D3184" s="345"/>
      <c r="E3184" s="345"/>
      <c r="F3184" s="345"/>
      <c r="G3184" s="334">
        <v>7538830.2300000004</v>
      </c>
      <c r="H3184" s="373">
        <v>46154</v>
      </c>
      <c r="I3184" s="114">
        <v>46181</v>
      </c>
      <c r="J3184" s="345"/>
      <c r="K3184" s="345"/>
      <c r="L3184" s="345"/>
      <c r="M3184" s="334" t="s">
        <v>3938</v>
      </c>
      <c r="N3184" s="336">
        <v>1</v>
      </c>
      <c r="O3184" s="135">
        <v>3386.1</v>
      </c>
      <c r="P3184" s="319">
        <v>2026</v>
      </c>
    </row>
    <row r="3185" spans="1:19" s="313" customFormat="1" ht="16.5" customHeight="1" x14ac:dyDescent="0.25">
      <c r="A3185" s="271" t="s">
        <v>5280</v>
      </c>
      <c r="B3185" s="341" t="s">
        <v>2112</v>
      </c>
      <c r="C3185" s="370">
        <v>7727680.3099999996</v>
      </c>
      <c r="D3185" s="345"/>
      <c r="E3185" s="345"/>
      <c r="F3185" s="345"/>
      <c r="G3185" s="334">
        <v>7727680.3099999996</v>
      </c>
      <c r="H3185" s="373">
        <v>46168</v>
      </c>
      <c r="I3185" s="114">
        <v>46176</v>
      </c>
      <c r="J3185" s="345"/>
      <c r="K3185" s="345"/>
      <c r="L3185" s="345"/>
      <c r="M3185" s="334" t="s">
        <v>3938</v>
      </c>
      <c r="N3185" s="336">
        <v>1</v>
      </c>
      <c r="O3185" s="135">
        <v>4995.1000000000004</v>
      </c>
      <c r="P3185" s="319">
        <v>2026</v>
      </c>
    </row>
    <row r="3186" spans="1:19" s="313" customFormat="1" ht="16.5" customHeight="1" x14ac:dyDescent="0.25">
      <c r="A3186" s="271" t="s">
        <v>2038</v>
      </c>
      <c r="B3186" s="341" t="s">
        <v>4988</v>
      </c>
      <c r="C3186" s="370">
        <v>4711168.4000000004</v>
      </c>
      <c r="D3186" s="345"/>
      <c r="E3186" s="345"/>
      <c r="F3186" s="345"/>
      <c r="G3186" s="334">
        <v>4711168.4000000004</v>
      </c>
      <c r="H3186" s="373" t="s">
        <v>5286</v>
      </c>
      <c r="I3186" s="114">
        <v>46188</v>
      </c>
      <c r="J3186" s="345"/>
      <c r="K3186" s="345"/>
      <c r="L3186" s="345"/>
      <c r="M3186" s="334" t="s">
        <v>4466</v>
      </c>
      <c r="N3186" s="336">
        <v>4</v>
      </c>
      <c r="O3186" s="135">
        <v>4295.2</v>
      </c>
      <c r="P3186" s="319" t="s">
        <v>5287</v>
      </c>
    </row>
    <row r="3187" spans="1:19" s="313" customFormat="1" ht="16.5" customHeight="1" x14ac:dyDescent="0.25">
      <c r="A3187" s="271" t="s">
        <v>5281</v>
      </c>
      <c r="B3187" s="341" t="s">
        <v>2500</v>
      </c>
      <c r="C3187" s="370">
        <v>11059168.199999999</v>
      </c>
      <c r="D3187" s="345"/>
      <c r="E3187" s="345"/>
      <c r="F3187" s="345"/>
      <c r="G3187" s="334">
        <v>11059168.199999999</v>
      </c>
      <c r="H3187" s="373">
        <v>46146</v>
      </c>
      <c r="I3187" s="114">
        <v>46190</v>
      </c>
      <c r="J3187" s="345"/>
      <c r="K3187" s="345"/>
      <c r="L3187" s="345"/>
      <c r="M3187" s="334" t="s">
        <v>908</v>
      </c>
      <c r="N3187" s="336">
        <v>1</v>
      </c>
      <c r="O3187" s="135">
        <v>9357.7000000000007</v>
      </c>
      <c r="P3187" s="319">
        <v>2026</v>
      </c>
    </row>
    <row r="3188" spans="1:19" s="313" customFormat="1" ht="16.5" customHeight="1" x14ac:dyDescent="0.25">
      <c r="A3188" s="271" t="s">
        <v>2045</v>
      </c>
      <c r="B3188" s="341" t="s">
        <v>2100</v>
      </c>
      <c r="C3188" s="370">
        <v>6693302.6299999999</v>
      </c>
      <c r="D3188" s="345"/>
      <c r="E3188" s="345"/>
      <c r="F3188" s="345"/>
      <c r="G3188" s="334">
        <v>6693302.6299999999</v>
      </c>
      <c r="H3188" s="373">
        <v>46175</v>
      </c>
      <c r="I3188" s="114">
        <v>46196</v>
      </c>
      <c r="J3188" s="345"/>
      <c r="K3188" s="345"/>
      <c r="L3188" s="345"/>
      <c r="M3188" s="334" t="s">
        <v>3938</v>
      </c>
      <c r="N3188" s="336">
        <v>1</v>
      </c>
      <c r="O3188" s="135">
        <v>3613.6</v>
      </c>
      <c r="P3188" s="319">
        <v>2026</v>
      </c>
    </row>
    <row r="3189" spans="1:19" s="313" customFormat="1" ht="16.5" customHeight="1" x14ac:dyDescent="0.25">
      <c r="A3189" s="271" t="s">
        <v>5282</v>
      </c>
      <c r="B3189" s="341" t="s">
        <v>2545</v>
      </c>
      <c r="C3189" s="370">
        <v>11024973.41</v>
      </c>
      <c r="D3189" s="345"/>
      <c r="E3189" s="345"/>
      <c r="F3189" s="345"/>
      <c r="G3189" s="334">
        <v>11024973.41</v>
      </c>
      <c r="H3189" s="373">
        <v>46169</v>
      </c>
      <c r="I3189" s="114">
        <v>46189</v>
      </c>
      <c r="J3189" s="345"/>
      <c r="K3189" s="345"/>
      <c r="L3189" s="345"/>
      <c r="M3189" s="334" t="s">
        <v>3938</v>
      </c>
      <c r="N3189" s="336">
        <v>1</v>
      </c>
      <c r="O3189" s="135">
        <v>5140.5</v>
      </c>
      <c r="P3189" s="319">
        <v>2026</v>
      </c>
    </row>
    <row r="3190" spans="1:19" s="313" customFormat="1" ht="15.75" customHeight="1" x14ac:dyDescent="0.25">
      <c r="A3190" s="271" t="s">
        <v>5283</v>
      </c>
      <c r="B3190" s="341" t="s">
        <v>2500</v>
      </c>
      <c r="C3190" s="370">
        <v>21704275.48</v>
      </c>
      <c r="D3190" s="345"/>
      <c r="E3190" s="345"/>
      <c r="F3190" s="345"/>
      <c r="G3190" s="333">
        <v>21704275.48</v>
      </c>
      <c r="H3190" s="373">
        <v>46167</v>
      </c>
      <c r="I3190" s="114">
        <v>46196</v>
      </c>
      <c r="J3190" s="345"/>
      <c r="K3190" s="345"/>
      <c r="L3190" s="345"/>
      <c r="M3190" s="334" t="s">
        <v>908</v>
      </c>
      <c r="N3190" s="336">
        <v>1</v>
      </c>
      <c r="O3190" s="135">
        <v>15942.63</v>
      </c>
      <c r="P3190" s="319">
        <v>2026</v>
      </c>
    </row>
    <row r="3191" spans="1:19" s="313" customFormat="1" ht="15.75" customHeight="1" x14ac:dyDescent="0.25">
      <c r="A3191" s="271" t="s">
        <v>3278</v>
      </c>
      <c r="B3191" s="341" t="s">
        <v>2500</v>
      </c>
      <c r="C3191" s="370">
        <v>2696565.4</v>
      </c>
      <c r="D3191" s="345"/>
      <c r="E3191" s="345"/>
      <c r="F3191" s="345"/>
      <c r="G3191" s="333">
        <v>2696565.4</v>
      </c>
      <c r="H3191" s="373">
        <v>46171</v>
      </c>
      <c r="I3191" s="114">
        <v>46196</v>
      </c>
      <c r="J3191" s="345"/>
      <c r="K3191" s="345"/>
      <c r="L3191" s="345"/>
      <c r="M3191" s="334" t="s">
        <v>908</v>
      </c>
      <c r="N3191" s="336">
        <v>1</v>
      </c>
      <c r="O3191" s="135">
        <v>4863.76</v>
      </c>
      <c r="P3191" s="319">
        <v>2026</v>
      </c>
    </row>
    <row r="3192" spans="1:19" s="313" customFormat="1" ht="15.75" customHeight="1" x14ac:dyDescent="0.25">
      <c r="A3192" s="271" t="s">
        <v>5284</v>
      </c>
      <c r="B3192" s="341" t="s">
        <v>4164</v>
      </c>
      <c r="C3192" s="370">
        <v>7917878.4299999997</v>
      </c>
      <c r="D3192" s="345"/>
      <c r="E3192" s="345"/>
      <c r="F3192" s="345"/>
      <c r="G3192" s="333">
        <v>7917878.4299999997</v>
      </c>
      <c r="H3192" s="373">
        <v>46189</v>
      </c>
      <c r="I3192" s="114">
        <v>46198</v>
      </c>
      <c r="J3192" s="345"/>
      <c r="K3192" s="345"/>
      <c r="L3192" s="345"/>
      <c r="M3192" s="334" t="s">
        <v>3938</v>
      </c>
      <c r="N3192" s="336">
        <v>1</v>
      </c>
      <c r="O3192" s="135">
        <v>3733</v>
      </c>
      <c r="P3192" s="103">
        <v>2026</v>
      </c>
    </row>
    <row r="3193" spans="1:19" s="313" customFormat="1" ht="15.75" customHeight="1" x14ac:dyDescent="0.25">
      <c r="A3193" s="271" t="s">
        <v>5292</v>
      </c>
      <c r="B3193" s="341" t="s">
        <v>694</v>
      </c>
      <c r="C3193" s="370">
        <v>15374260.16</v>
      </c>
      <c r="D3193" s="345"/>
      <c r="E3193" s="345"/>
      <c r="F3193" s="345"/>
      <c r="G3193" s="390">
        <v>15374260.16</v>
      </c>
      <c r="H3193" s="373">
        <v>46198</v>
      </c>
      <c r="I3193" s="114">
        <v>46198</v>
      </c>
      <c r="J3193" s="345"/>
      <c r="K3193" s="345"/>
      <c r="L3193" s="345"/>
      <c r="M3193" s="334" t="s">
        <v>3938</v>
      </c>
      <c r="N3193" s="336">
        <v>1</v>
      </c>
      <c r="O3193" s="135">
        <v>7213.1</v>
      </c>
      <c r="P3193" s="103">
        <v>2026</v>
      </c>
      <c r="R3193" s="387"/>
      <c r="S3193" s="388"/>
    </row>
    <row r="3194" spans="1:19" s="313" customFormat="1" ht="15.75" customHeight="1" x14ac:dyDescent="0.25">
      <c r="A3194" s="271" t="s">
        <v>5293</v>
      </c>
      <c r="B3194" s="325" t="s">
        <v>2112</v>
      </c>
      <c r="C3194" s="370">
        <v>10673072.859999999</v>
      </c>
      <c r="D3194" s="345"/>
      <c r="E3194" s="345"/>
      <c r="F3194" s="345"/>
      <c r="G3194" s="390">
        <v>10673072.859999999</v>
      </c>
      <c r="H3194" s="373">
        <v>46184</v>
      </c>
      <c r="I3194" s="114">
        <v>46190</v>
      </c>
      <c r="J3194" s="345"/>
      <c r="K3194" s="345"/>
      <c r="L3194" s="345"/>
      <c r="M3194" s="334" t="s">
        <v>3938</v>
      </c>
      <c r="N3194" s="336">
        <v>1</v>
      </c>
      <c r="O3194" s="135">
        <v>5056.3</v>
      </c>
      <c r="P3194" s="103">
        <v>2026</v>
      </c>
      <c r="R3194" s="387"/>
      <c r="S3194" s="388"/>
    </row>
    <row r="3195" spans="1:19" s="313" customFormat="1" ht="15.75" customHeight="1" x14ac:dyDescent="0.25">
      <c r="A3195" s="271" t="s">
        <v>5294</v>
      </c>
      <c r="B3195" s="325" t="s">
        <v>2112</v>
      </c>
      <c r="C3195" s="370">
        <v>7525538.7999999998</v>
      </c>
      <c r="D3195" s="345"/>
      <c r="E3195" s="345"/>
      <c r="F3195" s="345"/>
      <c r="G3195" s="389">
        <v>7525538.7999999998</v>
      </c>
      <c r="H3195" s="373">
        <v>46171</v>
      </c>
      <c r="I3195" s="114">
        <v>46183</v>
      </c>
      <c r="J3195" s="345"/>
      <c r="K3195" s="345"/>
      <c r="L3195" s="345"/>
      <c r="M3195" s="334" t="s">
        <v>3938</v>
      </c>
      <c r="N3195" s="336">
        <v>1</v>
      </c>
      <c r="O3195" s="135">
        <v>3716.4</v>
      </c>
      <c r="P3195" s="103">
        <v>2026</v>
      </c>
      <c r="R3195" s="387"/>
      <c r="S3195" s="388"/>
    </row>
    <row r="3196" spans="1:19" s="313" customFormat="1" ht="15.75" customHeight="1" x14ac:dyDescent="0.25">
      <c r="A3196" s="271" t="s">
        <v>999</v>
      </c>
      <c r="B3196" s="341" t="s">
        <v>3844</v>
      </c>
      <c r="C3196" s="370">
        <v>13094961.289999999</v>
      </c>
      <c r="D3196" s="345"/>
      <c r="E3196" s="345"/>
      <c r="F3196" s="345"/>
      <c r="G3196" s="389">
        <v>13094961.289999999</v>
      </c>
      <c r="H3196" s="373">
        <v>46167</v>
      </c>
      <c r="I3196" s="114">
        <v>46178</v>
      </c>
      <c r="J3196" s="345"/>
      <c r="K3196" s="345"/>
      <c r="L3196" s="345"/>
      <c r="M3196" s="334" t="s">
        <v>3939</v>
      </c>
      <c r="N3196" s="336">
        <v>2</v>
      </c>
      <c r="O3196" s="135">
        <v>3418.6</v>
      </c>
      <c r="P3196" s="103">
        <v>2026</v>
      </c>
      <c r="R3196" s="387"/>
      <c r="S3196" s="388"/>
    </row>
    <row r="3197" spans="1:19" s="313" customFormat="1" ht="15.75" customHeight="1" x14ac:dyDescent="0.25">
      <c r="A3197" s="271" t="s">
        <v>2704</v>
      </c>
      <c r="B3197" s="103" t="s">
        <v>5295</v>
      </c>
      <c r="C3197" s="370">
        <v>285219.68</v>
      </c>
      <c r="D3197" s="345"/>
      <c r="E3197" s="345"/>
      <c r="F3197" s="345"/>
      <c r="G3197" s="389">
        <v>285219.68</v>
      </c>
      <c r="H3197" s="373"/>
      <c r="I3197" s="114"/>
      <c r="J3197" s="329">
        <v>46202</v>
      </c>
      <c r="K3197" s="300">
        <v>46203</v>
      </c>
      <c r="L3197" s="345">
        <v>2026</v>
      </c>
      <c r="M3197" s="334" t="s">
        <v>3575</v>
      </c>
      <c r="N3197" s="336">
        <v>1</v>
      </c>
      <c r="O3197" s="135">
        <v>3804</v>
      </c>
      <c r="P3197" s="103">
        <v>2026</v>
      </c>
      <c r="R3197" s="387"/>
      <c r="S3197" s="388"/>
    </row>
    <row r="3198" spans="1:19" s="313" customFormat="1" ht="15.75" customHeight="1" x14ac:dyDescent="0.25">
      <c r="A3198" s="271" t="s">
        <v>5296</v>
      </c>
      <c r="B3198" s="325" t="s">
        <v>4154</v>
      </c>
      <c r="C3198" s="370">
        <v>4400092.8600000003</v>
      </c>
      <c r="D3198" s="345"/>
      <c r="E3198" s="345"/>
      <c r="F3198" s="345"/>
      <c r="G3198" s="389">
        <v>4400092.8600000003</v>
      </c>
      <c r="H3198" s="373">
        <v>46182</v>
      </c>
      <c r="I3198" s="114">
        <v>46206</v>
      </c>
      <c r="J3198" s="345"/>
      <c r="K3198" s="345"/>
      <c r="L3198" s="345"/>
      <c r="M3198" s="334" t="s">
        <v>3938</v>
      </c>
      <c r="N3198" s="336">
        <v>1</v>
      </c>
      <c r="O3198" s="135">
        <v>585.94000000000005</v>
      </c>
      <c r="P3198" s="103">
        <v>2026</v>
      </c>
      <c r="R3198" s="387"/>
      <c r="S3198" s="388"/>
    </row>
    <row r="3199" spans="1:19" s="313" customFormat="1" ht="15.75" customHeight="1" x14ac:dyDescent="0.25">
      <c r="A3199" s="271" t="s">
        <v>871</v>
      </c>
      <c r="B3199" s="336" t="s">
        <v>2545</v>
      </c>
      <c r="C3199" s="370">
        <v>8487415.8800000008</v>
      </c>
      <c r="D3199" s="345"/>
      <c r="E3199" s="345"/>
      <c r="F3199" s="345"/>
      <c r="G3199" s="389">
        <v>8487415.8800000008</v>
      </c>
      <c r="H3199" s="373">
        <v>46196</v>
      </c>
      <c r="I3199" s="114">
        <v>46205</v>
      </c>
      <c r="J3199" s="345"/>
      <c r="K3199" s="345"/>
      <c r="L3199" s="345"/>
      <c r="M3199" s="334" t="s">
        <v>3938</v>
      </c>
      <c r="N3199" s="336">
        <v>1</v>
      </c>
      <c r="O3199" s="135">
        <v>3464.2</v>
      </c>
      <c r="P3199" s="103">
        <v>2026</v>
      </c>
      <c r="R3199" s="387"/>
      <c r="S3199" s="388"/>
    </row>
    <row r="3200" spans="1:19" s="313" customFormat="1" ht="15.75" customHeight="1" x14ac:dyDescent="0.25">
      <c r="A3200" s="271" t="s">
        <v>2151</v>
      </c>
      <c r="B3200" s="341" t="s">
        <v>4191</v>
      </c>
      <c r="C3200" s="370">
        <v>3453829.02</v>
      </c>
      <c r="D3200" s="345"/>
      <c r="E3200" s="345"/>
      <c r="F3200" s="345"/>
      <c r="G3200" s="389">
        <v>3453829.02</v>
      </c>
      <c r="H3200" s="373">
        <v>46171</v>
      </c>
      <c r="I3200" s="114">
        <v>46209</v>
      </c>
      <c r="J3200" s="345"/>
      <c r="K3200" s="345"/>
      <c r="L3200" s="345"/>
      <c r="M3200" s="334" t="s">
        <v>3937</v>
      </c>
      <c r="N3200" s="336">
        <v>1</v>
      </c>
      <c r="O3200" s="135">
        <v>1290.7</v>
      </c>
      <c r="P3200" s="103">
        <v>2026</v>
      </c>
      <c r="R3200" s="387"/>
      <c r="S3200" s="388"/>
    </row>
    <row r="3201" spans="1:19" s="313" customFormat="1" ht="15.75" customHeight="1" x14ac:dyDescent="0.25">
      <c r="A3201" s="271" t="s">
        <v>5297</v>
      </c>
      <c r="B3201" s="341" t="s">
        <v>2500</v>
      </c>
      <c r="C3201" s="370">
        <v>13411103.550000001</v>
      </c>
      <c r="D3201" s="345"/>
      <c r="E3201" s="345"/>
      <c r="F3201" s="345"/>
      <c r="G3201" s="389">
        <v>13411103.550000001</v>
      </c>
      <c r="H3201" s="373">
        <v>46184</v>
      </c>
      <c r="I3201" s="114">
        <v>46198</v>
      </c>
      <c r="J3201" s="345"/>
      <c r="K3201" s="345"/>
      <c r="L3201" s="345"/>
      <c r="M3201" s="334" t="s">
        <v>908</v>
      </c>
      <c r="N3201" s="336">
        <v>1</v>
      </c>
      <c r="O3201" s="135">
        <v>10385.200000000001</v>
      </c>
      <c r="P3201" s="103">
        <v>2026</v>
      </c>
      <c r="R3201" s="387"/>
      <c r="S3201" s="388"/>
    </row>
    <row r="3202" spans="1:19" s="313" customFormat="1" ht="15.75" customHeight="1" x14ac:dyDescent="0.25">
      <c r="A3202" s="271" t="s">
        <v>5298</v>
      </c>
      <c r="B3202" s="341" t="s">
        <v>4601</v>
      </c>
      <c r="C3202" s="370">
        <v>25175903.079999998</v>
      </c>
      <c r="D3202" s="345"/>
      <c r="E3202" s="345"/>
      <c r="F3202" s="345"/>
      <c r="G3202" s="389">
        <v>25175903.079999998</v>
      </c>
      <c r="H3202" s="373">
        <v>46128</v>
      </c>
      <c r="I3202" s="114">
        <v>46210</v>
      </c>
      <c r="J3202" s="345"/>
      <c r="K3202" s="345"/>
      <c r="L3202" s="345"/>
      <c r="M3202" s="365" t="s">
        <v>908</v>
      </c>
      <c r="N3202" s="336">
        <v>1</v>
      </c>
      <c r="O3202" s="135">
        <v>13985.5</v>
      </c>
      <c r="P3202" s="103">
        <v>2026</v>
      </c>
    </row>
    <row r="3203" spans="1:19" ht="15.75" customHeight="1" x14ac:dyDescent="0.25">
      <c r="A3203" s="104" t="s">
        <v>53</v>
      </c>
      <c r="B3203" s="155" t="s">
        <v>0</v>
      </c>
      <c r="C3203" s="105">
        <v>368203.46</v>
      </c>
      <c r="D3203" s="105">
        <v>2033.34</v>
      </c>
      <c r="E3203" s="105"/>
      <c r="F3203" s="105"/>
      <c r="G3203" s="91">
        <f t="shared" ref="G3203:G3266" si="39">C3203-D3203+F3203</f>
        <v>366170.12</v>
      </c>
      <c r="H3203" s="241">
        <v>45407</v>
      </c>
      <c r="I3203" s="120">
        <v>42019</v>
      </c>
      <c r="J3203" s="120"/>
      <c r="K3203" s="120"/>
      <c r="L3203" s="120"/>
      <c r="M3203" s="29" t="s">
        <v>5</v>
      </c>
      <c r="N3203" s="29">
        <v>1</v>
      </c>
      <c r="O3203" s="29">
        <v>320</v>
      </c>
      <c r="P3203" s="29">
        <v>2015</v>
      </c>
    </row>
    <row r="3204" spans="1:19" ht="15.75" customHeight="1" x14ac:dyDescent="0.25">
      <c r="A3204" s="104" t="s">
        <v>192</v>
      </c>
      <c r="B3204" s="155" t="s">
        <v>54</v>
      </c>
      <c r="C3204" s="105">
        <v>445108.98</v>
      </c>
      <c r="D3204" s="105">
        <v>5440.16</v>
      </c>
      <c r="E3204" s="105"/>
      <c r="F3204" s="105"/>
      <c r="G3204" s="91">
        <f t="shared" si="39"/>
        <v>439668.82</v>
      </c>
      <c r="H3204" s="29"/>
      <c r="I3204" s="120">
        <v>42034</v>
      </c>
      <c r="J3204" s="271"/>
      <c r="K3204" s="341"/>
      <c r="L3204" s="120"/>
      <c r="M3204" s="29" t="s">
        <v>5</v>
      </c>
      <c r="N3204" s="29">
        <v>1</v>
      </c>
      <c r="O3204" s="29">
        <v>427</v>
      </c>
      <c r="P3204" s="29">
        <v>2015</v>
      </c>
    </row>
    <row r="3205" spans="1:19" ht="15.75" customHeight="1" x14ac:dyDescent="0.25">
      <c r="A3205" s="104" t="s">
        <v>55</v>
      </c>
      <c r="B3205" s="155" t="s">
        <v>54</v>
      </c>
      <c r="C3205" s="105">
        <v>381686.34</v>
      </c>
      <c r="D3205" s="105">
        <v>10626.72</v>
      </c>
      <c r="E3205" s="105"/>
      <c r="F3205" s="105"/>
      <c r="G3205" s="91">
        <f t="shared" si="39"/>
        <v>371059.62000000005</v>
      </c>
      <c r="H3205" s="29"/>
      <c r="I3205" s="120">
        <v>42034</v>
      </c>
      <c r="J3205" s="271"/>
      <c r="K3205" s="341"/>
      <c r="L3205" s="120"/>
      <c r="M3205" s="29" t="s">
        <v>5</v>
      </c>
      <c r="N3205" s="29">
        <v>1</v>
      </c>
      <c r="O3205" s="29">
        <v>370</v>
      </c>
      <c r="P3205" s="29">
        <v>2015</v>
      </c>
    </row>
    <row r="3206" spans="1:19" ht="15.75" customHeight="1" x14ac:dyDescent="0.25">
      <c r="A3206" s="104" t="s">
        <v>193</v>
      </c>
      <c r="B3206" s="121" t="s">
        <v>56</v>
      </c>
      <c r="C3206" s="105">
        <v>413537.26</v>
      </c>
      <c r="D3206" s="105"/>
      <c r="E3206" s="105"/>
      <c r="F3206" s="105"/>
      <c r="G3206" s="91">
        <f t="shared" si="39"/>
        <v>413537.26</v>
      </c>
      <c r="H3206" s="102">
        <v>41973</v>
      </c>
      <c r="I3206" s="120">
        <v>41973</v>
      </c>
      <c r="J3206" s="271"/>
      <c r="K3206" s="341"/>
      <c r="L3206" s="120"/>
      <c r="M3206" s="29" t="s">
        <v>5</v>
      </c>
      <c r="N3206" s="29">
        <v>1</v>
      </c>
      <c r="O3206" s="29">
        <v>265.24</v>
      </c>
      <c r="P3206" s="29">
        <v>2014</v>
      </c>
    </row>
    <row r="3207" spans="1:19" ht="15.75" customHeight="1" x14ac:dyDescent="0.25">
      <c r="A3207" s="104" t="s">
        <v>194</v>
      </c>
      <c r="B3207" s="155" t="s">
        <v>57</v>
      </c>
      <c r="C3207" s="105">
        <v>466110.73</v>
      </c>
      <c r="D3207" s="105"/>
      <c r="E3207" s="105"/>
      <c r="F3207" s="105"/>
      <c r="G3207" s="91">
        <f t="shared" si="39"/>
        <v>466110.73</v>
      </c>
      <c r="H3207" s="29"/>
      <c r="I3207" s="120">
        <v>41999</v>
      </c>
      <c r="J3207" s="120"/>
      <c r="K3207" s="120"/>
      <c r="L3207" s="120"/>
      <c r="M3207" s="29" t="s">
        <v>5</v>
      </c>
      <c r="N3207" s="29">
        <v>1</v>
      </c>
      <c r="O3207" s="29">
        <v>414</v>
      </c>
      <c r="P3207" s="29">
        <v>2014</v>
      </c>
    </row>
    <row r="3208" spans="1:19" ht="15.75" customHeight="1" x14ac:dyDescent="0.25">
      <c r="A3208" s="104" t="s">
        <v>58</v>
      </c>
      <c r="B3208" s="155" t="s">
        <v>0</v>
      </c>
      <c r="C3208" s="105">
        <v>435021.93</v>
      </c>
      <c r="D3208" s="105">
        <v>2033.33</v>
      </c>
      <c r="E3208" s="105"/>
      <c r="F3208" s="105"/>
      <c r="G3208" s="91">
        <f t="shared" si="39"/>
        <v>432988.6</v>
      </c>
      <c r="H3208" s="29"/>
      <c r="I3208" s="120">
        <v>42034</v>
      </c>
      <c r="J3208" s="120"/>
      <c r="K3208" s="120"/>
      <c r="L3208" s="120"/>
      <c r="M3208" s="29" t="s">
        <v>5</v>
      </c>
      <c r="N3208" s="29">
        <v>1</v>
      </c>
      <c r="O3208" s="29">
        <v>309.60000000000002</v>
      </c>
      <c r="P3208" s="29">
        <v>2015</v>
      </c>
    </row>
    <row r="3209" spans="1:19" ht="15.75" customHeight="1" x14ac:dyDescent="0.25">
      <c r="A3209" s="104" t="s">
        <v>59</v>
      </c>
      <c r="B3209" s="155" t="s">
        <v>0</v>
      </c>
      <c r="C3209" s="105">
        <v>431692.6</v>
      </c>
      <c r="D3209" s="105">
        <v>2033.33</v>
      </c>
      <c r="E3209" s="105"/>
      <c r="F3209" s="105"/>
      <c r="G3209" s="91">
        <f t="shared" si="39"/>
        <v>429659.26999999996</v>
      </c>
      <c r="H3209" s="29"/>
      <c r="I3209" s="120">
        <v>42034</v>
      </c>
      <c r="J3209" s="120"/>
      <c r="K3209" s="120"/>
      <c r="L3209" s="120"/>
      <c r="M3209" s="29" t="s">
        <v>5</v>
      </c>
      <c r="N3209" s="29">
        <v>1</v>
      </c>
      <c r="O3209" s="29">
        <v>380</v>
      </c>
      <c r="P3209" s="29">
        <v>2015</v>
      </c>
    </row>
    <row r="3210" spans="1:19" ht="15.75" customHeight="1" x14ac:dyDescent="0.25">
      <c r="A3210" s="104" t="s">
        <v>195</v>
      </c>
      <c r="B3210" s="155" t="s">
        <v>60</v>
      </c>
      <c r="C3210" s="105">
        <v>536282.92000000004</v>
      </c>
      <c r="D3210" s="105"/>
      <c r="E3210" s="105"/>
      <c r="F3210" s="105"/>
      <c r="G3210" s="91">
        <f t="shared" si="39"/>
        <v>536282.92000000004</v>
      </c>
      <c r="H3210" s="162"/>
      <c r="I3210" s="120">
        <v>42104</v>
      </c>
      <c r="J3210" s="120"/>
      <c r="K3210" s="120"/>
      <c r="L3210" s="120"/>
      <c r="M3210" s="29" t="s">
        <v>5</v>
      </c>
      <c r="N3210" s="29">
        <v>1</v>
      </c>
      <c r="O3210" s="29">
        <v>540</v>
      </c>
      <c r="P3210" s="29">
        <v>2015</v>
      </c>
    </row>
    <row r="3211" spans="1:19" ht="15.75" customHeight="1" x14ac:dyDescent="0.25">
      <c r="A3211" s="104" t="s">
        <v>196</v>
      </c>
      <c r="B3211" s="155" t="s">
        <v>60</v>
      </c>
      <c r="C3211" s="105">
        <v>568894.80000000005</v>
      </c>
      <c r="D3211" s="105"/>
      <c r="E3211" s="105"/>
      <c r="F3211" s="105"/>
      <c r="G3211" s="91">
        <f t="shared" si="39"/>
        <v>568894.80000000005</v>
      </c>
      <c r="H3211" s="162"/>
      <c r="I3211" s="120">
        <v>42104</v>
      </c>
      <c r="J3211" s="120"/>
      <c r="K3211" s="120"/>
      <c r="L3211" s="120"/>
      <c r="M3211" s="29" t="s">
        <v>5</v>
      </c>
      <c r="N3211" s="29">
        <v>1</v>
      </c>
      <c r="O3211" s="29">
        <v>578.88</v>
      </c>
      <c r="P3211" s="29">
        <v>2015</v>
      </c>
    </row>
    <row r="3212" spans="1:19" ht="15.75" customHeight="1" x14ac:dyDescent="0.25">
      <c r="A3212" s="104" t="s">
        <v>197</v>
      </c>
      <c r="B3212" s="155" t="s">
        <v>11</v>
      </c>
      <c r="C3212" s="105">
        <v>1467860.99</v>
      </c>
      <c r="D3212" s="105"/>
      <c r="E3212" s="105"/>
      <c r="F3212" s="105"/>
      <c r="G3212" s="91">
        <f t="shared" si="39"/>
        <v>1467860.99</v>
      </c>
      <c r="H3212" s="162"/>
      <c r="I3212" s="120">
        <v>42067</v>
      </c>
      <c r="J3212" s="120"/>
      <c r="K3212" s="120"/>
      <c r="L3212" s="120"/>
      <c r="M3212" s="29" t="s">
        <v>6</v>
      </c>
      <c r="N3212" s="29">
        <v>1</v>
      </c>
      <c r="O3212" s="29">
        <v>693.66</v>
      </c>
      <c r="P3212" s="29">
        <v>2015</v>
      </c>
    </row>
    <row r="3213" spans="1:19" ht="15.75" customHeight="1" x14ac:dyDescent="0.25">
      <c r="A3213" s="104" t="s">
        <v>198</v>
      </c>
      <c r="B3213" s="155" t="s">
        <v>11</v>
      </c>
      <c r="C3213" s="105">
        <v>407912.33</v>
      </c>
      <c r="D3213" s="105"/>
      <c r="E3213" s="105"/>
      <c r="F3213" s="105"/>
      <c r="G3213" s="91">
        <f t="shared" si="39"/>
        <v>407912.33</v>
      </c>
      <c r="H3213" s="162"/>
      <c r="I3213" s="120">
        <v>42065</v>
      </c>
      <c r="J3213" s="120"/>
      <c r="K3213" s="120"/>
      <c r="L3213" s="120"/>
      <c r="M3213" s="29" t="s">
        <v>5</v>
      </c>
      <c r="N3213" s="29">
        <v>1</v>
      </c>
      <c r="O3213" s="29">
        <v>315</v>
      </c>
      <c r="P3213" s="29">
        <v>2015</v>
      </c>
    </row>
    <row r="3214" spans="1:19" ht="15.75" customHeight="1" x14ac:dyDescent="0.25">
      <c r="A3214" s="104" t="s">
        <v>199</v>
      </c>
      <c r="B3214" s="155" t="s">
        <v>13</v>
      </c>
      <c r="C3214" s="105">
        <v>849567.41</v>
      </c>
      <c r="D3214" s="105">
        <v>10535.57</v>
      </c>
      <c r="E3214" s="105"/>
      <c r="F3214" s="105"/>
      <c r="G3214" s="91">
        <f t="shared" si="39"/>
        <v>839031.84000000008</v>
      </c>
      <c r="H3214" s="162"/>
      <c r="I3214" s="120">
        <v>42059</v>
      </c>
      <c r="J3214" s="120"/>
      <c r="K3214" s="120"/>
      <c r="L3214" s="120"/>
      <c r="M3214" s="29" t="s">
        <v>5</v>
      </c>
      <c r="N3214" s="29">
        <v>1</v>
      </c>
      <c r="O3214" s="29">
        <v>575</v>
      </c>
      <c r="P3214" s="29">
        <v>2015</v>
      </c>
    </row>
    <row r="3215" spans="1:19" ht="15.75" customHeight="1" x14ac:dyDescent="0.25">
      <c r="A3215" s="104" t="s">
        <v>200</v>
      </c>
      <c r="B3215" s="18" t="s">
        <v>40</v>
      </c>
      <c r="C3215" s="105">
        <v>585064.95999999996</v>
      </c>
      <c r="D3215" s="105"/>
      <c r="E3215" s="105" t="s">
        <v>40</v>
      </c>
      <c r="F3215" s="105">
        <v>69575.149999999994</v>
      </c>
      <c r="G3215" s="91">
        <f t="shared" si="39"/>
        <v>654640.11</v>
      </c>
      <c r="H3215" s="29"/>
      <c r="I3215" s="120">
        <v>42066</v>
      </c>
      <c r="J3215" s="120">
        <v>42270</v>
      </c>
      <c r="K3215" s="120">
        <v>42524</v>
      </c>
      <c r="L3215" s="162"/>
      <c r="M3215" s="29" t="s">
        <v>5</v>
      </c>
      <c r="N3215" s="29">
        <v>1</v>
      </c>
      <c r="O3215" s="29">
        <v>357.5</v>
      </c>
      <c r="P3215" s="29">
        <v>2015</v>
      </c>
    </row>
    <row r="3216" spans="1:19" ht="15.75" customHeight="1" x14ac:dyDescent="0.25">
      <c r="A3216" s="104" t="s">
        <v>201</v>
      </c>
      <c r="B3216" s="18" t="s">
        <v>40</v>
      </c>
      <c r="C3216" s="91">
        <v>738532.15</v>
      </c>
      <c r="D3216" s="105"/>
      <c r="E3216" s="105" t="s">
        <v>40</v>
      </c>
      <c r="F3216" s="105">
        <v>41924.57</v>
      </c>
      <c r="G3216" s="91">
        <f t="shared" si="39"/>
        <v>780456.72</v>
      </c>
      <c r="H3216" s="29"/>
      <c r="I3216" s="120">
        <v>42066</v>
      </c>
      <c r="J3216" s="120">
        <v>42270</v>
      </c>
      <c r="K3216" s="120">
        <v>42524</v>
      </c>
      <c r="L3216" s="120"/>
      <c r="M3216" s="29" t="s">
        <v>5</v>
      </c>
      <c r="N3216" s="29">
        <v>1</v>
      </c>
      <c r="O3216" s="29">
        <v>571.04</v>
      </c>
      <c r="P3216" s="29">
        <v>2015</v>
      </c>
    </row>
    <row r="3217" spans="1:16" ht="15.75" customHeight="1" x14ac:dyDescent="0.25">
      <c r="A3217" s="104" t="s">
        <v>202</v>
      </c>
      <c r="B3217" s="18" t="s">
        <v>40</v>
      </c>
      <c r="C3217" s="105">
        <v>751032.63</v>
      </c>
      <c r="D3217" s="105"/>
      <c r="E3217" s="105"/>
      <c r="F3217" s="105"/>
      <c r="G3217" s="91">
        <f t="shared" si="39"/>
        <v>751032.63</v>
      </c>
      <c r="H3217" s="29"/>
      <c r="I3217" s="120">
        <v>42066</v>
      </c>
      <c r="J3217" s="120"/>
      <c r="K3217" s="120"/>
      <c r="L3217" s="120"/>
      <c r="M3217" s="29" t="s">
        <v>5</v>
      </c>
      <c r="N3217" s="29">
        <v>1</v>
      </c>
      <c r="O3217" s="29">
        <v>589.02</v>
      </c>
      <c r="P3217" s="29">
        <v>2015</v>
      </c>
    </row>
    <row r="3218" spans="1:16" ht="15.75" customHeight="1" x14ac:dyDescent="0.25">
      <c r="A3218" s="104" t="s">
        <v>203</v>
      </c>
      <c r="B3218" s="155" t="s">
        <v>0</v>
      </c>
      <c r="C3218" s="105">
        <v>410000</v>
      </c>
      <c r="D3218" s="105"/>
      <c r="E3218" s="105"/>
      <c r="F3218" s="105"/>
      <c r="G3218" s="91">
        <f t="shared" si="39"/>
        <v>410000</v>
      </c>
      <c r="H3218" s="29"/>
      <c r="I3218" s="120">
        <v>42079</v>
      </c>
      <c r="J3218" s="120"/>
      <c r="K3218" s="120"/>
      <c r="L3218" s="120"/>
      <c r="M3218" s="29" t="s">
        <v>5</v>
      </c>
      <c r="N3218" s="29">
        <v>1</v>
      </c>
      <c r="O3218" s="29">
        <v>365</v>
      </c>
      <c r="P3218" s="29">
        <v>2015</v>
      </c>
    </row>
    <row r="3219" spans="1:16" ht="15.75" customHeight="1" x14ac:dyDescent="0.25">
      <c r="A3219" s="104" t="s">
        <v>204</v>
      </c>
      <c r="B3219" s="155" t="s">
        <v>0</v>
      </c>
      <c r="C3219" s="105">
        <v>430000</v>
      </c>
      <c r="D3219" s="105"/>
      <c r="E3219" s="105"/>
      <c r="F3219" s="105"/>
      <c r="G3219" s="91">
        <f t="shared" si="39"/>
        <v>430000</v>
      </c>
      <c r="H3219" s="29"/>
      <c r="I3219" s="120">
        <v>42079</v>
      </c>
      <c r="J3219" s="120"/>
      <c r="K3219" s="120"/>
      <c r="L3219" s="120"/>
      <c r="M3219" s="29" t="s">
        <v>5</v>
      </c>
      <c r="N3219" s="29">
        <v>1</v>
      </c>
      <c r="O3219" s="29">
        <v>367</v>
      </c>
      <c r="P3219" s="29">
        <v>2015</v>
      </c>
    </row>
    <row r="3220" spans="1:16" ht="15.75" customHeight="1" x14ac:dyDescent="0.25">
      <c r="A3220" s="104" t="s">
        <v>205</v>
      </c>
      <c r="B3220" s="155" t="s">
        <v>61</v>
      </c>
      <c r="C3220" s="105">
        <v>1185666.81</v>
      </c>
      <c r="D3220" s="105">
        <f>875.31-61.94</f>
        <v>813.36999999999989</v>
      </c>
      <c r="E3220" s="105"/>
      <c r="F3220" s="105"/>
      <c r="G3220" s="91">
        <f t="shared" si="39"/>
        <v>1184853.44</v>
      </c>
      <c r="H3220" s="29"/>
      <c r="I3220" s="120">
        <v>42104</v>
      </c>
      <c r="J3220" s="120"/>
      <c r="K3220" s="120"/>
      <c r="L3220" s="120"/>
      <c r="M3220" s="29" t="s">
        <v>5</v>
      </c>
      <c r="N3220" s="29">
        <v>1</v>
      </c>
      <c r="O3220" s="29">
        <v>986</v>
      </c>
      <c r="P3220" s="29">
        <v>2015</v>
      </c>
    </row>
    <row r="3221" spans="1:16" ht="15.75" customHeight="1" x14ac:dyDescent="0.25">
      <c r="A3221" s="104" t="s">
        <v>206</v>
      </c>
      <c r="B3221" s="155" t="s">
        <v>61</v>
      </c>
      <c r="C3221" s="105">
        <v>664605.29</v>
      </c>
      <c r="D3221" s="105">
        <v>37141.279999999999</v>
      </c>
      <c r="E3221" s="105"/>
      <c r="F3221" s="105"/>
      <c r="G3221" s="91">
        <f t="shared" si="39"/>
        <v>627464.01</v>
      </c>
      <c r="H3221" s="29"/>
      <c r="I3221" s="120">
        <v>42104</v>
      </c>
      <c r="J3221" s="120"/>
      <c r="K3221" s="120"/>
      <c r="L3221" s="120"/>
      <c r="M3221" s="29" t="s">
        <v>5</v>
      </c>
      <c r="N3221" s="29">
        <v>1</v>
      </c>
      <c r="O3221" s="29">
        <v>447</v>
      </c>
      <c r="P3221" s="29">
        <v>2015</v>
      </c>
    </row>
    <row r="3222" spans="1:16" ht="15.75" customHeight="1" x14ac:dyDescent="0.25">
      <c r="A3222" s="104" t="s">
        <v>207</v>
      </c>
      <c r="B3222" s="155" t="s">
        <v>61</v>
      </c>
      <c r="C3222" s="105">
        <v>699411.91</v>
      </c>
      <c r="D3222" s="105">
        <v>6119.94</v>
      </c>
      <c r="E3222" s="105"/>
      <c r="F3222" s="105"/>
      <c r="G3222" s="91">
        <f t="shared" si="39"/>
        <v>693291.97000000009</v>
      </c>
      <c r="H3222" s="29"/>
      <c r="I3222" s="120">
        <v>42104</v>
      </c>
      <c r="J3222" s="120"/>
      <c r="K3222" s="120"/>
      <c r="L3222" s="120"/>
      <c r="M3222" s="29" t="s">
        <v>5</v>
      </c>
      <c r="N3222" s="29">
        <v>1</v>
      </c>
      <c r="O3222" s="29">
        <v>504</v>
      </c>
      <c r="P3222" s="29">
        <v>2015</v>
      </c>
    </row>
    <row r="3223" spans="1:16" ht="15.75" customHeight="1" x14ac:dyDescent="0.25">
      <c r="A3223" s="104" t="s">
        <v>208</v>
      </c>
      <c r="B3223" s="155" t="s">
        <v>22</v>
      </c>
      <c r="C3223" s="105">
        <v>498000</v>
      </c>
      <c r="D3223" s="105"/>
      <c r="E3223" s="105"/>
      <c r="F3223" s="105"/>
      <c r="G3223" s="91">
        <f t="shared" si="39"/>
        <v>498000</v>
      </c>
      <c r="H3223" s="29"/>
      <c r="I3223" s="102">
        <v>42107</v>
      </c>
      <c r="J3223" s="102"/>
      <c r="K3223" s="102"/>
      <c r="L3223" s="102"/>
      <c r="M3223" s="29" t="s">
        <v>5</v>
      </c>
      <c r="N3223" s="29">
        <v>1</v>
      </c>
      <c r="O3223" s="29">
        <v>550</v>
      </c>
      <c r="P3223" s="29">
        <v>2015</v>
      </c>
    </row>
    <row r="3224" spans="1:16" ht="15.75" customHeight="1" x14ac:dyDescent="0.25">
      <c r="A3224" s="104" t="s">
        <v>209</v>
      </c>
      <c r="B3224" s="18" t="s">
        <v>63</v>
      </c>
      <c r="C3224" s="105">
        <v>946335.91</v>
      </c>
      <c r="D3224" s="105"/>
      <c r="E3224" s="105"/>
      <c r="F3224" s="105"/>
      <c r="G3224" s="91">
        <f t="shared" si="39"/>
        <v>946335.91</v>
      </c>
      <c r="H3224" s="29"/>
      <c r="I3224" s="120">
        <v>42104</v>
      </c>
      <c r="J3224" s="120"/>
      <c r="K3224" s="120"/>
      <c r="L3224" s="120"/>
      <c r="M3224" s="29" t="s">
        <v>5</v>
      </c>
      <c r="N3224" s="29">
        <v>1</v>
      </c>
      <c r="O3224" s="29">
        <v>485</v>
      </c>
      <c r="P3224" s="29">
        <v>2015</v>
      </c>
    </row>
    <row r="3225" spans="1:16" ht="15.75" customHeight="1" x14ac:dyDescent="0.25">
      <c r="A3225" s="104" t="s">
        <v>210</v>
      </c>
      <c r="B3225" s="155" t="s">
        <v>11</v>
      </c>
      <c r="C3225" s="105">
        <v>832870.81</v>
      </c>
      <c r="D3225" s="105"/>
      <c r="E3225" s="105"/>
      <c r="F3225" s="105"/>
      <c r="G3225" s="91">
        <f t="shared" si="39"/>
        <v>832870.81</v>
      </c>
      <c r="H3225" s="29"/>
      <c r="I3225" s="120">
        <v>42123</v>
      </c>
      <c r="J3225" s="120"/>
      <c r="K3225" s="120"/>
      <c r="L3225" s="120"/>
      <c r="M3225" s="29" t="s">
        <v>6</v>
      </c>
      <c r="N3225" s="29">
        <v>1</v>
      </c>
      <c r="O3225" s="29">
        <v>404</v>
      </c>
      <c r="P3225" s="29">
        <v>2015</v>
      </c>
    </row>
    <row r="3226" spans="1:16" ht="15.75" customHeight="1" x14ac:dyDescent="0.25">
      <c r="A3226" s="104" t="s">
        <v>211</v>
      </c>
      <c r="B3226" s="155" t="s">
        <v>246</v>
      </c>
      <c r="C3226" s="105">
        <v>691749.04</v>
      </c>
      <c r="D3226" s="105"/>
      <c r="E3226" s="105"/>
      <c r="F3226" s="105"/>
      <c r="G3226" s="91">
        <f t="shared" si="39"/>
        <v>691749.04</v>
      </c>
      <c r="H3226" s="29"/>
      <c r="I3226" s="120">
        <v>42104</v>
      </c>
      <c r="J3226" s="120"/>
      <c r="K3226" s="120"/>
      <c r="L3226" s="120"/>
      <c r="M3226" s="29" t="s">
        <v>6</v>
      </c>
      <c r="N3226" s="29">
        <v>1</v>
      </c>
      <c r="O3226" s="29">
        <v>357.4</v>
      </c>
      <c r="P3226" s="29">
        <v>2015</v>
      </c>
    </row>
    <row r="3227" spans="1:16" ht="15.75" customHeight="1" x14ac:dyDescent="0.25">
      <c r="A3227" s="104" t="s">
        <v>212</v>
      </c>
      <c r="B3227" s="18" t="s">
        <v>0</v>
      </c>
      <c r="C3227" s="105">
        <v>410000</v>
      </c>
      <c r="D3227" s="105"/>
      <c r="E3227" s="105"/>
      <c r="F3227" s="105"/>
      <c r="G3227" s="91">
        <f t="shared" si="39"/>
        <v>410000</v>
      </c>
      <c r="H3227" s="29"/>
      <c r="I3227" s="120">
        <v>42136</v>
      </c>
      <c r="J3227" s="120"/>
      <c r="K3227" s="120"/>
      <c r="L3227" s="120"/>
      <c r="M3227" s="29" t="s">
        <v>5</v>
      </c>
      <c r="N3227" s="29">
        <v>1</v>
      </c>
      <c r="O3227" s="29">
        <v>367</v>
      </c>
      <c r="P3227" s="29">
        <v>2015</v>
      </c>
    </row>
    <row r="3228" spans="1:16" ht="15.75" customHeight="1" x14ac:dyDescent="0.25">
      <c r="A3228" s="104" t="s">
        <v>213</v>
      </c>
      <c r="B3228" s="18" t="s">
        <v>0</v>
      </c>
      <c r="C3228" s="105">
        <v>400000</v>
      </c>
      <c r="D3228" s="105"/>
      <c r="E3228" s="105"/>
      <c r="F3228" s="105"/>
      <c r="G3228" s="91">
        <f t="shared" si="39"/>
        <v>400000</v>
      </c>
      <c r="H3228" s="29"/>
      <c r="I3228" s="120">
        <v>42136</v>
      </c>
      <c r="J3228" s="120"/>
      <c r="K3228" s="120"/>
      <c r="L3228" s="120"/>
      <c r="M3228" s="29" t="s">
        <v>5</v>
      </c>
      <c r="N3228" s="29">
        <v>1</v>
      </c>
      <c r="O3228" s="29">
        <v>360</v>
      </c>
      <c r="P3228" s="29">
        <v>2015</v>
      </c>
    </row>
    <row r="3229" spans="1:16" ht="15.75" customHeight="1" x14ac:dyDescent="0.25">
      <c r="A3229" s="104" t="s">
        <v>214</v>
      </c>
      <c r="B3229" s="18" t="s">
        <v>11</v>
      </c>
      <c r="C3229" s="105">
        <v>916303</v>
      </c>
      <c r="D3229" s="105"/>
      <c r="E3229" s="105"/>
      <c r="F3229" s="105"/>
      <c r="G3229" s="91">
        <f t="shared" si="39"/>
        <v>916303</v>
      </c>
      <c r="H3229" s="102">
        <v>42215</v>
      </c>
      <c r="I3229" s="120">
        <v>42216</v>
      </c>
      <c r="J3229" s="120"/>
      <c r="K3229" s="120"/>
      <c r="L3229" s="162"/>
      <c r="M3229" s="29" t="s">
        <v>6</v>
      </c>
      <c r="N3229" s="29">
        <v>1</v>
      </c>
      <c r="O3229" s="29">
        <v>452.99</v>
      </c>
      <c r="P3229" s="29">
        <v>2015</v>
      </c>
    </row>
    <row r="3230" spans="1:16" ht="15.75" customHeight="1" x14ac:dyDescent="0.25">
      <c r="A3230" s="104" t="s">
        <v>216</v>
      </c>
      <c r="B3230" s="18" t="s">
        <v>63</v>
      </c>
      <c r="C3230" s="105">
        <v>833905.14</v>
      </c>
      <c r="D3230" s="105"/>
      <c r="E3230" s="105"/>
      <c r="F3230" s="105"/>
      <c r="G3230" s="91">
        <f t="shared" si="39"/>
        <v>833905.14</v>
      </c>
      <c r="H3230" s="29"/>
      <c r="I3230" s="120">
        <v>42124</v>
      </c>
      <c r="J3230" s="120"/>
      <c r="K3230" s="120"/>
      <c r="L3230" s="120"/>
      <c r="M3230" s="29" t="s">
        <v>5</v>
      </c>
      <c r="N3230" s="29">
        <v>1</v>
      </c>
      <c r="O3230" s="29">
        <v>532.5</v>
      </c>
      <c r="P3230" s="29">
        <v>2015</v>
      </c>
    </row>
    <row r="3231" spans="1:16" ht="15.75" customHeight="1" x14ac:dyDescent="0.25">
      <c r="A3231" s="104" t="s">
        <v>217</v>
      </c>
      <c r="B3231" s="155" t="s">
        <v>246</v>
      </c>
      <c r="C3231" s="105">
        <v>901730.52</v>
      </c>
      <c r="D3231" s="105"/>
      <c r="E3231" s="105"/>
      <c r="F3231" s="105"/>
      <c r="G3231" s="91">
        <f t="shared" si="39"/>
        <v>901730.52</v>
      </c>
      <c r="H3231" s="29"/>
      <c r="I3231" s="120">
        <v>42103</v>
      </c>
      <c r="J3231" s="120"/>
      <c r="K3231" s="120"/>
      <c r="L3231" s="120"/>
      <c r="M3231" s="29" t="s">
        <v>5</v>
      </c>
      <c r="N3231" s="29">
        <v>1</v>
      </c>
      <c r="O3231" s="29">
        <v>619</v>
      </c>
      <c r="P3231" s="29">
        <v>2015</v>
      </c>
    </row>
    <row r="3232" spans="1:16" ht="15.75" customHeight="1" x14ac:dyDescent="0.25">
      <c r="A3232" s="104" t="s">
        <v>218</v>
      </c>
      <c r="B3232" s="18" t="s">
        <v>10</v>
      </c>
      <c r="C3232" s="105">
        <v>858070.26</v>
      </c>
      <c r="D3232" s="105"/>
      <c r="E3232" s="105"/>
      <c r="F3232" s="105"/>
      <c r="G3232" s="91">
        <f t="shared" si="39"/>
        <v>858070.26</v>
      </c>
      <c r="H3232" s="29"/>
      <c r="I3232" s="120">
        <v>42175</v>
      </c>
      <c r="J3232" s="120"/>
      <c r="K3232" s="120"/>
      <c r="L3232" s="162"/>
      <c r="M3232" s="29" t="s">
        <v>5</v>
      </c>
      <c r="N3232" s="29">
        <v>1</v>
      </c>
      <c r="O3232" s="29">
        <v>532</v>
      </c>
      <c r="P3232" s="29">
        <v>2015</v>
      </c>
    </row>
    <row r="3233" spans="1:16" ht="15.75" customHeight="1" x14ac:dyDescent="0.25">
      <c r="A3233" s="104" t="s">
        <v>133</v>
      </c>
      <c r="B3233" s="18" t="s">
        <v>23</v>
      </c>
      <c r="C3233" s="105">
        <v>514781.85</v>
      </c>
      <c r="D3233" s="105"/>
      <c r="E3233" s="105"/>
      <c r="F3233" s="105"/>
      <c r="G3233" s="91">
        <f t="shared" si="39"/>
        <v>514781.85</v>
      </c>
      <c r="H3233" s="102">
        <v>42208</v>
      </c>
      <c r="I3233" s="120">
        <v>42208</v>
      </c>
      <c r="J3233" s="120"/>
      <c r="K3233" s="120"/>
      <c r="L3233" s="162"/>
      <c r="M3233" s="29" t="s">
        <v>5</v>
      </c>
      <c r="N3233" s="29">
        <v>1</v>
      </c>
      <c r="O3233" s="29">
        <v>270</v>
      </c>
      <c r="P3233" s="29">
        <v>2015</v>
      </c>
    </row>
    <row r="3234" spans="1:16" ht="15.75" customHeight="1" x14ac:dyDescent="0.25">
      <c r="A3234" s="104" t="s">
        <v>130</v>
      </c>
      <c r="B3234" s="18" t="s">
        <v>80</v>
      </c>
      <c r="C3234" s="105">
        <v>751192.72</v>
      </c>
      <c r="D3234" s="105"/>
      <c r="E3234" s="105"/>
      <c r="F3234" s="105"/>
      <c r="G3234" s="91">
        <f t="shared" si="39"/>
        <v>751192.72</v>
      </c>
      <c r="H3234" s="102">
        <v>42226</v>
      </c>
      <c r="I3234" s="120">
        <v>42234</v>
      </c>
      <c r="J3234" s="120"/>
      <c r="K3234" s="120"/>
      <c r="L3234" s="162"/>
      <c r="M3234" s="29" t="s">
        <v>5</v>
      </c>
      <c r="N3234" s="29">
        <v>1</v>
      </c>
      <c r="O3234" s="29">
        <v>583.25</v>
      </c>
      <c r="P3234" s="29">
        <v>2015</v>
      </c>
    </row>
    <row r="3235" spans="1:16" ht="15.75" customHeight="1" x14ac:dyDescent="0.25">
      <c r="A3235" s="104" t="s">
        <v>129</v>
      </c>
      <c r="B3235" s="155" t="s">
        <v>13</v>
      </c>
      <c r="C3235" s="105">
        <v>1687872</v>
      </c>
      <c r="D3235" s="105">
        <v>385373.6</v>
      </c>
      <c r="E3235" s="105"/>
      <c r="F3235" s="105"/>
      <c r="G3235" s="91">
        <f t="shared" si="39"/>
        <v>1302498.3999999999</v>
      </c>
      <c r="H3235" s="102">
        <v>42195</v>
      </c>
      <c r="I3235" s="120">
        <v>42205</v>
      </c>
      <c r="J3235" s="120"/>
      <c r="K3235" s="120"/>
      <c r="L3235" s="162"/>
      <c r="M3235" s="29" t="s">
        <v>5</v>
      </c>
      <c r="N3235" s="29">
        <v>1</v>
      </c>
      <c r="O3235" s="29">
        <v>437</v>
      </c>
      <c r="P3235" s="29">
        <v>2015</v>
      </c>
    </row>
    <row r="3236" spans="1:16" ht="15.75" customHeight="1" x14ac:dyDescent="0.25">
      <c r="A3236" s="104" t="s">
        <v>127</v>
      </c>
      <c r="B3236" s="18" t="s">
        <v>18</v>
      </c>
      <c r="C3236" s="105">
        <v>506428</v>
      </c>
      <c r="D3236" s="105"/>
      <c r="E3236" s="105"/>
      <c r="F3236" s="105"/>
      <c r="G3236" s="91">
        <f t="shared" si="39"/>
        <v>506428</v>
      </c>
      <c r="H3236" s="102">
        <v>42155</v>
      </c>
      <c r="I3236" s="120">
        <v>42250</v>
      </c>
      <c r="J3236" s="120"/>
      <c r="K3236" s="120"/>
      <c r="L3236" s="162"/>
      <c r="M3236" s="29" t="s">
        <v>1161</v>
      </c>
      <c r="N3236" s="29">
        <v>1</v>
      </c>
      <c r="O3236" s="29"/>
      <c r="P3236" s="29">
        <v>2015</v>
      </c>
    </row>
    <row r="3237" spans="1:16" ht="15.75" customHeight="1" x14ac:dyDescent="0.25">
      <c r="A3237" s="104" t="s">
        <v>128</v>
      </c>
      <c r="B3237" s="18" t="s">
        <v>11</v>
      </c>
      <c r="C3237" s="105">
        <v>646242</v>
      </c>
      <c r="D3237" s="105"/>
      <c r="E3237" s="105"/>
      <c r="F3237" s="105"/>
      <c r="G3237" s="91">
        <f t="shared" si="39"/>
        <v>646242</v>
      </c>
      <c r="H3237" s="102">
        <v>42220</v>
      </c>
      <c r="I3237" s="120">
        <v>42219</v>
      </c>
      <c r="J3237" s="120"/>
      <c r="K3237" s="120"/>
      <c r="L3237" s="162"/>
      <c r="M3237" s="29" t="s">
        <v>3552</v>
      </c>
      <c r="N3237" s="29">
        <v>2</v>
      </c>
      <c r="O3237" s="29"/>
      <c r="P3237" s="29">
        <v>2015</v>
      </c>
    </row>
    <row r="3238" spans="1:16" ht="15.75" customHeight="1" x14ac:dyDescent="0.25">
      <c r="A3238" s="104" t="s">
        <v>95</v>
      </c>
      <c r="B3238" s="18" t="s">
        <v>80</v>
      </c>
      <c r="C3238" s="91">
        <v>211005.24</v>
      </c>
      <c r="D3238" s="91"/>
      <c r="E3238" s="91"/>
      <c r="F3238" s="91"/>
      <c r="G3238" s="91">
        <f t="shared" si="39"/>
        <v>211005.24</v>
      </c>
      <c r="H3238" s="102">
        <v>42230</v>
      </c>
      <c r="I3238" s="120">
        <v>42230</v>
      </c>
      <c r="J3238" s="120"/>
      <c r="K3238" s="120"/>
      <c r="L3238" s="162"/>
      <c r="M3238" s="29" t="s">
        <v>5</v>
      </c>
      <c r="N3238" s="29">
        <v>1</v>
      </c>
      <c r="O3238" s="29">
        <v>175.6</v>
      </c>
      <c r="P3238" s="29">
        <v>2015</v>
      </c>
    </row>
    <row r="3239" spans="1:16" ht="15.75" customHeight="1" x14ac:dyDescent="0.25">
      <c r="A3239" s="104" t="s">
        <v>222</v>
      </c>
      <c r="B3239" s="18" t="s">
        <v>85</v>
      </c>
      <c r="C3239" s="91">
        <v>754998.3</v>
      </c>
      <c r="D3239" s="91"/>
      <c r="E3239" s="91"/>
      <c r="F3239" s="91"/>
      <c r="G3239" s="91">
        <f t="shared" si="39"/>
        <v>754998.3</v>
      </c>
      <c r="H3239" s="102">
        <v>42313</v>
      </c>
      <c r="I3239" s="120">
        <v>42313</v>
      </c>
      <c r="J3239" s="120"/>
      <c r="K3239" s="120"/>
      <c r="L3239" s="162"/>
      <c r="M3239" s="29" t="s">
        <v>5</v>
      </c>
      <c r="N3239" s="29">
        <v>1</v>
      </c>
      <c r="O3239" s="29">
        <v>587</v>
      </c>
      <c r="P3239" s="29">
        <v>2015</v>
      </c>
    </row>
    <row r="3240" spans="1:16" ht="15.75" customHeight="1" x14ac:dyDescent="0.25">
      <c r="A3240" s="104" t="s">
        <v>299</v>
      </c>
      <c r="B3240" s="18" t="s">
        <v>17</v>
      </c>
      <c r="C3240" s="91">
        <v>838507.55</v>
      </c>
      <c r="D3240" s="91"/>
      <c r="E3240" s="91"/>
      <c r="F3240" s="91"/>
      <c r="G3240" s="91">
        <f t="shared" si="39"/>
        <v>838507.55</v>
      </c>
      <c r="H3240" s="102">
        <v>42305</v>
      </c>
      <c r="I3240" s="102">
        <v>42305</v>
      </c>
      <c r="J3240" s="102"/>
      <c r="K3240" s="102"/>
      <c r="L3240" s="162"/>
      <c r="M3240" s="29" t="s">
        <v>5</v>
      </c>
      <c r="N3240" s="29">
        <v>1</v>
      </c>
      <c r="O3240" s="29">
        <v>591.29999999999995</v>
      </c>
      <c r="P3240" s="29">
        <v>2015</v>
      </c>
    </row>
    <row r="3241" spans="1:16" ht="15.75" customHeight="1" x14ac:dyDescent="0.25">
      <c r="A3241" s="104" t="s">
        <v>266</v>
      </c>
      <c r="B3241" s="104" t="s">
        <v>1</v>
      </c>
      <c r="C3241" s="91">
        <v>844484.3</v>
      </c>
      <c r="D3241" s="91"/>
      <c r="E3241" s="91"/>
      <c r="F3241" s="91"/>
      <c r="G3241" s="91">
        <f t="shared" si="39"/>
        <v>844484.3</v>
      </c>
      <c r="H3241" s="102">
        <v>42285</v>
      </c>
      <c r="I3241" s="120">
        <v>42285</v>
      </c>
      <c r="J3241" s="120"/>
      <c r="K3241" s="120"/>
      <c r="L3241" s="162"/>
      <c r="M3241" s="29" t="s">
        <v>5</v>
      </c>
      <c r="N3241" s="29">
        <v>1</v>
      </c>
      <c r="O3241" s="29">
        <v>597.4</v>
      </c>
      <c r="P3241" s="29">
        <v>2015</v>
      </c>
    </row>
    <row r="3242" spans="1:16" ht="15.75" customHeight="1" x14ac:dyDescent="0.25">
      <c r="A3242" s="104" t="s">
        <v>267</v>
      </c>
      <c r="B3242" s="104" t="s">
        <v>1</v>
      </c>
      <c r="C3242" s="91">
        <v>819135.67</v>
      </c>
      <c r="D3242" s="91"/>
      <c r="E3242" s="91"/>
      <c r="F3242" s="91"/>
      <c r="G3242" s="91">
        <f t="shared" si="39"/>
        <v>819135.67</v>
      </c>
      <c r="H3242" s="102">
        <v>42296</v>
      </c>
      <c r="I3242" s="120">
        <v>42296</v>
      </c>
      <c r="J3242" s="120"/>
      <c r="K3242" s="120"/>
      <c r="L3242" s="162"/>
      <c r="M3242" s="29" t="s">
        <v>5</v>
      </c>
      <c r="N3242" s="29">
        <v>1</v>
      </c>
      <c r="O3242" s="63">
        <v>597.4</v>
      </c>
      <c r="P3242" s="29">
        <v>2015</v>
      </c>
    </row>
    <row r="3243" spans="1:16" ht="15.75" customHeight="1" x14ac:dyDescent="0.25">
      <c r="A3243" s="104" t="s">
        <v>132</v>
      </c>
      <c r="B3243" s="18" t="s">
        <v>85</v>
      </c>
      <c r="C3243" s="91">
        <v>467212.78</v>
      </c>
      <c r="D3243" s="91"/>
      <c r="E3243" s="91"/>
      <c r="F3243" s="91"/>
      <c r="G3243" s="91">
        <f t="shared" si="39"/>
        <v>467212.78</v>
      </c>
      <c r="H3243" s="102">
        <v>42250</v>
      </c>
      <c r="I3243" s="120">
        <v>42250</v>
      </c>
      <c r="J3243" s="120"/>
      <c r="K3243" s="120"/>
      <c r="L3243" s="162"/>
      <c r="M3243" s="29" t="s">
        <v>5</v>
      </c>
      <c r="N3243" s="29">
        <v>1</v>
      </c>
      <c r="O3243" s="29">
        <v>615</v>
      </c>
      <c r="P3243" s="29">
        <v>2015</v>
      </c>
    </row>
    <row r="3244" spans="1:16" ht="15.75" customHeight="1" x14ac:dyDescent="0.25">
      <c r="A3244" s="104" t="s">
        <v>382</v>
      </c>
      <c r="B3244" s="18" t="s">
        <v>69</v>
      </c>
      <c r="C3244" s="91">
        <v>326425.36</v>
      </c>
      <c r="D3244" s="91"/>
      <c r="E3244" s="91"/>
      <c r="F3244" s="91"/>
      <c r="G3244" s="91">
        <f t="shared" si="39"/>
        <v>326425.36</v>
      </c>
      <c r="H3244" s="102">
        <v>42300</v>
      </c>
      <c r="I3244" s="120">
        <v>42300</v>
      </c>
      <c r="J3244" s="120"/>
      <c r="K3244" s="120"/>
      <c r="L3244" s="162"/>
      <c r="M3244" s="29" t="s">
        <v>1473</v>
      </c>
      <c r="N3244" s="29">
        <v>1</v>
      </c>
      <c r="O3244" s="29"/>
      <c r="P3244" s="29">
        <v>2015</v>
      </c>
    </row>
    <row r="3245" spans="1:16" ht="15.75" customHeight="1" x14ac:dyDescent="0.25">
      <c r="A3245" s="104" t="s">
        <v>383</v>
      </c>
      <c r="B3245" s="18" t="s">
        <v>69</v>
      </c>
      <c r="C3245" s="91">
        <v>333176.61</v>
      </c>
      <c r="D3245" s="91"/>
      <c r="E3245" s="91"/>
      <c r="F3245" s="91"/>
      <c r="G3245" s="91">
        <f t="shared" si="39"/>
        <v>333176.61</v>
      </c>
      <c r="H3245" s="102">
        <v>42307</v>
      </c>
      <c r="I3245" s="120">
        <v>42307</v>
      </c>
      <c r="J3245" s="120"/>
      <c r="K3245" s="120"/>
      <c r="L3245" s="162"/>
      <c r="M3245" s="29" t="s">
        <v>1229</v>
      </c>
      <c r="N3245" s="29">
        <v>1</v>
      </c>
      <c r="O3245" s="29"/>
      <c r="P3245" s="29">
        <v>2015</v>
      </c>
    </row>
    <row r="3246" spans="1:16" ht="15.75" customHeight="1" x14ac:dyDescent="0.25">
      <c r="A3246" s="104" t="s">
        <v>384</v>
      </c>
      <c r="B3246" s="18" t="s">
        <v>69</v>
      </c>
      <c r="C3246" s="91">
        <v>335797.07</v>
      </c>
      <c r="D3246" s="91"/>
      <c r="E3246" s="91"/>
      <c r="F3246" s="91"/>
      <c r="G3246" s="91">
        <f t="shared" si="39"/>
        <v>335797.07</v>
      </c>
      <c r="H3246" s="102">
        <v>42292</v>
      </c>
      <c r="I3246" s="120">
        <v>42292</v>
      </c>
      <c r="J3246" s="120"/>
      <c r="K3246" s="120"/>
      <c r="L3246" s="162"/>
      <c r="M3246" s="29" t="s">
        <v>1229</v>
      </c>
      <c r="N3246" s="29">
        <v>1</v>
      </c>
      <c r="O3246" s="29"/>
      <c r="P3246" s="29">
        <v>2015</v>
      </c>
    </row>
    <row r="3247" spans="1:16" ht="15.75" customHeight="1" x14ac:dyDescent="0.25">
      <c r="A3247" s="104" t="s">
        <v>233</v>
      </c>
      <c r="B3247" s="18" t="s">
        <v>23</v>
      </c>
      <c r="C3247" s="91">
        <v>1276352.3400000001</v>
      </c>
      <c r="D3247" s="91"/>
      <c r="E3247" s="91"/>
      <c r="F3247" s="91"/>
      <c r="G3247" s="91">
        <f t="shared" si="39"/>
        <v>1276352.3400000001</v>
      </c>
      <c r="H3247" s="102">
        <v>42300</v>
      </c>
      <c r="I3247" s="120">
        <v>42300</v>
      </c>
      <c r="J3247" s="120"/>
      <c r="K3247" s="120"/>
      <c r="L3247" s="162"/>
      <c r="M3247" s="29" t="s">
        <v>5</v>
      </c>
      <c r="N3247" s="29">
        <v>1</v>
      </c>
      <c r="O3247" s="29">
        <v>602.36</v>
      </c>
      <c r="P3247" s="29">
        <v>2015</v>
      </c>
    </row>
    <row r="3248" spans="1:16" ht="15.75" customHeight="1" x14ac:dyDescent="0.25">
      <c r="A3248" s="104" t="s">
        <v>307</v>
      </c>
      <c r="B3248" s="18" t="s">
        <v>306</v>
      </c>
      <c r="C3248" s="91">
        <v>645610</v>
      </c>
      <c r="D3248" s="91"/>
      <c r="E3248" s="91"/>
      <c r="F3248" s="91"/>
      <c r="G3248" s="91">
        <f t="shared" si="39"/>
        <v>645610</v>
      </c>
      <c r="H3248" s="102">
        <v>42306</v>
      </c>
      <c r="I3248" s="120">
        <v>42306</v>
      </c>
      <c r="J3248" s="120"/>
      <c r="K3248" s="120"/>
      <c r="L3248" s="162"/>
      <c r="M3248" s="29" t="s">
        <v>5</v>
      </c>
      <c r="N3248" s="29">
        <v>1</v>
      </c>
      <c r="O3248" s="29">
        <v>445</v>
      </c>
      <c r="P3248" s="29">
        <v>2015</v>
      </c>
    </row>
    <row r="3249" spans="1:16" ht="15.75" customHeight="1" x14ac:dyDescent="0.25">
      <c r="A3249" s="104" t="s">
        <v>242</v>
      </c>
      <c r="B3249" s="18" t="s">
        <v>243</v>
      </c>
      <c r="C3249" s="91">
        <v>1292564.45</v>
      </c>
      <c r="D3249" s="91"/>
      <c r="E3249" s="91"/>
      <c r="F3249" s="91"/>
      <c r="G3249" s="91">
        <f t="shared" si="39"/>
        <v>1292564.45</v>
      </c>
      <c r="H3249" s="102">
        <v>42303</v>
      </c>
      <c r="I3249" s="120">
        <v>42306</v>
      </c>
      <c r="J3249" s="120"/>
      <c r="K3249" s="120"/>
      <c r="L3249" s="162"/>
      <c r="M3249" s="29" t="s">
        <v>6</v>
      </c>
      <c r="N3249" s="29">
        <v>1</v>
      </c>
      <c r="O3249" s="29">
        <v>690.77</v>
      </c>
      <c r="P3249" s="29">
        <v>2015</v>
      </c>
    </row>
    <row r="3250" spans="1:16" ht="15.75" customHeight="1" x14ac:dyDescent="0.25">
      <c r="A3250" s="104" t="s">
        <v>89</v>
      </c>
      <c r="B3250" s="18" t="s">
        <v>85</v>
      </c>
      <c r="C3250" s="91">
        <f>45554.47+697143.39</f>
        <v>742697.86</v>
      </c>
      <c r="D3250" s="91"/>
      <c r="E3250" s="91"/>
      <c r="F3250" s="91"/>
      <c r="G3250" s="91">
        <f t="shared" si="39"/>
        <v>742697.86</v>
      </c>
      <c r="H3250" s="102">
        <v>42311</v>
      </c>
      <c r="I3250" s="120">
        <v>42311</v>
      </c>
      <c r="J3250" s="120"/>
      <c r="K3250" s="120"/>
      <c r="L3250" s="162"/>
      <c r="M3250" s="29" t="s">
        <v>5</v>
      </c>
      <c r="N3250" s="29">
        <v>1</v>
      </c>
      <c r="O3250" s="29">
        <v>548</v>
      </c>
      <c r="P3250" s="29">
        <v>2015</v>
      </c>
    </row>
    <row r="3251" spans="1:16" ht="15.75" customHeight="1" x14ac:dyDescent="0.25">
      <c r="A3251" s="104" t="s">
        <v>90</v>
      </c>
      <c r="B3251" s="18" t="s">
        <v>85</v>
      </c>
      <c r="C3251" s="91">
        <f>30704.12+617372.43</f>
        <v>648076.55000000005</v>
      </c>
      <c r="D3251" s="91"/>
      <c r="E3251" s="91"/>
      <c r="F3251" s="91"/>
      <c r="G3251" s="91">
        <f t="shared" si="39"/>
        <v>648076.55000000005</v>
      </c>
      <c r="H3251" s="102">
        <v>42319</v>
      </c>
      <c r="I3251" s="120">
        <v>42319</v>
      </c>
      <c r="J3251" s="120"/>
      <c r="K3251" s="120"/>
      <c r="L3251" s="162"/>
      <c r="M3251" s="29" t="s">
        <v>5</v>
      </c>
      <c r="N3251" s="29">
        <v>1</v>
      </c>
      <c r="O3251" s="29">
        <v>512.5</v>
      </c>
      <c r="P3251" s="29">
        <v>2015</v>
      </c>
    </row>
    <row r="3252" spans="1:16" ht="15.75" customHeight="1" x14ac:dyDescent="0.25">
      <c r="A3252" s="104" t="s">
        <v>91</v>
      </c>
      <c r="B3252" s="18" t="s">
        <v>85</v>
      </c>
      <c r="C3252" s="91">
        <f>2593.06+648519.23</f>
        <v>651112.29</v>
      </c>
      <c r="D3252" s="91"/>
      <c r="E3252" s="91"/>
      <c r="F3252" s="91"/>
      <c r="G3252" s="91">
        <f t="shared" si="39"/>
        <v>651112.29</v>
      </c>
      <c r="H3252" s="102">
        <v>42319</v>
      </c>
      <c r="I3252" s="120">
        <v>42319</v>
      </c>
      <c r="J3252" s="120"/>
      <c r="K3252" s="120"/>
      <c r="L3252" s="162"/>
      <c r="M3252" s="29" t="s">
        <v>5</v>
      </c>
      <c r="N3252" s="29">
        <v>1</v>
      </c>
      <c r="O3252" s="29">
        <f>548</f>
        <v>548</v>
      </c>
      <c r="P3252" s="29">
        <v>2015</v>
      </c>
    </row>
    <row r="3253" spans="1:16" ht="15.75" customHeight="1" x14ac:dyDescent="0.25">
      <c r="A3253" s="104" t="s">
        <v>224</v>
      </c>
      <c r="B3253" s="18" t="s">
        <v>223</v>
      </c>
      <c r="C3253" s="91">
        <v>2345665.13</v>
      </c>
      <c r="D3253" s="91"/>
      <c r="E3253" s="91"/>
      <c r="F3253" s="91"/>
      <c r="G3253" s="91">
        <f t="shared" si="39"/>
        <v>2345665.13</v>
      </c>
      <c r="H3253" s="102">
        <v>42306</v>
      </c>
      <c r="I3253" s="102">
        <v>42306</v>
      </c>
      <c r="J3253" s="102"/>
      <c r="K3253" s="102"/>
      <c r="L3253" s="162"/>
      <c r="M3253" s="29" t="s">
        <v>5</v>
      </c>
      <c r="N3253" s="29">
        <v>1</v>
      </c>
      <c r="O3253" s="29">
        <v>1659</v>
      </c>
      <c r="P3253" s="29">
        <v>2015</v>
      </c>
    </row>
    <row r="3254" spans="1:16" ht="15.75" customHeight="1" x14ac:dyDescent="0.25">
      <c r="A3254" s="104" t="s">
        <v>226</v>
      </c>
      <c r="B3254" s="18" t="s">
        <v>225</v>
      </c>
      <c r="C3254" s="91">
        <v>319657.05</v>
      </c>
      <c r="D3254" s="91"/>
      <c r="E3254" s="91" t="s">
        <v>225</v>
      </c>
      <c r="F3254" s="91">
        <v>35260.81</v>
      </c>
      <c r="G3254" s="91">
        <f t="shared" si="39"/>
        <v>354917.86</v>
      </c>
      <c r="H3254" s="120">
        <v>42299</v>
      </c>
      <c r="I3254" s="120">
        <v>42299</v>
      </c>
      <c r="J3254" s="120">
        <v>42523</v>
      </c>
      <c r="K3254" s="120">
        <v>42523</v>
      </c>
      <c r="L3254" s="162"/>
      <c r="M3254" s="29" t="s">
        <v>5</v>
      </c>
      <c r="N3254" s="29">
        <v>1</v>
      </c>
      <c r="O3254" s="29">
        <v>247</v>
      </c>
      <c r="P3254" s="29">
        <v>2015</v>
      </c>
    </row>
    <row r="3255" spans="1:16" ht="15.75" customHeight="1" x14ac:dyDescent="0.25">
      <c r="A3255" s="104" t="s">
        <v>228</v>
      </c>
      <c r="B3255" s="18" t="s">
        <v>225</v>
      </c>
      <c r="C3255" s="91">
        <v>617525.1</v>
      </c>
      <c r="D3255" s="91"/>
      <c r="E3255" s="91"/>
      <c r="F3255" s="91"/>
      <c r="G3255" s="91">
        <f t="shared" si="39"/>
        <v>617525.1</v>
      </c>
      <c r="H3255" s="120">
        <v>42299</v>
      </c>
      <c r="I3255" s="120">
        <v>42299</v>
      </c>
      <c r="J3255" s="120"/>
      <c r="K3255" s="120"/>
      <c r="L3255" s="162"/>
      <c r="M3255" s="29" t="s">
        <v>5</v>
      </c>
      <c r="N3255" s="29">
        <v>1</v>
      </c>
      <c r="O3255" s="29">
        <v>546.79999999999995</v>
      </c>
      <c r="P3255" s="29">
        <v>2015</v>
      </c>
    </row>
    <row r="3256" spans="1:16" ht="15.75" customHeight="1" x14ac:dyDescent="0.25">
      <c r="A3256" s="104" t="s">
        <v>227</v>
      </c>
      <c r="B3256" s="18" t="s">
        <v>225</v>
      </c>
      <c r="C3256" s="91">
        <v>602948.30000000005</v>
      </c>
      <c r="D3256" s="91"/>
      <c r="E3256" s="91"/>
      <c r="F3256" s="91"/>
      <c r="G3256" s="91">
        <f t="shared" si="39"/>
        <v>602948.30000000005</v>
      </c>
      <c r="H3256" s="120">
        <v>42299</v>
      </c>
      <c r="I3256" s="120">
        <v>42299</v>
      </c>
      <c r="J3256" s="120"/>
      <c r="K3256" s="120"/>
      <c r="L3256" s="162"/>
      <c r="M3256" s="29" t="s">
        <v>5</v>
      </c>
      <c r="N3256" s="29">
        <v>1</v>
      </c>
      <c r="O3256" s="29">
        <v>503</v>
      </c>
      <c r="P3256" s="29">
        <v>2015</v>
      </c>
    </row>
    <row r="3257" spans="1:16" ht="15.75" customHeight="1" x14ac:dyDescent="0.25">
      <c r="A3257" s="104" t="s">
        <v>287</v>
      </c>
      <c r="B3257" s="18" t="s">
        <v>291</v>
      </c>
      <c r="C3257" s="91">
        <v>454727.09</v>
      </c>
      <c r="D3257" s="91"/>
      <c r="E3257" s="91"/>
      <c r="F3257" s="91"/>
      <c r="G3257" s="91">
        <f t="shared" si="39"/>
        <v>454727.09</v>
      </c>
      <c r="H3257" s="102">
        <v>42313</v>
      </c>
      <c r="I3257" s="120">
        <v>42313</v>
      </c>
      <c r="J3257" s="120"/>
      <c r="K3257" s="120"/>
      <c r="L3257" s="162"/>
      <c r="M3257" s="29" t="s">
        <v>5</v>
      </c>
      <c r="N3257" s="29">
        <v>1</v>
      </c>
      <c r="O3257" s="29">
        <v>446.6</v>
      </c>
      <c r="P3257" s="29">
        <v>2015</v>
      </c>
    </row>
    <row r="3258" spans="1:16" ht="15.75" customHeight="1" x14ac:dyDescent="0.25">
      <c r="A3258" s="104" t="s">
        <v>288</v>
      </c>
      <c r="B3258" s="18" t="s">
        <v>291</v>
      </c>
      <c r="C3258" s="91">
        <v>475800.73</v>
      </c>
      <c r="D3258" s="91"/>
      <c r="E3258" s="91"/>
      <c r="F3258" s="91"/>
      <c r="G3258" s="91">
        <f t="shared" si="39"/>
        <v>475800.73</v>
      </c>
      <c r="H3258" s="102">
        <v>42313</v>
      </c>
      <c r="I3258" s="120">
        <v>42313</v>
      </c>
      <c r="J3258" s="120"/>
      <c r="K3258" s="120"/>
      <c r="L3258" s="162"/>
      <c r="M3258" s="29" t="s">
        <v>5</v>
      </c>
      <c r="N3258" s="29">
        <v>1</v>
      </c>
      <c r="O3258" s="29">
        <v>446.6</v>
      </c>
      <c r="P3258" s="29">
        <v>2015</v>
      </c>
    </row>
    <row r="3259" spans="1:16" ht="15.75" customHeight="1" x14ac:dyDescent="0.25">
      <c r="A3259" s="104" t="s">
        <v>308</v>
      </c>
      <c r="B3259" s="18" t="s">
        <v>306</v>
      </c>
      <c r="C3259" s="91">
        <v>588069.06999999995</v>
      </c>
      <c r="D3259" s="91"/>
      <c r="E3259" s="91"/>
      <c r="F3259" s="91"/>
      <c r="G3259" s="91">
        <f t="shared" si="39"/>
        <v>588069.06999999995</v>
      </c>
      <c r="H3259" s="102">
        <v>42306</v>
      </c>
      <c r="I3259" s="120">
        <v>42307</v>
      </c>
      <c r="J3259" s="120"/>
      <c r="K3259" s="120"/>
      <c r="L3259" s="162"/>
      <c r="M3259" s="29" t="s">
        <v>5</v>
      </c>
      <c r="N3259" s="29">
        <v>1</v>
      </c>
      <c r="O3259" s="29">
        <v>346</v>
      </c>
      <c r="P3259" s="29">
        <v>2015</v>
      </c>
    </row>
    <row r="3260" spans="1:16" ht="15.75" customHeight="1" x14ac:dyDescent="0.25">
      <c r="A3260" s="104" t="s">
        <v>335</v>
      </c>
      <c r="B3260" s="18" t="s">
        <v>306</v>
      </c>
      <c r="C3260" s="91">
        <v>840237.99</v>
      </c>
      <c r="D3260" s="91"/>
      <c r="E3260" s="91"/>
      <c r="F3260" s="91"/>
      <c r="G3260" s="91">
        <f t="shared" si="39"/>
        <v>840237.99</v>
      </c>
      <c r="H3260" s="102">
        <v>42311</v>
      </c>
      <c r="I3260" s="102">
        <v>42317</v>
      </c>
      <c r="J3260" s="102"/>
      <c r="K3260" s="102"/>
      <c r="L3260" s="162"/>
      <c r="M3260" s="29" t="s">
        <v>5</v>
      </c>
      <c r="N3260" s="29">
        <v>1</v>
      </c>
      <c r="O3260" s="29">
        <v>601.16999999999996</v>
      </c>
      <c r="P3260" s="29">
        <v>2015</v>
      </c>
    </row>
    <row r="3261" spans="1:16" ht="15.75" customHeight="1" x14ac:dyDescent="0.25">
      <c r="A3261" s="104" t="s">
        <v>512</v>
      </c>
      <c r="B3261" s="104" t="s">
        <v>1</v>
      </c>
      <c r="C3261" s="91">
        <v>439814.41</v>
      </c>
      <c r="D3261" s="91"/>
      <c r="E3261" s="91"/>
      <c r="F3261" s="91"/>
      <c r="G3261" s="91">
        <f t="shared" si="39"/>
        <v>439814.41</v>
      </c>
      <c r="H3261" s="102">
        <v>42342</v>
      </c>
      <c r="I3261" s="120">
        <v>42342</v>
      </c>
      <c r="J3261" s="120"/>
      <c r="K3261" s="120"/>
      <c r="L3261" s="162"/>
      <c r="M3261" s="29" t="s">
        <v>5</v>
      </c>
      <c r="N3261" s="29">
        <v>1</v>
      </c>
      <c r="O3261" s="29">
        <f>270</f>
        <v>270</v>
      </c>
      <c r="P3261" s="29">
        <v>2015</v>
      </c>
    </row>
    <row r="3262" spans="1:16" ht="15.75" customHeight="1" x14ac:dyDescent="0.25">
      <c r="A3262" s="104" t="s">
        <v>221</v>
      </c>
      <c r="B3262" s="18" t="s">
        <v>85</v>
      </c>
      <c r="C3262" s="91">
        <v>604180.42000000004</v>
      </c>
      <c r="D3262" s="91"/>
      <c r="E3262" s="91"/>
      <c r="F3262" s="91"/>
      <c r="G3262" s="91">
        <f t="shared" si="39"/>
        <v>604180.42000000004</v>
      </c>
      <c r="H3262" s="102">
        <v>42328</v>
      </c>
      <c r="I3262" s="120">
        <v>42328</v>
      </c>
      <c r="J3262" s="120"/>
      <c r="K3262" s="120"/>
      <c r="L3262" s="162"/>
      <c r="M3262" s="29" t="s">
        <v>5</v>
      </c>
      <c r="N3262" s="29">
        <v>1</v>
      </c>
      <c r="O3262" s="29">
        <v>527.4</v>
      </c>
      <c r="P3262" s="29">
        <v>2015</v>
      </c>
    </row>
    <row r="3263" spans="1:16" ht="15.75" customHeight="1" x14ac:dyDescent="0.25">
      <c r="A3263" s="104" t="s">
        <v>230</v>
      </c>
      <c r="B3263" s="18" t="s">
        <v>80</v>
      </c>
      <c r="C3263" s="91">
        <v>995116.42</v>
      </c>
      <c r="D3263" s="91"/>
      <c r="E3263" s="91"/>
      <c r="F3263" s="91"/>
      <c r="G3263" s="91">
        <f t="shared" si="39"/>
        <v>995116.42</v>
      </c>
      <c r="H3263" s="102">
        <v>42297</v>
      </c>
      <c r="I3263" s="120">
        <v>42297</v>
      </c>
      <c r="J3263" s="120"/>
      <c r="K3263" s="120"/>
      <c r="L3263" s="162"/>
      <c r="M3263" s="29" t="s">
        <v>5</v>
      </c>
      <c r="N3263" s="29">
        <v>1</v>
      </c>
      <c r="O3263" s="29">
        <v>595</v>
      </c>
      <c r="P3263" s="29">
        <v>2015</v>
      </c>
    </row>
    <row r="3264" spans="1:16" ht="15.75" customHeight="1" x14ac:dyDescent="0.25">
      <c r="A3264" s="104" t="s">
        <v>354</v>
      </c>
      <c r="B3264" s="18" t="s">
        <v>306</v>
      </c>
      <c r="C3264" s="91">
        <v>1134979.19</v>
      </c>
      <c r="D3264" s="91"/>
      <c r="E3264" s="91"/>
      <c r="F3264" s="91"/>
      <c r="G3264" s="91">
        <f t="shared" si="39"/>
        <v>1134979.19</v>
      </c>
      <c r="H3264" s="102">
        <v>42306</v>
      </c>
      <c r="I3264" s="120">
        <v>42307</v>
      </c>
      <c r="J3264" s="120"/>
      <c r="K3264" s="120"/>
      <c r="L3264" s="162"/>
      <c r="M3264" s="29" t="s">
        <v>5</v>
      </c>
      <c r="N3264" s="29">
        <v>1</v>
      </c>
      <c r="O3264" s="29">
        <v>593.20000000000005</v>
      </c>
      <c r="P3264" s="29">
        <v>2015</v>
      </c>
    </row>
    <row r="3265" spans="1:16" ht="15.75" customHeight="1" x14ac:dyDescent="0.25">
      <c r="A3265" s="104" t="s">
        <v>387</v>
      </c>
      <c r="B3265" s="18" t="s">
        <v>7</v>
      </c>
      <c r="C3265" s="91">
        <v>1225005.2</v>
      </c>
      <c r="D3265" s="91"/>
      <c r="E3265" s="91"/>
      <c r="F3265" s="91"/>
      <c r="G3265" s="91">
        <f t="shared" si="39"/>
        <v>1225005.2</v>
      </c>
      <c r="H3265" s="102">
        <v>42327</v>
      </c>
      <c r="I3265" s="120">
        <v>42327</v>
      </c>
      <c r="J3265" s="120"/>
      <c r="K3265" s="120"/>
      <c r="L3265" s="162"/>
      <c r="M3265" s="29" t="s">
        <v>6</v>
      </c>
      <c r="N3265" s="29">
        <v>1</v>
      </c>
      <c r="O3265" s="29">
        <f>539</f>
        <v>539</v>
      </c>
      <c r="P3265" s="29">
        <v>2015</v>
      </c>
    </row>
    <row r="3266" spans="1:16" ht="15.75" customHeight="1" x14ac:dyDescent="0.25">
      <c r="A3266" s="104" t="s">
        <v>258</v>
      </c>
      <c r="B3266" s="18" t="s">
        <v>259</v>
      </c>
      <c r="C3266" s="91">
        <v>786532.23</v>
      </c>
      <c r="D3266" s="91"/>
      <c r="E3266" s="91"/>
      <c r="F3266" s="91"/>
      <c r="G3266" s="91">
        <f t="shared" si="39"/>
        <v>786532.23</v>
      </c>
      <c r="H3266" s="102">
        <v>42279</v>
      </c>
      <c r="I3266" s="120">
        <v>42279</v>
      </c>
      <c r="J3266" s="120"/>
      <c r="K3266" s="120"/>
      <c r="L3266" s="162"/>
      <c r="M3266" s="29" t="s">
        <v>5</v>
      </c>
      <c r="N3266" s="29">
        <v>1</v>
      </c>
      <c r="O3266" s="29">
        <v>536</v>
      </c>
      <c r="P3266" s="29">
        <v>2015</v>
      </c>
    </row>
    <row r="3267" spans="1:16" ht="15.75" customHeight="1" x14ac:dyDescent="0.25">
      <c r="A3267" s="104" t="s">
        <v>134</v>
      </c>
      <c r="B3267" s="18" t="s">
        <v>93</v>
      </c>
      <c r="C3267" s="91">
        <v>501825.47</v>
      </c>
      <c r="D3267" s="91"/>
      <c r="E3267" s="91"/>
      <c r="F3267" s="91"/>
      <c r="G3267" s="91">
        <f t="shared" ref="G3267:G3330" si="40">C3267-D3267+F3267</f>
        <v>501825.47</v>
      </c>
      <c r="H3267" s="102">
        <v>42258</v>
      </c>
      <c r="I3267" s="120">
        <v>42258</v>
      </c>
      <c r="J3267" s="120"/>
      <c r="K3267" s="120"/>
      <c r="L3267" s="162"/>
      <c r="M3267" s="29" t="s">
        <v>5</v>
      </c>
      <c r="N3267" s="29">
        <v>1</v>
      </c>
      <c r="O3267" s="29">
        <v>474.8</v>
      </c>
      <c r="P3267" s="29">
        <v>2015</v>
      </c>
    </row>
    <row r="3268" spans="1:16" ht="15.75" customHeight="1" x14ac:dyDescent="0.25">
      <c r="A3268" s="104" t="s">
        <v>136</v>
      </c>
      <c r="B3268" s="18" t="s">
        <v>93</v>
      </c>
      <c r="C3268" s="91">
        <v>636880.17000000004</v>
      </c>
      <c r="D3268" s="91"/>
      <c r="E3268" s="91"/>
      <c r="F3268" s="91"/>
      <c r="G3268" s="91">
        <f t="shared" si="40"/>
        <v>636880.17000000004</v>
      </c>
      <c r="H3268" s="102">
        <v>42258</v>
      </c>
      <c r="I3268" s="120">
        <v>42258</v>
      </c>
      <c r="J3268" s="120"/>
      <c r="K3268" s="120"/>
      <c r="L3268" s="162"/>
      <c r="M3268" s="29" t="s">
        <v>5</v>
      </c>
      <c r="N3268" s="29">
        <v>1</v>
      </c>
      <c r="O3268" s="29">
        <v>609.96</v>
      </c>
      <c r="P3268" s="29">
        <v>2015</v>
      </c>
    </row>
    <row r="3269" spans="1:16" ht="15.75" customHeight="1" x14ac:dyDescent="0.25">
      <c r="A3269" s="104" t="s">
        <v>94</v>
      </c>
      <c r="B3269" s="18" t="s">
        <v>80</v>
      </c>
      <c r="C3269" s="91">
        <v>2051730.9</v>
      </c>
      <c r="D3269" s="91"/>
      <c r="E3269" s="91" t="s">
        <v>80</v>
      </c>
      <c r="F3269" s="91">
        <v>588883.72</v>
      </c>
      <c r="G3269" s="91">
        <f t="shared" si="40"/>
        <v>2640614.62</v>
      </c>
      <c r="H3269" s="102">
        <v>42279</v>
      </c>
      <c r="I3269" s="120">
        <v>42280</v>
      </c>
      <c r="J3269" s="120">
        <v>42453</v>
      </c>
      <c r="K3269" s="120">
        <v>42454</v>
      </c>
      <c r="L3269" s="162"/>
      <c r="M3269" s="29" t="s">
        <v>5</v>
      </c>
      <c r="N3269" s="29">
        <v>1</v>
      </c>
      <c r="O3269" s="29">
        <v>1391.56</v>
      </c>
      <c r="P3269" s="29">
        <v>2015</v>
      </c>
    </row>
    <row r="3270" spans="1:16" ht="15.75" customHeight="1" x14ac:dyDescent="0.25">
      <c r="A3270" s="104" t="s">
        <v>232</v>
      </c>
      <c r="B3270" s="18" t="s">
        <v>23</v>
      </c>
      <c r="C3270" s="91">
        <v>738251.28</v>
      </c>
      <c r="D3270" s="91"/>
      <c r="E3270" s="91"/>
      <c r="F3270" s="91"/>
      <c r="G3270" s="91">
        <f t="shared" si="40"/>
        <v>738251.28</v>
      </c>
      <c r="H3270" s="102">
        <v>42332</v>
      </c>
      <c r="I3270" s="120">
        <v>42332</v>
      </c>
      <c r="J3270" s="120"/>
      <c r="K3270" s="120"/>
      <c r="L3270" s="162"/>
      <c r="M3270" s="29" t="s">
        <v>5</v>
      </c>
      <c r="N3270" s="29">
        <v>1</v>
      </c>
      <c r="O3270" s="29">
        <v>587.5</v>
      </c>
      <c r="P3270" s="29">
        <v>2015</v>
      </c>
    </row>
    <row r="3271" spans="1:16" ht="15.75" customHeight="1" x14ac:dyDescent="0.25">
      <c r="A3271" s="104" t="s">
        <v>305</v>
      </c>
      <c r="B3271" s="18" t="s">
        <v>7</v>
      </c>
      <c r="C3271" s="91">
        <v>1001474.26</v>
      </c>
      <c r="D3271" s="91"/>
      <c r="E3271" s="91"/>
      <c r="F3271" s="91"/>
      <c r="G3271" s="91">
        <f t="shared" si="40"/>
        <v>1001474.26</v>
      </c>
      <c r="H3271" s="102">
        <v>42363</v>
      </c>
      <c r="I3271" s="120">
        <v>42363</v>
      </c>
      <c r="J3271" s="120"/>
      <c r="K3271" s="120"/>
      <c r="L3271" s="162"/>
      <c r="M3271" s="29" t="s">
        <v>6</v>
      </c>
      <c r="N3271" s="29">
        <v>1</v>
      </c>
      <c r="O3271" s="29">
        <f>561</f>
        <v>561</v>
      </c>
      <c r="P3271" s="29">
        <v>2015</v>
      </c>
    </row>
    <row r="3272" spans="1:16" ht="15.75" customHeight="1" x14ac:dyDescent="0.25">
      <c r="A3272" s="104" t="s">
        <v>394</v>
      </c>
      <c r="B3272" s="18" t="s">
        <v>7</v>
      </c>
      <c r="C3272" s="91">
        <v>575714.93999999994</v>
      </c>
      <c r="D3272" s="91"/>
      <c r="E3272" s="91"/>
      <c r="F3272" s="91"/>
      <c r="G3272" s="91">
        <f t="shared" si="40"/>
        <v>575714.93999999994</v>
      </c>
      <c r="H3272" s="29"/>
      <c r="I3272" s="120">
        <v>42342</v>
      </c>
      <c r="J3272" s="120"/>
      <c r="K3272" s="120"/>
      <c r="L3272" s="162"/>
      <c r="M3272" s="29" t="s">
        <v>5</v>
      </c>
      <c r="N3272" s="29">
        <v>1</v>
      </c>
      <c r="O3272" s="29">
        <v>384.8</v>
      </c>
      <c r="P3272" s="29">
        <v>2015</v>
      </c>
    </row>
    <row r="3273" spans="1:16" ht="15.75" customHeight="1" x14ac:dyDescent="0.25">
      <c r="A3273" s="104" t="s">
        <v>418</v>
      </c>
      <c r="B3273" s="18" t="s">
        <v>425</v>
      </c>
      <c r="C3273" s="91">
        <v>1566081.98</v>
      </c>
      <c r="D3273" s="91"/>
      <c r="E3273" s="91"/>
      <c r="F3273" s="91"/>
      <c r="G3273" s="91">
        <f t="shared" si="40"/>
        <v>1566081.98</v>
      </c>
      <c r="H3273" s="102">
        <v>42335</v>
      </c>
      <c r="I3273" s="120">
        <v>42335</v>
      </c>
      <c r="J3273" s="120"/>
      <c r="K3273" s="120"/>
      <c r="L3273" s="162"/>
      <c r="M3273" s="29" t="s">
        <v>6</v>
      </c>
      <c r="N3273" s="29">
        <v>1</v>
      </c>
      <c r="O3273" s="29">
        <f>(7.358+0.0128)*100</f>
        <v>737.08</v>
      </c>
      <c r="P3273" s="29">
        <v>2015</v>
      </c>
    </row>
    <row r="3274" spans="1:16" ht="15.75" customHeight="1" x14ac:dyDescent="0.25">
      <c r="A3274" s="104" t="s">
        <v>419</v>
      </c>
      <c r="B3274" s="18" t="s">
        <v>425</v>
      </c>
      <c r="C3274" s="91">
        <v>1522068.24</v>
      </c>
      <c r="D3274" s="91"/>
      <c r="E3274" s="91"/>
      <c r="F3274" s="91"/>
      <c r="G3274" s="91">
        <f t="shared" si="40"/>
        <v>1522068.24</v>
      </c>
      <c r="H3274" s="102">
        <v>42335</v>
      </c>
      <c r="I3274" s="120">
        <v>42335</v>
      </c>
      <c r="J3274" s="120"/>
      <c r="K3274" s="120"/>
      <c r="L3274" s="162"/>
      <c r="M3274" s="29" t="s">
        <v>6</v>
      </c>
      <c r="N3274" s="29">
        <v>1</v>
      </c>
      <c r="O3274" s="29">
        <v>720.34</v>
      </c>
      <c r="P3274" s="29">
        <v>2015</v>
      </c>
    </row>
    <row r="3275" spans="1:16" ht="15.75" customHeight="1" x14ac:dyDescent="0.25">
      <c r="A3275" s="104" t="s">
        <v>420</v>
      </c>
      <c r="B3275" s="18" t="s">
        <v>425</v>
      </c>
      <c r="C3275" s="91">
        <v>1543926.31</v>
      </c>
      <c r="D3275" s="91"/>
      <c r="E3275" s="91"/>
      <c r="F3275" s="91"/>
      <c r="G3275" s="91">
        <f t="shared" si="40"/>
        <v>1543926.31</v>
      </c>
      <c r="H3275" s="102">
        <v>42335</v>
      </c>
      <c r="I3275" s="120">
        <v>42335</v>
      </c>
      <c r="J3275" s="120"/>
      <c r="K3275" s="120"/>
      <c r="L3275" s="162"/>
      <c r="M3275" s="29" t="s">
        <v>6</v>
      </c>
      <c r="N3275" s="29">
        <v>1</v>
      </c>
      <c r="O3275" s="29">
        <v>722.42</v>
      </c>
      <c r="P3275" s="29">
        <v>2015</v>
      </c>
    </row>
    <row r="3276" spans="1:16" ht="15.75" customHeight="1" x14ac:dyDescent="0.25">
      <c r="A3276" s="104" t="s">
        <v>524</v>
      </c>
      <c r="B3276" s="18" t="s">
        <v>533</v>
      </c>
      <c r="C3276" s="91">
        <v>966772.99</v>
      </c>
      <c r="D3276" s="91"/>
      <c r="E3276" s="91"/>
      <c r="F3276" s="91"/>
      <c r="G3276" s="91">
        <f t="shared" si="40"/>
        <v>966772.99</v>
      </c>
      <c r="H3276" s="102">
        <v>42356</v>
      </c>
      <c r="I3276" s="120">
        <v>42356</v>
      </c>
      <c r="J3276" s="120"/>
      <c r="K3276" s="120"/>
      <c r="L3276" s="162"/>
      <c r="M3276" s="29" t="s">
        <v>5</v>
      </c>
      <c r="N3276" s="29">
        <v>1</v>
      </c>
      <c r="O3276" s="29">
        <v>596</v>
      </c>
      <c r="P3276" s="29">
        <v>2015</v>
      </c>
    </row>
    <row r="3277" spans="1:16" ht="15.75" customHeight="1" x14ac:dyDescent="0.25">
      <c r="A3277" s="104" t="s">
        <v>135</v>
      </c>
      <c r="B3277" s="18" t="s">
        <v>93</v>
      </c>
      <c r="C3277" s="91">
        <v>775446.48</v>
      </c>
      <c r="D3277" s="91"/>
      <c r="E3277" s="91"/>
      <c r="F3277" s="91"/>
      <c r="G3277" s="91">
        <f t="shared" si="40"/>
        <v>775446.48</v>
      </c>
      <c r="H3277" s="102">
        <v>42258</v>
      </c>
      <c r="I3277" s="120">
        <v>42258</v>
      </c>
      <c r="J3277" s="120"/>
      <c r="K3277" s="120"/>
      <c r="L3277" s="162"/>
      <c r="M3277" s="29" t="s">
        <v>5</v>
      </c>
      <c r="N3277" s="29">
        <v>1</v>
      </c>
      <c r="O3277" s="29">
        <v>618.38</v>
      </c>
      <c r="P3277" s="29">
        <v>2015</v>
      </c>
    </row>
    <row r="3278" spans="1:16" ht="15.75" customHeight="1" x14ac:dyDescent="0.25">
      <c r="A3278" s="104" t="s">
        <v>278</v>
      </c>
      <c r="B3278" s="18" t="s">
        <v>277</v>
      </c>
      <c r="C3278" s="91">
        <v>521279.57</v>
      </c>
      <c r="D3278" s="91"/>
      <c r="E3278" s="91"/>
      <c r="F3278" s="91"/>
      <c r="G3278" s="91">
        <f t="shared" si="40"/>
        <v>521279.57</v>
      </c>
      <c r="H3278" s="29"/>
      <c r="I3278" s="120">
        <v>42339</v>
      </c>
      <c r="J3278" s="120"/>
      <c r="K3278" s="120"/>
      <c r="L3278" s="162"/>
      <c r="M3278" s="29" t="s">
        <v>5</v>
      </c>
      <c r="N3278" s="29">
        <v>1</v>
      </c>
      <c r="O3278" s="29">
        <v>420</v>
      </c>
      <c r="P3278" s="29">
        <v>2015</v>
      </c>
    </row>
    <row r="3279" spans="1:16" ht="15.75" customHeight="1" x14ac:dyDescent="0.25">
      <c r="A3279" s="104" t="s">
        <v>532</v>
      </c>
      <c r="B3279" s="18" t="s">
        <v>277</v>
      </c>
      <c r="C3279" s="91">
        <v>730139.69</v>
      </c>
      <c r="D3279" s="91"/>
      <c r="E3279" s="91"/>
      <c r="F3279" s="91"/>
      <c r="G3279" s="91">
        <f t="shared" si="40"/>
        <v>730139.69</v>
      </c>
      <c r="H3279" s="29"/>
      <c r="I3279" s="120">
        <v>42359</v>
      </c>
      <c r="J3279" s="120"/>
      <c r="K3279" s="120"/>
      <c r="L3279" s="162"/>
      <c r="M3279" s="29" t="s">
        <v>5</v>
      </c>
      <c r="N3279" s="29">
        <v>1</v>
      </c>
      <c r="O3279" s="29">
        <v>420</v>
      </c>
      <c r="P3279" s="29">
        <v>2015</v>
      </c>
    </row>
    <row r="3280" spans="1:16" ht="15.75" customHeight="1" x14ac:dyDescent="0.25">
      <c r="A3280" s="104" t="s">
        <v>528</v>
      </c>
      <c r="B3280" s="155" t="s">
        <v>13</v>
      </c>
      <c r="C3280" s="91">
        <v>348693.73</v>
      </c>
      <c r="D3280" s="91"/>
      <c r="E3280" s="91"/>
      <c r="F3280" s="91"/>
      <c r="G3280" s="91">
        <f t="shared" si="40"/>
        <v>348693.73</v>
      </c>
      <c r="H3280" s="102">
        <v>42346</v>
      </c>
      <c r="I3280" s="120">
        <v>42346</v>
      </c>
      <c r="J3280" s="120"/>
      <c r="K3280" s="120"/>
      <c r="L3280" s="162"/>
      <c r="M3280" s="29" t="s">
        <v>5</v>
      </c>
      <c r="N3280" s="162">
        <v>1</v>
      </c>
      <c r="O3280" s="29">
        <v>343</v>
      </c>
      <c r="P3280" s="29">
        <v>2016</v>
      </c>
    </row>
    <row r="3281" spans="1:16" ht="15.75" customHeight="1" x14ac:dyDescent="0.25">
      <c r="A3281" s="104" t="s">
        <v>529</v>
      </c>
      <c r="B3281" s="155" t="s">
        <v>13</v>
      </c>
      <c r="C3281" s="91">
        <v>1348209.39</v>
      </c>
      <c r="D3281" s="91"/>
      <c r="E3281" s="91"/>
      <c r="F3281" s="91"/>
      <c r="G3281" s="91">
        <f t="shared" si="40"/>
        <v>1348209.39</v>
      </c>
      <c r="H3281" s="102">
        <v>42346</v>
      </c>
      <c r="I3281" s="120">
        <v>42346</v>
      </c>
      <c r="J3281" s="120"/>
      <c r="K3281" s="120"/>
      <c r="L3281" s="162"/>
      <c r="M3281" s="29" t="s">
        <v>5</v>
      </c>
      <c r="N3281" s="162">
        <v>1</v>
      </c>
      <c r="O3281" s="29">
        <v>885</v>
      </c>
      <c r="P3281" s="29">
        <v>2016</v>
      </c>
    </row>
    <row r="3282" spans="1:16" ht="15.75" customHeight="1" x14ac:dyDescent="0.25">
      <c r="A3282" s="104" t="s">
        <v>530</v>
      </c>
      <c r="B3282" s="155" t="s">
        <v>13</v>
      </c>
      <c r="C3282" s="91">
        <v>754877.66</v>
      </c>
      <c r="D3282" s="91"/>
      <c r="E3282" s="91"/>
      <c r="F3282" s="91"/>
      <c r="G3282" s="91">
        <f t="shared" si="40"/>
        <v>754877.66</v>
      </c>
      <c r="H3282" s="102">
        <v>42346</v>
      </c>
      <c r="I3282" s="120">
        <v>42346</v>
      </c>
      <c r="J3282" s="120"/>
      <c r="K3282" s="120"/>
      <c r="L3282" s="162"/>
      <c r="M3282" s="29" t="s">
        <v>5</v>
      </c>
      <c r="N3282" s="162">
        <v>1</v>
      </c>
      <c r="O3282" s="29">
        <f>596</f>
        <v>596</v>
      </c>
      <c r="P3282" s="29">
        <v>2016</v>
      </c>
    </row>
    <row r="3283" spans="1:16" ht="15.75" customHeight="1" x14ac:dyDescent="0.25">
      <c r="A3283" s="104" t="s">
        <v>298</v>
      </c>
      <c r="B3283" s="18" t="s">
        <v>17</v>
      </c>
      <c r="C3283" s="91">
        <v>1351602.23</v>
      </c>
      <c r="D3283" s="91"/>
      <c r="E3283" s="91"/>
      <c r="F3283" s="91"/>
      <c r="G3283" s="91">
        <f t="shared" si="40"/>
        <v>1351602.23</v>
      </c>
      <c r="H3283" s="102">
        <v>42360</v>
      </c>
      <c r="I3283" s="120">
        <v>42360</v>
      </c>
      <c r="J3283" s="120"/>
      <c r="K3283" s="120"/>
      <c r="L3283" s="162"/>
      <c r="M3283" s="29" t="s">
        <v>5</v>
      </c>
      <c r="N3283" s="162">
        <v>1</v>
      </c>
      <c r="O3283" s="29">
        <v>644</v>
      </c>
      <c r="P3283" s="29">
        <v>2016</v>
      </c>
    </row>
    <row r="3284" spans="1:16" ht="15.75" customHeight="1" x14ac:dyDescent="0.25">
      <c r="A3284" s="104" t="s">
        <v>336</v>
      </c>
      <c r="B3284" s="18" t="s">
        <v>225</v>
      </c>
      <c r="C3284" s="91">
        <v>709724.96</v>
      </c>
      <c r="D3284" s="91"/>
      <c r="E3284" s="91"/>
      <c r="F3284" s="91"/>
      <c r="G3284" s="91">
        <f t="shared" si="40"/>
        <v>709724.96</v>
      </c>
      <c r="H3284" s="102">
        <v>42332</v>
      </c>
      <c r="I3284" s="120">
        <v>42332</v>
      </c>
      <c r="J3284" s="120"/>
      <c r="K3284" s="120"/>
      <c r="L3284" s="162"/>
      <c r="M3284" s="29" t="s">
        <v>5</v>
      </c>
      <c r="N3284" s="162">
        <v>1</v>
      </c>
      <c r="O3284" s="29">
        <v>584.20000000000005</v>
      </c>
      <c r="P3284" s="29">
        <v>2016</v>
      </c>
    </row>
    <row r="3285" spans="1:16" ht="15.75" customHeight="1" x14ac:dyDescent="0.25">
      <c r="A3285" s="104" t="s">
        <v>366</v>
      </c>
      <c r="B3285" s="18" t="s">
        <v>225</v>
      </c>
      <c r="C3285" s="91">
        <v>775355.75</v>
      </c>
      <c r="D3285" s="91"/>
      <c r="E3285" s="91"/>
      <c r="F3285" s="91"/>
      <c r="G3285" s="91">
        <f t="shared" si="40"/>
        <v>775355.75</v>
      </c>
      <c r="H3285" s="102">
        <v>42333</v>
      </c>
      <c r="I3285" s="120">
        <v>42333</v>
      </c>
      <c r="J3285" s="120"/>
      <c r="K3285" s="120"/>
      <c r="L3285" s="162"/>
      <c r="M3285" s="29" t="s">
        <v>5</v>
      </c>
      <c r="N3285" s="162">
        <v>1</v>
      </c>
      <c r="O3285" s="29">
        <v>531.24</v>
      </c>
      <c r="P3285" s="29">
        <v>2016</v>
      </c>
    </row>
    <row r="3286" spans="1:16" ht="15.75" customHeight="1" x14ac:dyDescent="0.25">
      <c r="A3286" s="104" t="s">
        <v>367</v>
      </c>
      <c r="B3286" s="18" t="s">
        <v>225</v>
      </c>
      <c r="C3286" s="91">
        <v>802116.4</v>
      </c>
      <c r="D3286" s="91"/>
      <c r="E3286" s="91"/>
      <c r="F3286" s="91"/>
      <c r="G3286" s="91">
        <f t="shared" si="40"/>
        <v>802116.4</v>
      </c>
      <c r="H3286" s="102">
        <v>42333</v>
      </c>
      <c r="I3286" s="120">
        <v>42333</v>
      </c>
      <c r="J3286" s="120"/>
      <c r="K3286" s="120"/>
      <c r="L3286" s="162"/>
      <c r="M3286" s="29" t="s">
        <v>5</v>
      </c>
      <c r="N3286" s="162">
        <v>1</v>
      </c>
      <c r="O3286" s="29">
        <v>539.4</v>
      </c>
      <c r="P3286" s="29">
        <v>2016</v>
      </c>
    </row>
    <row r="3287" spans="1:16" ht="15.75" customHeight="1" x14ac:dyDescent="0.25">
      <c r="A3287" s="104" t="s">
        <v>396</v>
      </c>
      <c r="B3287" s="18" t="s">
        <v>402</v>
      </c>
      <c r="C3287" s="91">
        <v>673506.07</v>
      </c>
      <c r="D3287" s="91"/>
      <c r="E3287" s="91"/>
      <c r="F3287" s="91"/>
      <c r="G3287" s="91">
        <f t="shared" si="40"/>
        <v>673506.07</v>
      </c>
      <c r="H3287" s="102">
        <v>42339</v>
      </c>
      <c r="I3287" s="120">
        <v>42339</v>
      </c>
      <c r="J3287" s="120"/>
      <c r="K3287" s="120"/>
      <c r="L3287" s="162"/>
      <c r="M3287" s="29" t="s">
        <v>5</v>
      </c>
      <c r="N3287" s="162">
        <v>1</v>
      </c>
      <c r="O3287" s="29">
        <v>543.79999999999995</v>
      </c>
      <c r="P3287" s="29">
        <v>2016</v>
      </c>
    </row>
    <row r="3288" spans="1:16" ht="15.75" customHeight="1" x14ac:dyDescent="0.25">
      <c r="A3288" s="104" t="s">
        <v>397</v>
      </c>
      <c r="B3288" s="18" t="s">
        <v>402</v>
      </c>
      <c r="C3288" s="91">
        <v>673506.07</v>
      </c>
      <c r="D3288" s="91"/>
      <c r="E3288" s="91"/>
      <c r="F3288" s="91"/>
      <c r="G3288" s="91">
        <f t="shared" si="40"/>
        <v>673506.07</v>
      </c>
      <c r="H3288" s="102">
        <v>42339</v>
      </c>
      <c r="I3288" s="120">
        <v>42339</v>
      </c>
      <c r="J3288" s="120"/>
      <c r="K3288" s="120"/>
      <c r="L3288" s="162"/>
      <c r="M3288" s="29" t="s">
        <v>5</v>
      </c>
      <c r="N3288" s="162">
        <v>1</v>
      </c>
      <c r="O3288" s="29">
        <v>543.79999999999995</v>
      </c>
      <c r="P3288" s="29">
        <v>2016</v>
      </c>
    </row>
    <row r="3289" spans="1:16" ht="15.75" customHeight="1" x14ac:dyDescent="0.25">
      <c r="A3289" s="104" t="s">
        <v>395</v>
      </c>
      <c r="B3289" s="18" t="s">
        <v>402</v>
      </c>
      <c r="C3289" s="91">
        <v>879523.35</v>
      </c>
      <c r="D3289" s="91"/>
      <c r="E3289" s="91"/>
      <c r="F3289" s="91"/>
      <c r="G3289" s="91">
        <f t="shared" si="40"/>
        <v>879523.35</v>
      </c>
      <c r="H3289" s="102">
        <v>42339</v>
      </c>
      <c r="I3289" s="120">
        <v>42339</v>
      </c>
      <c r="J3289" s="120"/>
      <c r="K3289" s="120"/>
      <c r="L3289" s="162"/>
      <c r="M3289" s="29" t="s">
        <v>5</v>
      </c>
      <c r="N3289" s="162">
        <v>1</v>
      </c>
      <c r="O3289" s="29">
        <v>587.94000000000005</v>
      </c>
      <c r="P3289" s="29">
        <v>2016</v>
      </c>
    </row>
    <row r="3290" spans="1:16" ht="15.75" customHeight="1" x14ac:dyDescent="0.25">
      <c r="A3290" s="104" t="s">
        <v>483</v>
      </c>
      <c r="B3290" s="18" t="s">
        <v>498</v>
      </c>
      <c r="C3290" s="91">
        <v>745080.54</v>
      </c>
      <c r="D3290" s="91"/>
      <c r="E3290" s="91"/>
      <c r="F3290" s="91"/>
      <c r="G3290" s="91">
        <f t="shared" si="40"/>
        <v>745080.54</v>
      </c>
      <c r="H3290" s="102">
        <v>42343</v>
      </c>
      <c r="I3290" s="120">
        <v>42343</v>
      </c>
      <c r="J3290" s="120"/>
      <c r="K3290" s="120"/>
      <c r="L3290" s="162"/>
      <c r="M3290" s="29" t="s">
        <v>5</v>
      </c>
      <c r="N3290" s="162">
        <v>1</v>
      </c>
      <c r="O3290" s="29">
        <v>335</v>
      </c>
      <c r="P3290" s="29">
        <v>2016</v>
      </c>
    </row>
    <row r="3291" spans="1:16" ht="15.75" customHeight="1" x14ac:dyDescent="0.25">
      <c r="A3291" s="104" t="s">
        <v>484</v>
      </c>
      <c r="B3291" s="18" t="s">
        <v>498</v>
      </c>
      <c r="C3291" s="91">
        <v>1124722.83</v>
      </c>
      <c r="D3291" s="91"/>
      <c r="E3291" s="91"/>
      <c r="F3291" s="91"/>
      <c r="G3291" s="91">
        <f t="shared" si="40"/>
        <v>1124722.83</v>
      </c>
      <c r="H3291" s="102">
        <v>42359</v>
      </c>
      <c r="I3291" s="120">
        <v>42359</v>
      </c>
      <c r="J3291" s="120"/>
      <c r="K3291" s="120"/>
      <c r="L3291" s="162"/>
      <c r="M3291" s="29" t="s">
        <v>5</v>
      </c>
      <c r="N3291" s="162">
        <v>1</v>
      </c>
      <c r="O3291" s="29">
        <v>565</v>
      </c>
      <c r="P3291" s="29">
        <v>2016</v>
      </c>
    </row>
    <row r="3292" spans="1:16" ht="15.75" customHeight="1" x14ac:dyDescent="0.25">
      <c r="A3292" s="104" t="s">
        <v>414</v>
      </c>
      <c r="B3292" s="155" t="s">
        <v>246</v>
      </c>
      <c r="C3292" s="91">
        <v>302492.71000000002</v>
      </c>
      <c r="D3292" s="91"/>
      <c r="E3292" s="91"/>
      <c r="F3292" s="91"/>
      <c r="G3292" s="91">
        <f t="shared" si="40"/>
        <v>302492.71000000002</v>
      </c>
      <c r="H3292" s="102">
        <v>42314</v>
      </c>
      <c r="I3292" s="120">
        <v>42314</v>
      </c>
      <c r="J3292" s="120"/>
      <c r="K3292" s="120"/>
      <c r="L3292" s="162"/>
      <c r="M3292" s="29" t="s">
        <v>1161</v>
      </c>
      <c r="N3292" s="162">
        <v>1</v>
      </c>
      <c r="O3292" s="29"/>
      <c r="P3292" s="29">
        <v>2016</v>
      </c>
    </row>
    <row r="3293" spans="1:16" ht="15.75" customHeight="1" x14ac:dyDescent="0.25">
      <c r="A3293" s="104" t="s">
        <v>229</v>
      </c>
      <c r="B3293" s="18" t="s">
        <v>80</v>
      </c>
      <c r="C3293" s="91">
        <v>972956.02</v>
      </c>
      <c r="D3293" s="91"/>
      <c r="E3293" s="91"/>
      <c r="F3293" s="91"/>
      <c r="G3293" s="91">
        <f t="shared" si="40"/>
        <v>972956.02</v>
      </c>
      <c r="H3293" s="102">
        <v>42297</v>
      </c>
      <c r="I3293" s="120">
        <v>42297</v>
      </c>
      <c r="J3293" s="120"/>
      <c r="K3293" s="120"/>
      <c r="L3293" s="162"/>
      <c r="M3293" s="29" t="s">
        <v>5</v>
      </c>
      <c r="N3293" s="162">
        <v>1</v>
      </c>
      <c r="O3293" s="29">
        <v>595.1</v>
      </c>
      <c r="P3293" s="29">
        <v>2016</v>
      </c>
    </row>
    <row r="3294" spans="1:16" ht="15.75" customHeight="1" x14ac:dyDescent="0.25">
      <c r="A3294" s="104" t="s">
        <v>368</v>
      </c>
      <c r="B3294" s="18" t="s">
        <v>225</v>
      </c>
      <c r="C3294" s="91">
        <v>802363.88</v>
      </c>
      <c r="D3294" s="91"/>
      <c r="E3294" s="91"/>
      <c r="F3294" s="91"/>
      <c r="G3294" s="91">
        <f t="shared" si="40"/>
        <v>802363.88</v>
      </c>
      <c r="H3294" s="102">
        <v>42333</v>
      </c>
      <c r="I3294" s="120">
        <v>42333</v>
      </c>
      <c r="J3294" s="120"/>
      <c r="K3294" s="120"/>
      <c r="L3294" s="162"/>
      <c r="M3294" s="29" t="s">
        <v>5</v>
      </c>
      <c r="N3294" s="162">
        <v>1</v>
      </c>
      <c r="O3294" s="29">
        <v>537.08000000000004</v>
      </c>
      <c r="P3294" s="29">
        <v>2016</v>
      </c>
    </row>
    <row r="3295" spans="1:16" ht="15.75" customHeight="1" x14ac:dyDescent="0.25">
      <c r="A3295" s="104" t="s">
        <v>290</v>
      </c>
      <c r="B3295" s="18" t="s">
        <v>80</v>
      </c>
      <c r="C3295" s="91">
        <v>877891.68</v>
      </c>
      <c r="D3295" s="91"/>
      <c r="E3295" s="91"/>
      <c r="F3295" s="91"/>
      <c r="G3295" s="91">
        <f t="shared" si="40"/>
        <v>877891.68</v>
      </c>
      <c r="H3295" s="102">
        <v>42314</v>
      </c>
      <c r="I3295" s="120">
        <v>42314</v>
      </c>
      <c r="J3295" s="120"/>
      <c r="K3295" s="120"/>
      <c r="L3295" s="162"/>
      <c r="M3295" s="29" t="s">
        <v>5</v>
      </c>
      <c r="N3295" s="162">
        <v>1</v>
      </c>
      <c r="O3295" s="29">
        <v>592.29999999999995</v>
      </c>
      <c r="P3295" s="29">
        <v>2016</v>
      </c>
    </row>
    <row r="3296" spans="1:16" ht="15.75" customHeight="1" x14ac:dyDescent="0.25">
      <c r="A3296" s="104" t="s">
        <v>289</v>
      </c>
      <c r="B3296" s="18" t="s">
        <v>80</v>
      </c>
      <c r="C3296" s="91">
        <v>899981.28</v>
      </c>
      <c r="D3296" s="91"/>
      <c r="E3296" s="91"/>
      <c r="F3296" s="91"/>
      <c r="G3296" s="91">
        <f t="shared" si="40"/>
        <v>899981.28</v>
      </c>
      <c r="H3296" s="102">
        <v>42292</v>
      </c>
      <c r="I3296" s="120">
        <v>42292</v>
      </c>
      <c r="J3296" s="120"/>
      <c r="K3296" s="120"/>
      <c r="L3296" s="162"/>
      <c r="M3296" s="29" t="s">
        <v>5</v>
      </c>
      <c r="N3296" s="162">
        <v>1</v>
      </c>
      <c r="O3296" s="29">
        <v>619.6</v>
      </c>
      <c r="P3296" s="29">
        <v>2016</v>
      </c>
    </row>
    <row r="3297" spans="1:16" ht="15.75" customHeight="1" x14ac:dyDescent="0.25">
      <c r="A3297" s="104" t="s">
        <v>421</v>
      </c>
      <c r="B3297" s="18" t="s">
        <v>402</v>
      </c>
      <c r="C3297" s="91">
        <v>897474.69</v>
      </c>
      <c r="D3297" s="91"/>
      <c r="E3297" s="91"/>
      <c r="F3297" s="91"/>
      <c r="G3297" s="91">
        <f t="shared" si="40"/>
        <v>897474.69</v>
      </c>
      <c r="H3297" s="102">
        <v>42354</v>
      </c>
      <c r="I3297" s="120">
        <v>42354</v>
      </c>
      <c r="J3297" s="120"/>
      <c r="K3297" s="120"/>
      <c r="L3297" s="162"/>
      <c r="M3297" s="29" t="s">
        <v>5</v>
      </c>
      <c r="N3297" s="162">
        <v>1</v>
      </c>
      <c r="O3297" s="29">
        <v>595.20000000000005</v>
      </c>
      <c r="P3297" s="29">
        <v>2016</v>
      </c>
    </row>
    <row r="3298" spans="1:16" ht="15.75" customHeight="1" x14ac:dyDescent="0.25">
      <c r="A3298" s="104" t="s">
        <v>422</v>
      </c>
      <c r="B3298" s="18" t="s">
        <v>402</v>
      </c>
      <c r="C3298" s="91">
        <v>808161.1</v>
      </c>
      <c r="D3298" s="91"/>
      <c r="E3298" s="91"/>
      <c r="F3298" s="91"/>
      <c r="G3298" s="91">
        <f t="shared" si="40"/>
        <v>808161.1</v>
      </c>
      <c r="H3298" s="102">
        <v>42354</v>
      </c>
      <c r="I3298" s="120">
        <v>42354</v>
      </c>
      <c r="J3298" s="120"/>
      <c r="K3298" s="120"/>
      <c r="L3298" s="162"/>
      <c r="M3298" s="29" t="s">
        <v>5</v>
      </c>
      <c r="N3298" s="162">
        <v>1</v>
      </c>
      <c r="O3298" s="29">
        <v>595.20000000000005</v>
      </c>
      <c r="P3298" s="29">
        <v>2016</v>
      </c>
    </row>
    <row r="3299" spans="1:16" ht="15.75" customHeight="1" x14ac:dyDescent="0.25">
      <c r="A3299" s="104" t="s">
        <v>423</v>
      </c>
      <c r="B3299" s="18" t="s">
        <v>402</v>
      </c>
      <c r="C3299" s="91">
        <v>808127.3</v>
      </c>
      <c r="D3299" s="91"/>
      <c r="E3299" s="91"/>
      <c r="F3299" s="91"/>
      <c r="G3299" s="91">
        <f t="shared" si="40"/>
        <v>808127.3</v>
      </c>
      <c r="H3299" s="102">
        <v>42354</v>
      </c>
      <c r="I3299" s="120">
        <v>42354</v>
      </c>
      <c r="J3299" s="120"/>
      <c r="K3299" s="120"/>
      <c r="L3299" s="162"/>
      <c r="M3299" s="29" t="s">
        <v>5</v>
      </c>
      <c r="N3299" s="162">
        <v>1</v>
      </c>
      <c r="O3299" s="29">
        <v>595.20000000000005</v>
      </c>
      <c r="P3299" s="29">
        <v>2016</v>
      </c>
    </row>
    <row r="3300" spans="1:16" ht="15.75" customHeight="1" x14ac:dyDescent="0.25">
      <c r="A3300" s="104" t="s">
        <v>2128</v>
      </c>
      <c r="B3300" s="18" t="s">
        <v>273</v>
      </c>
      <c r="C3300" s="91">
        <v>509560.58</v>
      </c>
      <c r="D3300" s="91"/>
      <c r="E3300" s="91"/>
      <c r="F3300" s="91"/>
      <c r="G3300" s="91">
        <f t="shared" si="40"/>
        <v>509560.58</v>
      </c>
      <c r="H3300" s="102">
        <v>42305</v>
      </c>
      <c r="I3300" s="120">
        <v>42305</v>
      </c>
      <c r="J3300" s="120"/>
      <c r="K3300" s="120"/>
      <c r="L3300" s="162"/>
      <c r="M3300" s="29" t="s">
        <v>5</v>
      </c>
      <c r="N3300" s="162">
        <v>1</v>
      </c>
      <c r="O3300" s="29">
        <v>526.98</v>
      </c>
      <c r="P3300" s="29">
        <v>2016</v>
      </c>
    </row>
    <row r="3301" spans="1:16" ht="15.75" customHeight="1" x14ac:dyDescent="0.25">
      <c r="A3301" s="104" t="s">
        <v>574</v>
      </c>
      <c r="B3301" s="18" t="s">
        <v>575</v>
      </c>
      <c r="C3301" s="91">
        <v>204144.25</v>
      </c>
      <c r="D3301" s="91"/>
      <c r="E3301" s="91"/>
      <c r="F3301" s="91"/>
      <c r="G3301" s="91">
        <f t="shared" si="40"/>
        <v>204144.25</v>
      </c>
      <c r="H3301" s="102">
        <v>42380</v>
      </c>
      <c r="I3301" s="120">
        <v>42380</v>
      </c>
      <c r="J3301" s="120"/>
      <c r="K3301" s="120"/>
      <c r="L3301" s="162"/>
      <c r="M3301" s="29" t="s">
        <v>724</v>
      </c>
      <c r="N3301" s="162">
        <v>1</v>
      </c>
      <c r="O3301" s="29"/>
      <c r="P3301" s="29">
        <v>2016</v>
      </c>
    </row>
    <row r="3302" spans="1:16" ht="15.75" customHeight="1" x14ac:dyDescent="0.25">
      <c r="A3302" s="104" t="s">
        <v>424</v>
      </c>
      <c r="B3302" s="18" t="s">
        <v>402</v>
      </c>
      <c r="C3302" s="91">
        <v>823482.02</v>
      </c>
      <c r="D3302" s="91"/>
      <c r="E3302" s="91"/>
      <c r="F3302" s="91"/>
      <c r="G3302" s="91">
        <f t="shared" si="40"/>
        <v>823482.02</v>
      </c>
      <c r="H3302" s="102">
        <v>42354</v>
      </c>
      <c r="I3302" s="120">
        <v>42354</v>
      </c>
      <c r="J3302" s="120"/>
      <c r="K3302" s="120"/>
      <c r="L3302" s="162"/>
      <c r="M3302" s="29" t="s">
        <v>5</v>
      </c>
      <c r="N3302" s="162">
        <v>1</v>
      </c>
      <c r="O3302" s="29">
        <v>595.20000000000005</v>
      </c>
      <c r="P3302" s="29">
        <v>2016</v>
      </c>
    </row>
    <row r="3303" spans="1:16" ht="15.75" customHeight="1" x14ac:dyDescent="0.25">
      <c r="A3303" s="104" t="s">
        <v>417</v>
      </c>
      <c r="B3303" s="155" t="s">
        <v>246</v>
      </c>
      <c r="C3303" s="91">
        <v>909748.54</v>
      </c>
      <c r="D3303" s="91"/>
      <c r="E3303" s="91"/>
      <c r="F3303" s="91"/>
      <c r="G3303" s="91">
        <f t="shared" si="40"/>
        <v>909748.54</v>
      </c>
      <c r="H3303" s="102">
        <v>42363</v>
      </c>
      <c r="I3303" s="120">
        <v>42363</v>
      </c>
      <c r="J3303" s="120"/>
      <c r="K3303" s="120"/>
      <c r="L3303" s="162"/>
      <c r="M3303" s="29" t="s">
        <v>5</v>
      </c>
      <c r="N3303" s="162">
        <v>1</v>
      </c>
      <c r="O3303" s="29">
        <v>978</v>
      </c>
      <c r="P3303" s="29">
        <v>2016</v>
      </c>
    </row>
    <row r="3304" spans="1:16" ht="15.75" customHeight="1" x14ac:dyDescent="0.25">
      <c r="A3304" s="104" t="s">
        <v>268</v>
      </c>
      <c r="B3304" s="18" t="s">
        <v>85</v>
      </c>
      <c r="C3304" s="91">
        <v>960164.38</v>
      </c>
      <c r="D3304" s="91"/>
      <c r="E3304" s="91"/>
      <c r="F3304" s="91"/>
      <c r="G3304" s="91">
        <f t="shared" si="40"/>
        <v>960164.38</v>
      </c>
      <c r="H3304" s="102">
        <v>42345</v>
      </c>
      <c r="I3304" s="120">
        <v>42345</v>
      </c>
      <c r="J3304" s="120"/>
      <c r="K3304" s="120"/>
      <c r="L3304" s="162"/>
      <c r="M3304" s="29" t="s">
        <v>5</v>
      </c>
      <c r="N3304" s="162">
        <v>1</v>
      </c>
      <c r="O3304" s="29">
        <v>498</v>
      </c>
      <c r="P3304" s="29">
        <v>2016</v>
      </c>
    </row>
    <row r="3305" spans="1:16" ht="15.75" customHeight="1" x14ac:dyDescent="0.25">
      <c r="A3305" s="104" t="s">
        <v>269</v>
      </c>
      <c r="B3305" s="18" t="s">
        <v>85</v>
      </c>
      <c r="C3305" s="91">
        <v>961630.76</v>
      </c>
      <c r="D3305" s="91"/>
      <c r="E3305" s="91"/>
      <c r="F3305" s="91"/>
      <c r="G3305" s="91">
        <f t="shared" si="40"/>
        <v>961630.76</v>
      </c>
      <c r="H3305" s="102">
        <v>42345</v>
      </c>
      <c r="I3305" s="120">
        <v>42345</v>
      </c>
      <c r="J3305" s="120"/>
      <c r="K3305" s="120"/>
      <c r="L3305" s="162"/>
      <c r="M3305" s="29" t="s">
        <v>5</v>
      </c>
      <c r="N3305" s="162">
        <v>1</v>
      </c>
      <c r="O3305" s="29">
        <v>499</v>
      </c>
      <c r="P3305" s="29">
        <v>2016</v>
      </c>
    </row>
    <row r="3306" spans="1:16" ht="15.75" customHeight="1" x14ac:dyDescent="0.25">
      <c r="A3306" s="104" t="s">
        <v>231</v>
      </c>
      <c r="B3306" s="18" t="s">
        <v>23</v>
      </c>
      <c r="C3306" s="91">
        <v>832597.01</v>
      </c>
      <c r="D3306" s="91"/>
      <c r="E3306" s="91"/>
      <c r="F3306" s="91"/>
      <c r="G3306" s="91">
        <f t="shared" si="40"/>
        <v>832597.01</v>
      </c>
      <c r="H3306" s="102">
        <v>42361</v>
      </c>
      <c r="I3306" s="120">
        <v>42361</v>
      </c>
      <c r="J3306" s="120"/>
      <c r="K3306" s="120"/>
      <c r="L3306" s="162"/>
      <c r="M3306" s="29" t="s">
        <v>5</v>
      </c>
      <c r="N3306" s="162">
        <v>1</v>
      </c>
      <c r="O3306" s="29">
        <v>553.54999999999995</v>
      </c>
      <c r="P3306" s="29">
        <v>2016</v>
      </c>
    </row>
    <row r="3307" spans="1:16" ht="15.75" customHeight="1" x14ac:dyDescent="0.25">
      <c r="A3307" s="104" t="s">
        <v>293</v>
      </c>
      <c r="B3307" s="18" t="s">
        <v>273</v>
      </c>
      <c r="C3307" s="91">
        <v>572603.26</v>
      </c>
      <c r="D3307" s="91"/>
      <c r="E3307" s="91"/>
      <c r="F3307" s="91"/>
      <c r="G3307" s="91">
        <f t="shared" si="40"/>
        <v>572603.26</v>
      </c>
      <c r="H3307" s="102">
        <v>42305</v>
      </c>
      <c r="I3307" s="120">
        <v>42305</v>
      </c>
      <c r="J3307" s="120"/>
      <c r="K3307" s="120"/>
      <c r="L3307" s="162"/>
      <c r="M3307" s="29" t="s">
        <v>5</v>
      </c>
      <c r="N3307" s="162">
        <v>1</v>
      </c>
      <c r="O3307" s="29">
        <v>579.79999999999995</v>
      </c>
      <c r="P3307" s="29">
        <v>2016</v>
      </c>
    </row>
    <row r="3308" spans="1:16" ht="15.75" customHeight="1" x14ac:dyDescent="0.25">
      <c r="A3308" s="104" t="s">
        <v>406</v>
      </c>
      <c r="B3308" s="18" t="s">
        <v>259</v>
      </c>
      <c r="C3308" s="91">
        <v>523004.28</v>
      </c>
      <c r="D3308" s="91"/>
      <c r="E3308" s="91"/>
      <c r="F3308" s="91"/>
      <c r="G3308" s="91">
        <f t="shared" si="40"/>
        <v>523004.28</v>
      </c>
      <c r="H3308" s="102">
        <v>42317</v>
      </c>
      <c r="I3308" s="120">
        <v>42359</v>
      </c>
      <c r="J3308" s="120"/>
      <c r="K3308" s="120"/>
      <c r="L3308" s="162"/>
      <c r="M3308" s="29" t="s">
        <v>5</v>
      </c>
      <c r="N3308" s="162">
        <v>1</v>
      </c>
      <c r="O3308" s="29">
        <v>522.13</v>
      </c>
      <c r="P3308" s="29">
        <v>2016</v>
      </c>
    </row>
    <row r="3309" spans="1:16" ht="15.75" customHeight="1" x14ac:dyDescent="0.25">
      <c r="A3309" s="104" t="s">
        <v>340</v>
      </c>
      <c r="B3309" s="18" t="s">
        <v>315</v>
      </c>
      <c r="C3309" s="91">
        <v>1100000</v>
      </c>
      <c r="D3309" s="91"/>
      <c r="E3309" s="91"/>
      <c r="F3309" s="91"/>
      <c r="G3309" s="91">
        <f t="shared" si="40"/>
        <v>1100000</v>
      </c>
      <c r="H3309" s="102">
        <v>42368</v>
      </c>
      <c r="I3309" s="120">
        <v>42368</v>
      </c>
      <c r="J3309" s="120"/>
      <c r="K3309" s="120"/>
      <c r="L3309" s="162"/>
      <c r="M3309" s="29" t="s">
        <v>5</v>
      </c>
      <c r="N3309" s="162">
        <v>1</v>
      </c>
      <c r="O3309" s="29">
        <v>571.96</v>
      </c>
      <c r="P3309" s="29">
        <v>2016</v>
      </c>
    </row>
    <row r="3310" spans="1:16" ht="15.75" customHeight="1" x14ac:dyDescent="0.25">
      <c r="A3310" s="104" t="s">
        <v>459</v>
      </c>
      <c r="B3310" s="18" t="s">
        <v>291</v>
      </c>
      <c r="C3310" s="91">
        <v>674226.69</v>
      </c>
      <c r="D3310" s="91"/>
      <c r="E3310" s="91"/>
      <c r="F3310" s="91"/>
      <c r="G3310" s="91">
        <f t="shared" si="40"/>
        <v>674226.69</v>
      </c>
      <c r="H3310" s="102">
        <v>42348</v>
      </c>
      <c r="I3310" s="120">
        <v>42348</v>
      </c>
      <c r="J3310" s="120"/>
      <c r="K3310" s="120"/>
      <c r="L3310" s="162"/>
      <c r="M3310" s="29" t="s">
        <v>5</v>
      </c>
      <c r="N3310" s="162">
        <v>1</v>
      </c>
      <c r="O3310" s="29">
        <f>305.5</f>
        <v>305.5</v>
      </c>
      <c r="P3310" s="29">
        <v>2016</v>
      </c>
    </row>
    <row r="3311" spans="1:16" ht="15.75" customHeight="1" x14ac:dyDescent="0.25">
      <c r="A3311" s="104" t="s">
        <v>2132</v>
      </c>
      <c r="B3311" s="18" t="s">
        <v>291</v>
      </c>
      <c r="C3311" s="91">
        <v>674000</v>
      </c>
      <c r="D3311" s="91"/>
      <c r="E3311" s="91"/>
      <c r="F3311" s="91"/>
      <c r="G3311" s="91">
        <f t="shared" si="40"/>
        <v>674000</v>
      </c>
      <c r="H3311" s="102">
        <v>42353</v>
      </c>
      <c r="I3311" s="120">
        <v>42353</v>
      </c>
      <c r="J3311" s="120"/>
      <c r="K3311" s="120"/>
      <c r="L3311" s="162"/>
      <c r="M3311" s="29" t="s">
        <v>5</v>
      </c>
      <c r="N3311" s="162">
        <v>1</v>
      </c>
      <c r="O3311" s="29">
        <f>305.5+10</f>
        <v>315.5</v>
      </c>
      <c r="P3311" s="29">
        <v>2016</v>
      </c>
    </row>
    <row r="3312" spans="1:16" ht="15.75" customHeight="1" x14ac:dyDescent="0.25">
      <c r="A3312" s="104" t="s">
        <v>473</v>
      </c>
      <c r="B3312" s="18" t="s">
        <v>23</v>
      </c>
      <c r="C3312" s="91">
        <v>1282617.99</v>
      </c>
      <c r="D3312" s="91"/>
      <c r="E3312" s="91"/>
      <c r="F3312" s="91"/>
      <c r="G3312" s="91">
        <f t="shared" si="40"/>
        <v>1282617.99</v>
      </c>
      <c r="H3312" s="102">
        <v>42367</v>
      </c>
      <c r="I3312" s="120">
        <v>42367</v>
      </c>
      <c r="J3312" s="120"/>
      <c r="K3312" s="120"/>
      <c r="L3312" s="162"/>
      <c r="M3312" s="29" t="s">
        <v>5</v>
      </c>
      <c r="N3312" s="162">
        <v>1</v>
      </c>
      <c r="O3312" s="29">
        <v>606</v>
      </c>
      <c r="P3312" s="29">
        <v>2016</v>
      </c>
    </row>
    <row r="3313" spans="1:18" ht="15.75" customHeight="1" x14ac:dyDescent="0.25">
      <c r="A3313" s="104" t="s">
        <v>481</v>
      </c>
      <c r="B3313" s="18" t="s">
        <v>498</v>
      </c>
      <c r="C3313" s="91">
        <v>714491.57</v>
      </c>
      <c r="D3313" s="91"/>
      <c r="E3313" s="91"/>
      <c r="F3313" s="91"/>
      <c r="G3313" s="91">
        <f t="shared" si="40"/>
        <v>714491.57</v>
      </c>
      <c r="H3313" s="102">
        <v>42359</v>
      </c>
      <c r="I3313" s="120">
        <v>42359</v>
      </c>
      <c r="J3313" s="120"/>
      <c r="K3313" s="120"/>
      <c r="L3313" s="162"/>
      <c r="M3313" s="29" t="s">
        <v>5</v>
      </c>
      <c r="N3313" s="162">
        <v>1</v>
      </c>
      <c r="O3313" s="29">
        <v>382</v>
      </c>
      <c r="P3313" s="29">
        <v>2016</v>
      </c>
    </row>
    <row r="3314" spans="1:18" ht="15.75" customHeight="1" x14ac:dyDescent="0.25">
      <c r="A3314" s="104" t="s">
        <v>373</v>
      </c>
      <c r="B3314" s="155" t="s">
        <v>315</v>
      </c>
      <c r="C3314" s="91">
        <v>1110000</v>
      </c>
      <c r="D3314" s="91"/>
      <c r="E3314" s="91"/>
      <c r="F3314" s="91"/>
      <c r="G3314" s="91">
        <f t="shared" si="40"/>
        <v>1110000</v>
      </c>
      <c r="H3314" s="102">
        <v>42368</v>
      </c>
      <c r="I3314" s="120">
        <v>42368</v>
      </c>
      <c r="J3314" s="120"/>
      <c r="K3314" s="120"/>
      <c r="L3314" s="162"/>
      <c r="M3314" s="29" t="s">
        <v>5</v>
      </c>
      <c r="N3314" s="162">
        <v>1</v>
      </c>
      <c r="O3314" s="29">
        <v>583</v>
      </c>
      <c r="P3314" s="29">
        <v>2016</v>
      </c>
    </row>
    <row r="3315" spans="1:18" ht="15.75" customHeight="1" x14ac:dyDescent="0.25">
      <c r="A3315" s="104" t="s">
        <v>456</v>
      </c>
      <c r="B3315" s="18" t="s">
        <v>291</v>
      </c>
      <c r="C3315" s="91">
        <v>649551.16</v>
      </c>
      <c r="D3315" s="91"/>
      <c r="E3315" s="91"/>
      <c r="F3315" s="91"/>
      <c r="G3315" s="91">
        <f t="shared" si="40"/>
        <v>649551.16</v>
      </c>
      <c r="H3315" s="102">
        <v>42348</v>
      </c>
      <c r="I3315" s="120">
        <v>42348</v>
      </c>
      <c r="J3315" s="120"/>
      <c r="K3315" s="120"/>
      <c r="L3315" s="162"/>
      <c r="M3315" s="29" t="s">
        <v>5</v>
      </c>
      <c r="N3315" s="162">
        <v>1</v>
      </c>
      <c r="O3315" s="29">
        <f>5.54+305.5</f>
        <v>311.04000000000002</v>
      </c>
      <c r="P3315" s="29">
        <v>2016</v>
      </c>
    </row>
    <row r="3316" spans="1:18" ht="15.75" customHeight="1" x14ac:dyDescent="0.25">
      <c r="A3316" s="104" t="s">
        <v>457</v>
      </c>
      <c r="B3316" s="18" t="s">
        <v>291</v>
      </c>
      <c r="C3316" s="91">
        <v>638687.17000000004</v>
      </c>
      <c r="D3316" s="91"/>
      <c r="E3316" s="91"/>
      <c r="F3316" s="91"/>
      <c r="G3316" s="91">
        <f t="shared" si="40"/>
        <v>638687.17000000004</v>
      </c>
      <c r="H3316" s="102">
        <v>42348</v>
      </c>
      <c r="I3316" s="120">
        <v>42348</v>
      </c>
      <c r="J3316" s="120"/>
      <c r="K3316" s="120"/>
      <c r="L3316" s="162"/>
      <c r="M3316" s="29" t="s">
        <v>5</v>
      </c>
      <c r="N3316" s="162">
        <v>1</v>
      </c>
      <c r="O3316" s="29">
        <f>1.76+305.5</f>
        <v>307.26</v>
      </c>
      <c r="P3316" s="29">
        <v>2016</v>
      </c>
    </row>
    <row r="3317" spans="1:18" ht="15.75" customHeight="1" x14ac:dyDescent="0.25">
      <c r="A3317" s="104" t="s">
        <v>458</v>
      </c>
      <c r="B3317" s="18" t="s">
        <v>291</v>
      </c>
      <c r="C3317" s="91">
        <v>643366.01</v>
      </c>
      <c r="D3317" s="91"/>
      <c r="E3317" s="91"/>
      <c r="F3317" s="91"/>
      <c r="G3317" s="91">
        <f t="shared" si="40"/>
        <v>643366.01</v>
      </c>
      <c r="H3317" s="102">
        <v>42348</v>
      </c>
      <c r="I3317" s="120">
        <v>42348</v>
      </c>
      <c r="J3317" s="120"/>
      <c r="K3317" s="120"/>
      <c r="L3317" s="162"/>
      <c r="M3317" s="29" t="s">
        <v>5</v>
      </c>
      <c r="N3317" s="162">
        <v>1</v>
      </c>
      <c r="O3317" s="29">
        <f>4.7+305.5</f>
        <v>310.2</v>
      </c>
      <c r="P3317" s="29">
        <v>2016</v>
      </c>
    </row>
    <row r="3318" spans="1:18" ht="15.75" customHeight="1" x14ac:dyDescent="0.25">
      <c r="A3318" s="104" t="s">
        <v>460</v>
      </c>
      <c r="B3318" s="18" t="s">
        <v>291</v>
      </c>
      <c r="C3318" s="91">
        <v>668171.59</v>
      </c>
      <c r="D3318" s="91"/>
      <c r="E3318" s="91"/>
      <c r="F3318" s="91"/>
      <c r="G3318" s="91">
        <f t="shared" si="40"/>
        <v>668171.59</v>
      </c>
      <c r="H3318" s="102">
        <v>42348</v>
      </c>
      <c r="I3318" s="120">
        <v>42348</v>
      </c>
      <c r="J3318" s="120"/>
      <c r="K3318" s="120"/>
      <c r="L3318" s="162"/>
      <c r="M3318" s="29" t="s">
        <v>5</v>
      </c>
      <c r="N3318" s="162">
        <v>1</v>
      </c>
      <c r="O3318" s="29">
        <f>305.5+3.9</f>
        <v>309.39999999999998</v>
      </c>
      <c r="P3318" s="29">
        <v>2016</v>
      </c>
    </row>
    <row r="3319" spans="1:18" ht="15.75" customHeight="1" x14ac:dyDescent="0.25">
      <c r="A3319" s="104" t="s">
        <v>482</v>
      </c>
      <c r="B3319" s="18" t="s">
        <v>498</v>
      </c>
      <c r="C3319" s="91">
        <v>1443080.42</v>
      </c>
      <c r="D3319" s="91"/>
      <c r="E3319" s="91"/>
      <c r="F3319" s="91"/>
      <c r="G3319" s="91">
        <f t="shared" si="40"/>
        <v>1443080.42</v>
      </c>
      <c r="H3319" s="102">
        <v>42373</v>
      </c>
      <c r="I3319" s="120">
        <v>42373</v>
      </c>
      <c r="J3319" s="120"/>
      <c r="K3319" s="120"/>
      <c r="L3319" s="162"/>
      <c r="M3319" s="29" t="s">
        <v>5</v>
      </c>
      <c r="N3319" s="162">
        <v>1</v>
      </c>
      <c r="O3319" s="29">
        <v>588</v>
      </c>
      <c r="P3319" s="29">
        <v>2016</v>
      </c>
    </row>
    <row r="3320" spans="1:18" ht="15.75" customHeight="1" x14ac:dyDescent="0.25">
      <c r="A3320" s="104" t="s">
        <v>480</v>
      </c>
      <c r="B3320" s="18" t="s">
        <v>498</v>
      </c>
      <c r="C3320" s="91">
        <v>1223283.3899999999</v>
      </c>
      <c r="D3320" s="91"/>
      <c r="E3320" s="91"/>
      <c r="F3320" s="91"/>
      <c r="G3320" s="91">
        <f t="shared" si="40"/>
        <v>1223283.3899999999</v>
      </c>
      <c r="H3320" s="102">
        <v>42373</v>
      </c>
      <c r="I3320" s="120">
        <v>42373</v>
      </c>
      <c r="J3320" s="120"/>
      <c r="K3320" s="120"/>
      <c r="L3320" s="162"/>
      <c r="M3320" s="29" t="s">
        <v>5</v>
      </c>
      <c r="N3320" s="162">
        <v>1</v>
      </c>
      <c r="O3320" s="29">
        <v>583</v>
      </c>
      <c r="P3320" s="29">
        <v>2016</v>
      </c>
    </row>
    <row r="3321" spans="1:18" ht="15.75" customHeight="1" x14ac:dyDescent="0.25">
      <c r="A3321" s="104" t="s">
        <v>350</v>
      </c>
      <c r="B3321" s="18" t="s">
        <v>353</v>
      </c>
      <c r="C3321" s="91">
        <v>826615.96</v>
      </c>
      <c r="D3321" s="91"/>
      <c r="E3321" s="91"/>
      <c r="F3321" s="91"/>
      <c r="G3321" s="91">
        <f t="shared" si="40"/>
        <v>826615.96</v>
      </c>
      <c r="H3321" s="102">
        <v>42353</v>
      </c>
      <c r="I3321" s="120">
        <v>42353</v>
      </c>
      <c r="J3321" s="120"/>
      <c r="K3321" s="120"/>
      <c r="L3321" s="162"/>
      <c r="M3321" s="29" t="s">
        <v>5</v>
      </c>
      <c r="N3321" s="162">
        <v>1</v>
      </c>
      <c r="O3321" s="29">
        <v>530.25</v>
      </c>
      <c r="P3321" s="29">
        <v>2016</v>
      </c>
    </row>
    <row r="3322" spans="1:18" ht="15.75" customHeight="1" x14ac:dyDescent="0.25">
      <c r="A3322" s="104" t="s">
        <v>351</v>
      </c>
      <c r="B3322" s="18" t="s">
        <v>353</v>
      </c>
      <c r="C3322" s="91">
        <v>262637.32</v>
      </c>
      <c r="D3322" s="91"/>
      <c r="E3322" s="91"/>
      <c r="F3322" s="91"/>
      <c r="G3322" s="91">
        <f t="shared" si="40"/>
        <v>262637.32</v>
      </c>
      <c r="H3322" s="102">
        <v>42353</v>
      </c>
      <c r="I3322" s="120">
        <v>42353</v>
      </c>
      <c r="J3322" s="120"/>
      <c r="K3322" s="120"/>
      <c r="L3322" s="162"/>
      <c r="M3322" s="29" t="s">
        <v>5</v>
      </c>
      <c r="N3322" s="162">
        <v>1</v>
      </c>
      <c r="O3322" s="29">
        <v>197.88</v>
      </c>
      <c r="P3322" s="29">
        <v>2016</v>
      </c>
    </row>
    <row r="3323" spans="1:18" ht="15.75" customHeight="1" x14ac:dyDescent="0.25">
      <c r="A3323" s="104" t="s">
        <v>352</v>
      </c>
      <c r="B3323" s="18" t="s">
        <v>353</v>
      </c>
      <c r="C3323" s="91">
        <v>884399.38</v>
      </c>
      <c r="D3323" s="91"/>
      <c r="E3323" s="91" t="s">
        <v>2081</v>
      </c>
      <c r="F3323" s="91"/>
      <c r="G3323" s="91">
        <f t="shared" si="40"/>
        <v>884399.38</v>
      </c>
      <c r="H3323" s="102">
        <v>42353</v>
      </c>
      <c r="I3323" s="120">
        <v>42353</v>
      </c>
      <c r="J3323" s="120"/>
      <c r="K3323" s="120"/>
      <c r="L3323" s="162"/>
      <c r="M3323" s="29" t="s">
        <v>5</v>
      </c>
      <c r="N3323" s="162">
        <v>1</v>
      </c>
      <c r="O3323" s="29">
        <v>594.4</v>
      </c>
      <c r="P3323" s="29">
        <v>2016</v>
      </c>
    </row>
    <row r="3324" spans="1:18" ht="15.75" customHeight="1" x14ac:dyDescent="0.25">
      <c r="A3324" s="104" t="s">
        <v>461</v>
      </c>
      <c r="B3324" s="18" t="s">
        <v>93</v>
      </c>
      <c r="C3324" s="91">
        <v>950968.74</v>
      </c>
      <c r="D3324" s="91"/>
      <c r="E3324" s="91"/>
      <c r="F3324" s="91"/>
      <c r="G3324" s="91">
        <f t="shared" si="40"/>
        <v>950968.74</v>
      </c>
      <c r="H3324" s="102">
        <v>42360</v>
      </c>
      <c r="I3324" s="120">
        <v>42360</v>
      </c>
      <c r="J3324" s="120"/>
      <c r="K3324" s="120"/>
      <c r="L3324" s="162"/>
      <c r="M3324" s="29" t="s">
        <v>5</v>
      </c>
      <c r="N3324" s="162">
        <v>1</v>
      </c>
      <c r="O3324" s="29">
        <v>565.78</v>
      </c>
      <c r="P3324" s="29">
        <v>2016</v>
      </c>
    </row>
    <row r="3325" spans="1:18" ht="15.75" customHeight="1" x14ac:dyDescent="0.25">
      <c r="A3325" s="104" t="s">
        <v>643</v>
      </c>
      <c r="B3325" s="18" t="s">
        <v>63</v>
      </c>
      <c r="C3325" s="91">
        <v>587274.88</v>
      </c>
      <c r="D3325" s="91"/>
      <c r="E3325" s="91"/>
      <c r="F3325" s="91"/>
      <c r="G3325" s="91">
        <f t="shared" si="40"/>
        <v>587274.88</v>
      </c>
      <c r="H3325" s="102">
        <v>42405</v>
      </c>
      <c r="I3325" s="120">
        <v>42405</v>
      </c>
      <c r="J3325" s="120"/>
      <c r="K3325" s="120"/>
      <c r="L3325" s="162"/>
      <c r="M3325" s="29" t="s">
        <v>5</v>
      </c>
      <c r="N3325" s="162">
        <v>1</v>
      </c>
      <c r="O3325" s="29">
        <v>329</v>
      </c>
      <c r="P3325" s="29">
        <v>2016</v>
      </c>
    </row>
    <row r="3326" spans="1:18" ht="15.75" customHeight="1" x14ac:dyDescent="0.25">
      <c r="A3326" s="104" t="s">
        <v>349</v>
      </c>
      <c r="B3326" s="18" t="s">
        <v>273</v>
      </c>
      <c r="C3326" s="91">
        <v>596625.69999999995</v>
      </c>
      <c r="D3326" s="91"/>
      <c r="E3326" s="91"/>
      <c r="F3326" s="91"/>
      <c r="G3326" s="91">
        <f t="shared" si="40"/>
        <v>596625.69999999995</v>
      </c>
      <c r="H3326" s="102">
        <v>42355</v>
      </c>
      <c r="I3326" s="120">
        <v>42380</v>
      </c>
      <c r="J3326" s="120"/>
      <c r="K3326" s="120"/>
      <c r="L3326" s="162"/>
      <c r="M3326" s="29" t="s">
        <v>5</v>
      </c>
      <c r="N3326" s="162">
        <v>1</v>
      </c>
      <c r="O3326" s="29">
        <v>586.28</v>
      </c>
      <c r="P3326" s="29">
        <v>2016</v>
      </c>
    </row>
    <row r="3327" spans="1:18" ht="15.75" customHeight="1" x14ac:dyDescent="0.25">
      <c r="A3327" s="104" t="s">
        <v>573</v>
      </c>
      <c r="B3327" s="18" t="s">
        <v>509</v>
      </c>
      <c r="C3327" s="91">
        <v>645306.84</v>
      </c>
      <c r="D3327" s="91"/>
      <c r="E3327" s="91"/>
      <c r="F3327" s="91"/>
      <c r="G3327" s="91">
        <f t="shared" si="40"/>
        <v>645306.84</v>
      </c>
      <c r="H3327" s="102">
        <v>42391</v>
      </c>
      <c r="I3327" s="120">
        <v>42391</v>
      </c>
      <c r="J3327" s="120"/>
      <c r="K3327" s="120"/>
      <c r="L3327" s="162"/>
      <c r="M3327" s="29" t="s">
        <v>5</v>
      </c>
      <c r="N3327" s="162">
        <v>1</v>
      </c>
      <c r="O3327" s="29">
        <v>810.4</v>
      </c>
      <c r="P3327" s="29">
        <v>2016</v>
      </c>
    </row>
    <row r="3328" spans="1:18" s="122" customFormat="1" ht="15.75" customHeight="1" x14ac:dyDescent="0.25">
      <c r="A3328" s="104" t="s">
        <v>573</v>
      </c>
      <c r="B3328" s="18" t="s">
        <v>2942</v>
      </c>
      <c r="C3328" s="91">
        <v>914533.27</v>
      </c>
      <c r="D3328" s="91"/>
      <c r="E3328" s="18" t="s">
        <v>2942</v>
      </c>
      <c r="F3328" s="91"/>
      <c r="G3328" s="91">
        <f t="shared" si="40"/>
        <v>914533.27</v>
      </c>
      <c r="H3328" s="102"/>
      <c r="I3328" s="120"/>
      <c r="J3328" s="102">
        <v>44194</v>
      </c>
      <c r="K3328" s="120">
        <v>44194</v>
      </c>
      <c r="L3328" s="162">
        <v>2020</v>
      </c>
      <c r="M3328" s="29" t="s">
        <v>3997</v>
      </c>
      <c r="N3328" s="162">
        <v>0</v>
      </c>
      <c r="O3328" s="29">
        <v>810.4</v>
      </c>
      <c r="P3328" s="29">
        <v>2020</v>
      </c>
      <c r="R3328" s="66"/>
    </row>
    <row r="3329" spans="1:18" ht="15.75" customHeight="1" x14ac:dyDescent="0.25">
      <c r="A3329" s="104" t="s">
        <v>342</v>
      </c>
      <c r="B3329" s="18" t="s">
        <v>273</v>
      </c>
      <c r="C3329" s="91">
        <v>563156.18000000005</v>
      </c>
      <c r="D3329" s="91"/>
      <c r="E3329" s="91"/>
      <c r="F3329" s="91"/>
      <c r="G3329" s="91">
        <f t="shared" si="40"/>
        <v>563156.18000000005</v>
      </c>
      <c r="H3329" s="102">
        <v>42327</v>
      </c>
      <c r="I3329" s="120">
        <v>42404</v>
      </c>
      <c r="J3329" s="120"/>
      <c r="K3329" s="120"/>
      <c r="L3329" s="162"/>
      <c r="M3329" s="29" t="s">
        <v>5</v>
      </c>
      <c r="N3329" s="162">
        <v>1</v>
      </c>
      <c r="O3329" s="29">
        <v>513</v>
      </c>
      <c r="P3329" s="29">
        <v>2016</v>
      </c>
    </row>
    <row r="3330" spans="1:18" ht="15.75" customHeight="1" x14ac:dyDescent="0.25">
      <c r="A3330" s="104" t="s">
        <v>343</v>
      </c>
      <c r="B3330" s="18" t="s">
        <v>273</v>
      </c>
      <c r="C3330" s="91">
        <v>730552.16</v>
      </c>
      <c r="D3330" s="91"/>
      <c r="E3330" s="91"/>
      <c r="F3330" s="91"/>
      <c r="G3330" s="91">
        <f t="shared" si="40"/>
        <v>730552.16</v>
      </c>
      <c r="H3330" s="102">
        <v>42327</v>
      </c>
      <c r="I3330" s="120">
        <v>42405</v>
      </c>
      <c r="J3330" s="120"/>
      <c r="K3330" s="120"/>
      <c r="L3330" s="162"/>
      <c r="M3330" s="29" t="s">
        <v>5</v>
      </c>
      <c r="N3330" s="162">
        <v>1</v>
      </c>
      <c r="O3330" s="29">
        <v>513.1</v>
      </c>
      <c r="P3330" s="29">
        <v>2016</v>
      </c>
      <c r="R3330" s="122"/>
    </row>
    <row r="3331" spans="1:18" ht="15.75" customHeight="1" x14ac:dyDescent="0.25">
      <c r="A3331" s="104" t="s">
        <v>399</v>
      </c>
      <c r="B3331" s="155" t="s">
        <v>315</v>
      </c>
      <c r="C3331" s="91">
        <v>971919.9</v>
      </c>
      <c r="D3331" s="91"/>
      <c r="E3331" s="91"/>
      <c r="F3331" s="91"/>
      <c r="G3331" s="91">
        <f t="shared" ref="G3331:G3394" si="41">C3331-D3331+F3331</f>
        <v>971919.9</v>
      </c>
      <c r="H3331" s="102">
        <v>42368</v>
      </c>
      <c r="I3331" s="120">
        <v>42368</v>
      </c>
      <c r="J3331" s="120"/>
      <c r="K3331" s="120"/>
      <c r="L3331" s="162"/>
      <c r="M3331" s="29" t="s">
        <v>5</v>
      </c>
      <c r="N3331" s="162">
        <v>1</v>
      </c>
      <c r="O3331" s="29">
        <f>548.15+26.85</f>
        <v>575</v>
      </c>
      <c r="P3331" s="29">
        <v>2016</v>
      </c>
    </row>
    <row r="3332" spans="1:18" ht="15.75" customHeight="1" x14ac:dyDescent="0.25">
      <c r="A3332" s="104" t="s">
        <v>561</v>
      </c>
      <c r="B3332" s="18" t="s">
        <v>477</v>
      </c>
      <c r="C3332" s="91">
        <v>604833.85</v>
      </c>
      <c r="D3332" s="91"/>
      <c r="E3332" s="91"/>
      <c r="F3332" s="91"/>
      <c r="G3332" s="91">
        <f t="shared" si="41"/>
        <v>604833.85</v>
      </c>
      <c r="H3332" s="102">
        <v>42424</v>
      </c>
      <c r="I3332" s="120">
        <v>42424</v>
      </c>
      <c r="J3332" s="120"/>
      <c r="K3332" s="120"/>
      <c r="L3332" s="162"/>
      <c r="M3332" s="29" t="s">
        <v>5</v>
      </c>
      <c r="N3332" s="162">
        <v>1</v>
      </c>
      <c r="O3332" s="29">
        <v>363.96</v>
      </c>
      <c r="P3332" s="29">
        <v>2016</v>
      </c>
    </row>
    <row r="3333" spans="1:18" ht="15.75" customHeight="1" x14ac:dyDescent="0.25">
      <c r="A3333" s="104" t="s">
        <v>523</v>
      </c>
      <c r="B3333" s="18" t="s">
        <v>477</v>
      </c>
      <c r="C3333" s="91">
        <v>927750.4</v>
      </c>
      <c r="D3333" s="91"/>
      <c r="E3333" s="91"/>
      <c r="F3333" s="91"/>
      <c r="G3333" s="91">
        <f t="shared" si="41"/>
        <v>927750.4</v>
      </c>
      <c r="H3333" s="102">
        <v>42424</v>
      </c>
      <c r="I3333" s="120">
        <v>42424</v>
      </c>
      <c r="J3333" s="120"/>
      <c r="K3333" s="120"/>
      <c r="L3333" s="162"/>
      <c r="M3333" s="29" t="s">
        <v>5</v>
      </c>
      <c r="N3333" s="162">
        <v>1</v>
      </c>
      <c r="O3333" s="29">
        <v>598.46</v>
      </c>
      <c r="P3333" s="29">
        <v>2016</v>
      </c>
    </row>
    <row r="3334" spans="1:18" ht="15.75" customHeight="1" x14ac:dyDescent="0.25">
      <c r="A3334" s="104" t="s">
        <v>474</v>
      </c>
      <c r="B3334" s="155" t="s">
        <v>344</v>
      </c>
      <c r="C3334" s="91">
        <v>1582822.5</v>
      </c>
      <c r="D3334" s="91"/>
      <c r="E3334" s="147" t="s">
        <v>2098</v>
      </c>
      <c r="F3334" s="91">
        <v>44766.02</v>
      </c>
      <c r="G3334" s="91">
        <f t="shared" si="41"/>
        <v>1627588.52</v>
      </c>
      <c r="H3334" s="102">
        <v>42380</v>
      </c>
      <c r="I3334" s="120">
        <v>42381</v>
      </c>
      <c r="J3334" s="120">
        <v>43459</v>
      </c>
      <c r="K3334" s="120">
        <v>43459</v>
      </c>
      <c r="L3334" s="162">
        <v>2019</v>
      </c>
      <c r="M3334" s="29" t="s">
        <v>5</v>
      </c>
      <c r="N3334" s="162">
        <v>1</v>
      </c>
      <c r="O3334" s="29">
        <v>811.45</v>
      </c>
      <c r="P3334" s="29" t="s">
        <v>3595</v>
      </c>
    </row>
    <row r="3335" spans="1:18" ht="15.75" customHeight="1" x14ac:dyDescent="0.25">
      <c r="A3335" s="104" t="s">
        <v>475</v>
      </c>
      <c r="B3335" s="155" t="s">
        <v>344</v>
      </c>
      <c r="C3335" s="91">
        <v>1558902.72</v>
      </c>
      <c r="D3335" s="91"/>
      <c r="E3335" s="147" t="s">
        <v>2098</v>
      </c>
      <c r="F3335" s="91">
        <v>44766.02</v>
      </c>
      <c r="G3335" s="91">
        <f t="shared" si="41"/>
        <v>1603668.74</v>
      </c>
      <c r="H3335" s="102">
        <v>42380</v>
      </c>
      <c r="I3335" s="120">
        <v>42381</v>
      </c>
      <c r="J3335" s="120">
        <v>43459</v>
      </c>
      <c r="K3335" s="120">
        <v>43459</v>
      </c>
      <c r="L3335" s="162">
        <v>2019</v>
      </c>
      <c r="M3335" s="29" t="s">
        <v>5</v>
      </c>
      <c r="N3335" s="162">
        <v>1</v>
      </c>
      <c r="O3335" s="29">
        <v>835.38</v>
      </c>
      <c r="P3335" s="29" t="s">
        <v>3595</v>
      </c>
    </row>
    <row r="3336" spans="1:18" ht="15.75" customHeight="1" x14ac:dyDescent="0.25">
      <c r="A3336" s="104" t="s">
        <v>476</v>
      </c>
      <c r="B3336" s="155" t="s">
        <v>344</v>
      </c>
      <c r="C3336" s="91">
        <v>1436169.74</v>
      </c>
      <c r="D3336" s="91"/>
      <c r="E3336" s="147" t="s">
        <v>2098</v>
      </c>
      <c r="F3336" s="91">
        <v>44766.02</v>
      </c>
      <c r="G3336" s="91">
        <f t="shared" si="41"/>
        <v>1480935.76</v>
      </c>
      <c r="H3336" s="102">
        <v>42380</v>
      </c>
      <c r="I3336" s="120">
        <v>42381</v>
      </c>
      <c r="J3336" s="120">
        <v>43459</v>
      </c>
      <c r="K3336" s="120">
        <v>43459</v>
      </c>
      <c r="L3336" s="162">
        <v>2019</v>
      </c>
      <c r="M3336" s="29" t="s">
        <v>5</v>
      </c>
      <c r="N3336" s="162">
        <v>1</v>
      </c>
      <c r="O3336" s="29">
        <v>788.8</v>
      </c>
      <c r="P3336" s="29" t="s">
        <v>3595</v>
      </c>
    </row>
    <row r="3337" spans="1:18" ht="15.75" customHeight="1" x14ac:dyDescent="0.25">
      <c r="A3337" s="104" t="s">
        <v>316</v>
      </c>
      <c r="B3337" s="18" t="s">
        <v>85</v>
      </c>
      <c r="C3337" s="91">
        <v>326512.46000000002</v>
      </c>
      <c r="D3337" s="91"/>
      <c r="E3337" s="91"/>
      <c r="F3337" s="91"/>
      <c r="G3337" s="91">
        <f t="shared" si="41"/>
        <v>326512.46000000002</v>
      </c>
      <c r="H3337" s="102">
        <v>42328</v>
      </c>
      <c r="I3337" s="120">
        <v>42328</v>
      </c>
      <c r="J3337" s="120"/>
      <c r="K3337" s="120"/>
      <c r="L3337" s="162"/>
      <c r="M3337" s="29" t="s">
        <v>5</v>
      </c>
      <c r="N3337" s="162">
        <v>1</v>
      </c>
      <c r="O3337" s="29">
        <v>241</v>
      </c>
      <c r="P3337" s="29">
        <v>2016</v>
      </c>
    </row>
    <row r="3338" spans="1:18" ht="15.75" customHeight="1" x14ac:dyDescent="0.25">
      <c r="A3338" s="104" t="s">
        <v>385</v>
      </c>
      <c r="B3338" s="18" t="s">
        <v>85</v>
      </c>
      <c r="C3338" s="91">
        <v>1190935.49</v>
      </c>
      <c r="D3338" s="91"/>
      <c r="E3338" s="91"/>
      <c r="F3338" s="91"/>
      <c r="G3338" s="91">
        <f t="shared" si="41"/>
        <v>1190935.49</v>
      </c>
      <c r="H3338" s="102">
        <v>42409</v>
      </c>
      <c r="I3338" s="120">
        <v>42409</v>
      </c>
      <c r="J3338" s="120"/>
      <c r="K3338" s="120"/>
      <c r="L3338" s="162"/>
      <c r="M3338" s="29" t="s">
        <v>6</v>
      </c>
      <c r="N3338" s="162">
        <v>1</v>
      </c>
      <c r="O3338" s="29"/>
      <c r="P3338" s="29">
        <v>2016</v>
      </c>
    </row>
    <row r="3339" spans="1:18" ht="15.75" customHeight="1" x14ac:dyDescent="0.25">
      <c r="A3339" s="104" t="s">
        <v>472</v>
      </c>
      <c r="B3339" s="18" t="s">
        <v>85</v>
      </c>
      <c r="C3339" s="91">
        <v>959044.84</v>
      </c>
      <c r="D3339" s="91"/>
      <c r="E3339" s="91"/>
      <c r="F3339" s="91"/>
      <c r="G3339" s="91">
        <f t="shared" si="41"/>
        <v>959044.84</v>
      </c>
      <c r="H3339" s="102">
        <v>42409</v>
      </c>
      <c r="I3339" s="120">
        <v>42409</v>
      </c>
      <c r="J3339" s="120"/>
      <c r="K3339" s="120"/>
      <c r="L3339" s="162"/>
      <c r="M3339" s="29" t="s">
        <v>6</v>
      </c>
      <c r="N3339" s="162">
        <v>1</v>
      </c>
      <c r="O3339" s="29"/>
      <c r="P3339" s="29">
        <v>2016</v>
      </c>
    </row>
    <row r="3340" spans="1:18" ht="15.75" customHeight="1" x14ac:dyDescent="0.25">
      <c r="A3340" s="104" t="s">
        <v>403</v>
      </c>
      <c r="B3340" s="18" t="s">
        <v>259</v>
      </c>
      <c r="C3340" s="91">
        <v>667439.86</v>
      </c>
      <c r="D3340" s="91"/>
      <c r="E3340" s="91"/>
      <c r="F3340" s="91"/>
      <c r="G3340" s="91">
        <f t="shared" si="41"/>
        <v>667439.86</v>
      </c>
      <c r="H3340" s="102">
        <v>42345</v>
      </c>
      <c r="I3340" s="120">
        <v>42345</v>
      </c>
      <c r="J3340" s="120"/>
      <c r="K3340" s="120"/>
      <c r="L3340" s="162"/>
      <c r="M3340" s="29" t="s">
        <v>5</v>
      </c>
      <c r="N3340" s="162">
        <v>1</v>
      </c>
      <c r="O3340" s="29">
        <f>526</f>
        <v>526</v>
      </c>
      <c r="P3340" s="29">
        <v>2016</v>
      </c>
    </row>
    <row r="3341" spans="1:18" ht="15.75" customHeight="1" x14ac:dyDescent="0.25">
      <c r="A3341" s="104" t="s">
        <v>295</v>
      </c>
      <c r="B3341" s="18" t="s">
        <v>17</v>
      </c>
      <c r="C3341" s="91">
        <v>1348794.27</v>
      </c>
      <c r="D3341" s="91"/>
      <c r="E3341" s="91"/>
      <c r="F3341" s="91"/>
      <c r="G3341" s="91">
        <f t="shared" si="41"/>
        <v>1348794.27</v>
      </c>
      <c r="H3341" s="102">
        <v>42398</v>
      </c>
      <c r="I3341" s="120">
        <v>42398</v>
      </c>
      <c r="J3341" s="120"/>
      <c r="K3341" s="120"/>
      <c r="L3341" s="162"/>
      <c r="M3341" s="29" t="s">
        <v>5</v>
      </c>
      <c r="N3341" s="162">
        <v>1</v>
      </c>
      <c r="O3341" s="29">
        <v>576</v>
      </c>
      <c r="P3341" s="29">
        <v>2016</v>
      </c>
    </row>
    <row r="3342" spans="1:18" ht="15.75" customHeight="1" x14ac:dyDescent="0.25">
      <c r="A3342" s="104" t="s">
        <v>404</v>
      </c>
      <c r="B3342" s="18" t="s">
        <v>259</v>
      </c>
      <c r="C3342" s="91">
        <v>572987.93999999994</v>
      </c>
      <c r="D3342" s="91"/>
      <c r="E3342" s="91"/>
      <c r="F3342" s="91"/>
      <c r="G3342" s="91">
        <f t="shared" si="41"/>
        <v>572987.93999999994</v>
      </c>
      <c r="H3342" s="102">
        <v>42345</v>
      </c>
      <c r="I3342" s="120">
        <v>42344</v>
      </c>
      <c r="J3342" s="120"/>
      <c r="K3342" s="120"/>
      <c r="L3342" s="162"/>
      <c r="M3342" s="29" t="s">
        <v>5</v>
      </c>
      <c r="N3342" s="162">
        <v>1</v>
      </c>
      <c r="O3342" s="29">
        <f>606</f>
        <v>606</v>
      </c>
      <c r="P3342" s="29">
        <v>2016</v>
      </c>
    </row>
    <row r="3343" spans="1:18" ht="15.75" customHeight="1" x14ac:dyDescent="0.25">
      <c r="A3343" s="104" t="s">
        <v>341</v>
      </c>
      <c r="B3343" s="155" t="s">
        <v>315</v>
      </c>
      <c r="C3343" s="91">
        <v>1100000</v>
      </c>
      <c r="D3343" s="91"/>
      <c r="E3343" s="91"/>
      <c r="F3343" s="91"/>
      <c r="G3343" s="91">
        <f t="shared" si="41"/>
        <v>1100000</v>
      </c>
      <c r="H3343" s="102">
        <v>42368</v>
      </c>
      <c r="I3343" s="120">
        <v>42380</v>
      </c>
      <c r="J3343" s="120"/>
      <c r="K3343" s="120"/>
      <c r="L3343" s="162"/>
      <c r="M3343" s="29" t="s">
        <v>5</v>
      </c>
      <c r="N3343" s="162">
        <v>1</v>
      </c>
      <c r="O3343" s="29">
        <f>571.1</f>
        <v>571.1</v>
      </c>
      <c r="P3343" s="29">
        <v>2016</v>
      </c>
    </row>
    <row r="3344" spans="1:18" ht="15.75" customHeight="1" x14ac:dyDescent="0.25">
      <c r="A3344" s="104" t="s">
        <v>348</v>
      </c>
      <c r="B3344" s="18" t="s">
        <v>273</v>
      </c>
      <c r="C3344" s="91">
        <v>324173.14</v>
      </c>
      <c r="D3344" s="91"/>
      <c r="E3344" s="91"/>
      <c r="F3344" s="91"/>
      <c r="G3344" s="91">
        <f t="shared" si="41"/>
        <v>324173.14</v>
      </c>
      <c r="H3344" s="102">
        <v>42355</v>
      </c>
      <c r="I3344" s="120">
        <v>42380</v>
      </c>
      <c r="J3344" s="120"/>
      <c r="K3344" s="120"/>
      <c r="L3344" s="162"/>
      <c r="M3344" s="29" t="s">
        <v>5</v>
      </c>
      <c r="N3344" s="162">
        <v>1</v>
      </c>
      <c r="O3344" s="29">
        <v>338.44</v>
      </c>
      <c r="P3344" s="29">
        <v>2016</v>
      </c>
    </row>
    <row r="3345" spans="1:16" ht="15.75" customHeight="1" x14ac:dyDescent="0.25">
      <c r="A3345" s="104" t="s">
        <v>220</v>
      </c>
      <c r="B3345" s="18" t="s">
        <v>85</v>
      </c>
      <c r="C3345" s="91">
        <v>793724.19</v>
      </c>
      <c r="D3345" s="91"/>
      <c r="E3345" s="91"/>
      <c r="F3345" s="91"/>
      <c r="G3345" s="91">
        <f t="shared" si="41"/>
        <v>793724.19</v>
      </c>
      <c r="H3345" s="102">
        <v>42389</v>
      </c>
      <c r="I3345" s="120">
        <v>42389</v>
      </c>
      <c r="J3345" s="120"/>
      <c r="K3345" s="120"/>
      <c r="L3345" s="162"/>
      <c r="M3345" s="29" t="s">
        <v>5</v>
      </c>
      <c r="N3345" s="162">
        <v>1</v>
      </c>
      <c r="O3345" s="29">
        <v>589.38</v>
      </c>
      <c r="P3345" s="29">
        <v>2016</v>
      </c>
    </row>
    <row r="3346" spans="1:16" ht="15.75" customHeight="1" x14ac:dyDescent="0.25">
      <c r="A3346" s="104" t="s">
        <v>513</v>
      </c>
      <c r="B3346" s="18" t="s">
        <v>509</v>
      </c>
      <c r="C3346" s="91">
        <v>872448.09</v>
      </c>
      <c r="D3346" s="91"/>
      <c r="E3346" s="91"/>
      <c r="F3346" s="91"/>
      <c r="G3346" s="91">
        <f t="shared" si="41"/>
        <v>872448.09</v>
      </c>
      <c r="H3346" s="102">
        <v>42384</v>
      </c>
      <c r="I3346" s="120">
        <v>42384</v>
      </c>
      <c r="J3346" s="120"/>
      <c r="K3346" s="120"/>
      <c r="L3346" s="162"/>
      <c r="M3346" s="29" t="s">
        <v>5</v>
      </c>
      <c r="N3346" s="162">
        <v>1</v>
      </c>
      <c r="O3346" s="29">
        <v>968</v>
      </c>
      <c r="P3346" s="29">
        <v>2016</v>
      </c>
    </row>
    <row r="3347" spans="1:16" ht="15.75" customHeight="1" x14ac:dyDescent="0.25">
      <c r="A3347" s="104" t="s">
        <v>489</v>
      </c>
      <c r="B3347" s="18" t="s">
        <v>277</v>
      </c>
      <c r="C3347" s="91">
        <v>594821.25</v>
      </c>
      <c r="D3347" s="91"/>
      <c r="E3347" s="91"/>
      <c r="F3347" s="91"/>
      <c r="G3347" s="91">
        <f t="shared" si="41"/>
        <v>594821.25</v>
      </c>
      <c r="H3347" s="102">
        <v>42361</v>
      </c>
      <c r="I3347" s="120">
        <v>42361</v>
      </c>
      <c r="J3347" s="120"/>
      <c r="K3347" s="120"/>
      <c r="L3347" s="162"/>
      <c r="M3347" s="29" t="s">
        <v>5</v>
      </c>
      <c r="N3347" s="162">
        <v>1</v>
      </c>
      <c r="O3347" s="29">
        <v>321</v>
      </c>
      <c r="P3347" s="29">
        <v>2016</v>
      </c>
    </row>
    <row r="3348" spans="1:16" ht="15.75" customHeight="1" x14ac:dyDescent="0.25">
      <c r="A3348" s="104" t="s">
        <v>487</v>
      </c>
      <c r="B3348" s="18" t="s">
        <v>277</v>
      </c>
      <c r="C3348" s="91">
        <v>1155387.03</v>
      </c>
      <c r="D3348" s="91"/>
      <c r="E3348" s="91"/>
      <c r="F3348" s="91"/>
      <c r="G3348" s="91">
        <f t="shared" si="41"/>
        <v>1155387.03</v>
      </c>
      <c r="H3348" s="102">
        <v>42361</v>
      </c>
      <c r="I3348" s="120">
        <v>42361</v>
      </c>
      <c r="J3348" s="120"/>
      <c r="K3348" s="120"/>
      <c r="L3348" s="162"/>
      <c r="M3348" s="29" t="s">
        <v>5</v>
      </c>
      <c r="N3348" s="162">
        <v>1</v>
      </c>
      <c r="O3348" s="29">
        <v>581</v>
      </c>
      <c r="P3348" s="29">
        <v>2016</v>
      </c>
    </row>
    <row r="3349" spans="1:16" ht="15.75" customHeight="1" x14ac:dyDescent="0.25">
      <c r="A3349" s="104" t="s">
        <v>525</v>
      </c>
      <c r="B3349" s="18" t="s">
        <v>477</v>
      </c>
      <c r="C3349" s="91">
        <v>929417.65</v>
      </c>
      <c r="D3349" s="91"/>
      <c r="E3349" s="91"/>
      <c r="F3349" s="91"/>
      <c r="G3349" s="91">
        <f t="shared" si="41"/>
        <v>929417.65</v>
      </c>
      <c r="H3349" s="102">
        <v>42445</v>
      </c>
      <c r="I3349" s="120">
        <v>42445</v>
      </c>
      <c r="J3349" s="120"/>
      <c r="K3349" s="120"/>
      <c r="L3349" s="162"/>
      <c r="M3349" s="29" t="s">
        <v>5</v>
      </c>
      <c r="N3349" s="162">
        <v>1</v>
      </c>
      <c r="O3349" s="29">
        <v>563</v>
      </c>
      <c r="P3349" s="29">
        <v>2016</v>
      </c>
    </row>
    <row r="3350" spans="1:16" ht="15.75" customHeight="1" x14ac:dyDescent="0.25">
      <c r="A3350" s="104" t="s">
        <v>653</v>
      </c>
      <c r="B3350" s="155" t="s">
        <v>291</v>
      </c>
      <c r="C3350" s="91">
        <v>668516.28</v>
      </c>
      <c r="D3350" s="91"/>
      <c r="E3350" s="91"/>
      <c r="F3350" s="91"/>
      <c r="G3350" s="91">
        <f t="shared" si="41"/>
        <v>668516.28</v>
      </c>
      <c r="H3350" s="102">
        <v>42430</v>
      </c>
      <c r="I3350" s="120">
        <v>42430</v>
      </c>
      <c r="J3350" s="120"/>
      <c r="K3350" s="120"/>
      <c r="L3350" s="162"/>
      <c r="M3350" s="29" t="s">
        <v>5</v>
      </c>
      <c r="N3350" s="162">
        <v>1</v>
      </c>
      <c r="O3350" s="29">
        <v>330.84</v>
      </c>
      <c r="P3350" s="29">
        <v>2016</v>
      </c>
    </row>
    <row r="3351" spans="1:16" ht="15.75" customHeight="1" x14ac:dyDescent="0.25">
      <c r="A3351" s="104" t="s">
        <v>401</v>
      </c>
      <c r="B3351" s="155" t="s">
        <v>315</v>
      </c>
      <c r="C3351" s="91">
        <v>981000</v>
      </c>
      <c r="D3351" s="91"/>
      <c r="E3351" s="91"/>
      <c r="F3351" s="91"/>
      <c r="G3351" s="91">
        <f t="shared" si="41"/>
        <v>981000</v>
      </c>
      <c r="H3351" s="102">
        <v>42433</v>
      </c>
      <c r="I3351" s="120">
        <v>42433</v>
      </c>
      <c r="J3351" s="120"/>
      <c r="K3351" s="120"/>
      <c r="L3351" s="107"/>
      <c r="M3351" s="29" t="s">
        <v>5</v>
      </c>
      <c r="N3351" s="162">
        <v>1</v>
      </c>
      <c r="O3351" s="29">
        <v>495</v>
      </c>
      <c r="P3351" s="29">
        <v>2016</v>
      </c>
    </row>
    <row r="3352" spans="1:16" ht="15.75" customHeight="1" x14ac:dyDescent="0.25">
      <c r="A3352" s="104" t="s">
        <v>572</v>
      </c>
      <c r="B3352" s="18" t="s">
        <v>509</v>
      </c>
      <c r="C3352" s="91">
        <v>850167.5</v>
      </c>
      <c r="D3352" s="91"/>
      <c r="E3352" s="91"/>
      <c r="F3352" s="91"/>
      <c r="G3352" s="91">
        <f t="shared" si="41"/>
        <v>850167.5</v>
      </c>
      <c r="H3352" s="102">
        <v>42391</v>
      </c>
      <c r="I3352" s="120">
        <v>42391</v>
      </c>
      <c r="J3352" s="120"/>
      <c r="K3352" s="120"/>
      <c r="L3352" s="162"/>
      <c r="M3352" s="29" t="s">
        <v>5</v>
      </c>
      <c r="N3352" s="162">
        <v>1</v>
      </c>
      <c r="O3352" s="29">
        <v>610.4</v>
      </c>
      <c r="P3352" s="29">
        <v>2016</v>
      </c>
    </row>
    <row r="3353" spans="1:16" ht="15.75" customHeight="1" x14ac:dyDescent="0.25">
      <c r="A3353" s="104" t="s">
        <v>652</v>
      </c>
      <c r="B3353" s="104" t="s">
        <v>1</v>
      </c>
      <c r="C3353" s="91">
        <v>356952.81</v>
      </c>
      <c r="D3353" s="91"/>
      <c r="E3353" s="91"/>
      <c r="F3353" s="91"/>
      <c r="G3353" s="91">
        <f t="shared" si="41"/>
        <v>356952.81</v>
      </c>
      <c r="H3353" s="102">
        <v>42415</v>
      </c>
      <c r="I3353" s="120">
        <v>42418</v>
      </c>
      <c r="J3353" s="120"/>
      <c r="K3353" s="120"/>
      <c r="L3353" s="162"/>
      <c r="M3353" s="29" t="s">
        <v>5</v>
      </c>
      <c r="N3353" s="162">
        <v>1</v>
      </c>
      <c r="O3353" s="29">
        <v>260</v>
      </c>
      <c r="P3353" s="29">
        <v>2016</v>
      </c>
    </row>
    <row r="3354" spans="1:16" ht="15.75" customHeight="1" x14ac:dyDescent="0.25">
      <c r="A3354" s="104" t="s">
        <v>321</v>
      </c>
      <c r="B3354" s="18" t="s">
        <v>85</v>
      </c>
      <c r="C3354" s="91">
        <v>359762.74</v>
      </c>
      <c r="D3354" s="91"/>
      <c r="E3354" s="91"/>
      <c r="F3354" s="91"/>
      <c r="G3354" s="91">
        <f t="shared" si="41"/>
        <v>359762.74</v>
      </c>
      <c r="H3354" s="102">
        <v>42430</v>
      </c>
      <c r="I3354" s="120">
        <v>42430</v>
      </c>
      <c r="J3354" s="120"/>
      <c r="K3354" s="120"/>
      <c r="L3354" s="162"/>
      <c r="M3354" s="29" t="s">
        <v>5</v>
      </c>
      <c r="N3354" s="162">
        <v>1</v>
      </c>
      <c r="O3354" s="29">
        <v>275</v>
      </c>
      <c r="P3354" s="29">
        <v>2016</v>
      </c>
    </row>
    <row r="3355" spans="1:16" ht="15.75" customHeight="1" x14ac:dyDescent="0.25">
      <c r="A3355" s="104" t="s">
        <v>642</v>
      </c>
      <c r="B3355" s="155" t="s">
        <v>644</v>
      </c>
      <c r="C3355" s="91">
        <v>525721.86</v>
      </c>
      <c r="D3355" s="91"/>
      <c r="E3355" s="91"/>
      <c r="F3355" s="91"/>
      <c r="G3355" s="91">
        <f t="shared" si="41"/>
        <v>525721.86</v>
      </c>
      <c r="H3355" s="102">
        <v>42444</v>
      </c>
      <c r="I3355" s="120">
        <v>42444</v>
      </c>
      <c r="J3355" s="120"/>
      <c r="K3355" s="120"/>
      <c r="L3355" s="162"/>
      <c r="M3355" s="29" t="s">
        <v>5</v>
      </c>
      <c r="N3355" s="162">
        <v>1</v>
      </c>
      <c r="O3355" s="29">
        <v>438</v>
      </c>
      <c r="P3355" s="29">
        <v>2016</v>
      </c>
    </row>
    <row r="3356" spans="1:16" ht="15.75" customHeight="1" x14ac:dyDescent="0.25">
      <c r="A3356" s="104" t="s">
        <v>400</v>
      </c>
      <c r="B3356" s="155" t="s">
        <v>315</v>
      </c>
      <c r="C3356" s="91">
        <v>981000</v>
      </c>
      <c r="D3356" s="91"/>
      <c r="E3356" s="91"/>
      <c r="F3356" s="91"/>
      <c r="G3356" s="91">
        <f t="shared" si="41"/>
        <v>981000</v>
      </c>
      <c r="H3356" s="102">
        <v>42453</v>
      </c>
      <c r="I3356" s="120">
        <v>42453</v>
      </c>
      <c r="J3356" s="120"/>
      <c r="K3356" s="120"/>
      <c r="L3356" s="162"/>
      <c r="M3356" s="29" t="s">
        <v>5</v>
      </c>
      <c r="N3356" s="162">
        <v>1</v>
      </c>
      <c r="O3356" s="29">
        <v>580.6</v>
      </c>
      <c r="P3356" s="29">
        <v>2016</v>
      </c>
    </row>
    <row r="3357" spans="1:16" ht="15.75" customHeight="1" x14ac:dyDescent="0.25">
      <c r="A3357" s="104" t="s">
        <v>317</v>
      </c>
      <c r="B3357" s="18" t="s">
        <v>85</v>
      </c>
      <c r="C3357" s="91">
        <v>359772.11</v>
      </c>
      <c r="D3357" s="91"/>
      <c r="E3357" s="91"/>
      <c r="F3357" s="91"/>
      <c r="G3357" s="91">
        <f t="shared" si="41"/>
        <v>359772.11</v>
      </c>
      <c r="H3357" s="102">
        <v>42430</v>
      </c>
      <c r="I3357" s="102">
        <v>42430</v>
      </c>
      <c r="J3357" s="102"/>
      <c r="K3357" s="102"/>
      <c r="L3357" s="162"/>
      <c r="M3357" s="29" t="s">
        <v>5</v>
      </c>
      <c r="N3357" s="162">
        <v>1</v>
      </c>
      <c r="O3357" s="29"/>
      <c r="P3357" s="29">
        <v>2016</v>
      </c>
    </row>
    <row r="3358" spans="1:16" ht="15.75" customHeight="1" x14ac:dyDescent="0.25">
      <c r="A3358" s="104" t="s">
        <v>318</v>
      </c>
      <c r="B3358" s="18" t="s">
        <v>85</v>
      </c>
      <c r="C3358" s="91">
        <v>359931.25</v>
      </c>
      <c r="D3358" s="91"/>
      <c r="E3358" s="91"/>
      <c r="F3358" s="91"/>
      <c r="G3358" s="91">
        <f t="shared" si="41"/>
        <v>359931.25</v>
      </c>
      <c r="H3358" s="102">
        <v>42430</v>
      </c>
      <c r="I3358" s="120">
        <v>42430</v>
      </c>
      <c r="J3358" s="120"/>
      <c r="K3358" s="120"/>
      <c r="L3358" s="162"/>
      <c r="M3358" s="29" t="s">
        <v>5</v>
      </c>
      <c r="N3358" s="162">
        <v>1</v>
      </c>
      <c r="O3358" s="29">
        <v>258</v>
      </c>
      <c r="P3358" s="29">
        <v>2016</v>
      </c>
    </row>
    <row r="3359" spans="1:16" ht="15.75" customHeight="1" x14ac:dyDescent="0.25">
      <c r="A3359" s="104" t="s">
        <v>319</v>
      </c>
      <c r="B3359" s="18" t="s">
        <v>85</v>
      </c>
      <c r="C3359" s="91">
        <v>349857.05</v>
      </c>
      <c r="D3359" s="91"/>
      <c r="E3359" s="91"/>
      <c r="F3359" s="91"/>
      <c r="G3359" s="91">
        <f t="shared" si="41"/>
        <v>349857.05</v>
      </c>
      <c r="H3359" s="102">
        <v>42430</v>
      </c>
      <c r="I3359" s="120">
        <v>42430</v>
      </c>
      <c r="J3359" s="120"/>
      <c r="K3359" s="120"/>
      <c r="L3359" s="162"/>
      <c r="M3359" s="29" t="s">
        <v>5</v>
      </c>
      <c r="N3359" s="162">
        <v>1</v>
      </c>
      <c r="O3359" s="29">
        <v>265</v>
      </c>
      <c r="P3359" s="29">
        <v>2016</v>
      </c>
    </row>
    <row r="3360" spans="1:16" ht="15.75" customHeight="1" x14ac:dyDescent="0.25">
      <c r="A3360" s="104" t="s">
        <v>320</v>
      </c>
      <c r="B3360" s="18" t="s">
        <v>85</v>
      </c>
      <c r="C3360" s="91">
        <v>304598.88</v>
      </c>
      <c r="D3360" s="91"/>
      <c r="E3360" s="91"/>
      <c r="F3360" s="91"/>
      <c r="G3360" s="91">
        <f t="shared" si="41"/>
        <v>304598.88</v>
      </c>
      <c r="H3360" s="102">
        <v>42430</v>
      </c>
      <c r="I3360" s="120">
        <v>42430</v>
      </c>
      <c r="J3360" s="120"/>
      <c r="K3360" s="120"/>
      <c r="L3360" s="162"/>
      <c r="M3360" s="29" t="s">
        <v>5</v>
      </c>
      <c r="N3360" s="162">
        <v>1</v>
      </c>
      <c r="O3360" s="29">
        <v>226</v>
      </c>
      <c r="P3360" s="29">
        <v>2016</v>
      </c>
    </row>
    <row r="3361" spans="1:16" ht="15.75" customHeight="1" x14ac:dyDescent="0.25">
      <c r="A3361" s="104" t="s">
        <v>398</v>
      </c>
      <c r="B3361" s="155" t="s">
        <v>315</v>
      </c>
      <c r="C3361" s="91">
        <v>857998.06</v>
      </c>
      <c r="D3361" s="91"/>
      <c r="E3361" s="91"/>
      <c r="F3361" s="91"/>
      <c r="G3361" s="91">
        <f t="shared" si="41"/>
        <v>857998.06</v>
      </c>
      <c r="H3361" s="102">
        <v>42453</v>
      </c>
      <c r="I3361" s="120">
        <v>42453</v>
      </c>
      <c r="J3361" s="120"/>
      <c r="K3361" s="120"/>
      <c r="L3361" s="162"/>
      <c r="M3361" s="29" t="s">
        <v>5</v>
      </c>
      <c r="N3361" s="162">
        <v>1</v>
      </c>
      <c r="O3361" s="29">
        <v>508</v>
      </c>
      <c r="P3361" s="29">
        <v>2016</v>
      </c>
    </row>
    <row r="3362" spans="1:16" ht="15.75" customHeight="1" x14ac:dyDescent="0.25">
      <c r="A3362" s="104" t="s">
        <v>332</v>
      </c>
      <c r="B3362" s="18" t="s">
        <v>93</v>
      </c>
      <c r="C3362" s="91">
        <v>1021945.29</v>
      </c>
      <c r="D3362" s="91"/>
      <c r="E3362" s="91"/>
      <c r="F3362" s="91"/>
      <c r="G3362" s="91">
        <f t="shared" si="41"/>
        <v>1021945.29</v>
      </c>
      <c r="H3362" s="102">
        <v>42349</v>
      </c>
      <c r="I3362" s="120">
        <v>42349</v>
      </c>
      <c r="J3362" s="120"/>
      <c r="K3362" s="120"/>
      <c r="L3362" s="162"/>
      <c r="M3362" s="29" t="s">
        <v>5</v>
      </c>
      <c r="N3362" s="162">
        <v>1</v>
      </c>
      <c r="O3362" s="29">
        <v>457.4</v>
      </c>
      <c r="P3362" s="29">
        <v>2016</v>
      </c>
    </row>
    <row r="3363" spans="1:16" ht="15.75" customHeight="1" x14ac:dyDescent="0.25">
      <c r="A3363" s="104" t="s">
        <v>696</v>
      </c>
      <c r="B3363" s="104" t="s">
        <v>1</v>
      </c>
      <c r="C3363" s="91">
        <v>647599.65</v>
      </c>
      <c r="D3363" s="91"/>
      <c r="E3363" s="91"/>
      <c r="F3363" s="91"/>
      <c r="G3363" s="91">
        <f t="shared" si="41"/>
        <v>647599.65</v>
      </c>
      <c r="H3363" s="102">
        <v>42458</v>
      </c>
      <c r="I3363" s="120">
        <v>42458</v>
      </c>
      <c r="J3363" s="120"/>
      <c r="K3363" s="120"/>
      <c r="L3363" s="162"/>
      <c r="M3363" s="29" t="s">
        <v>6</v>
      </c>
      <c r="N3363" s="162">
        <v>1</v>
      </c>
      <c r="O3363" s="29">
        <v>355.53</v>
      </c>
      <c r="P3363" s="29">
        <v>2016</v>
      </c>
    </row>
    <row r="3364" spans="1:16" ht="15.75" customHeight="1" x14ac:dyDescent="0.25">
      <c r="A3364" s="104" t="s">
        <v>687</v>
      </c>
      <c r="B3364" s="104" t="s">
        <v>1</v>
      </c>
      <c r="C3364" s="91">
        <v>813349.85</v>
      </c>
      <c r="D3364" s="91"/>
      <c r="E3364" s="91"/>
      <c r="F3364" s="91"/>
      <c r="G3364" s="91">
        <f t="shared" si="41"/>
        <v>813349.85</v>
      </c>
      <c r="H3364" s="102">
        <v>42454</v>
      </c>
      <c r="I3364" s="120">
        <v>42454</v>
      </c>
      <c r="J3364" s="120"/>
      <c r="K3364" s="120"/>
      <c r="L3364" s="162"/>
      <c r="M3364" s="29" t="s">
        <v>5</v>
      </c>
      <c r="N3364" s="162">
        <v>1</v>
      </c>
      <c r="O3364" s="29"/>
      <c r="P3364" s="29">
        <v>2016</v>
      </c>
    </row>
    <row r="3365" spans="1:16" ht="15.75" customHeight="1" x14ac:dyDescent="0.25">
      <c r="A3365" s="104" t="s">
        <v>296</v>
      </c>
      <c r="B3365" s="18" t="s">
        <v>17</v>
      </c>
      <c r="C3365" s="91">
        <v>1415123.08</v>
      </c>
      <c r="D3365" s="91"/>
      <c r="E3365" s="91"/>
      <c r="F3365" s="91"/>
      <c r="G3365" s="91">
        <f t="shared" si="41"/>
        <v>1415123.08</v>
      </c>
      <c r="H3365" s="102">
        <v>42439</v>
      </c>
      <c r="I3365" s="120">
        <v>42439</v>
      </c>
      <c r="J3365" s="120"/>
      <c r="K3365" s="120"/>
      <c r="L3365" s="162"/>
      <c r="M3365" s="29" t="s">
        <v>5</v>
      </c>
      <c r="N3365" s="162">
        <v>1</v>
      </c>
      <c r="O3365" s="29">
        <v>600</v>
      </c>
      <c r="P3365" s="29">
        <v>2016</v>
      </c>
    </row>
    <row r="3366" spans="1:16" ht="15.75" customHeight="1" x14ac:dyDescent="0.25">
      <c r="A3366" s="104" t="s">
        <v>522</v>
      </c>
      <c r="B3366" s="18" t="s">
        <v>63</v>
      </c>
      <c r="C3366" s="91">
        <v>620142.22</v>
      </c>
      <c r="D3366" s="91"/>
      <c r="E3366" s="91"/>
      <c r="F3366" s="91"/>
      <c r="G3366" s="91">
        <f t="shared" si="41"/>
        <v>620142.22</v>
      </c>
      <c r="H3366" s="102">
        <v>42419</v>
      </c>
      <c r="I3366" s="120">
        <v>42419</v>
      </c>
      <c r="J3366" s="120"/>
      <c r="K3366" s="120"/>
      <c r="L3366" s="162"/>
      <c r="M3366" s="29" t="s">
        <v>6</v>
      </c>
      <c r="N3366" s="162">
        <v>1</v>
      </c>
      <c r="O3366" s="29">
        <v>358.77</v>
      </c>
      <c r="P3366" s="29">
        <v>2016</v>
      </c>
    </row>
    <row r="3367" spans="1:16" ht="15.75" customHeight="1" x14ac:dyDescent="0.25">
      <c r="A3367" s="104" t="s">
        <v>593</v>
      </c>
      <c r="B3367" s="155" t="s">
        <v>13</v>
      </c>
      <c r="C3367" s="91">
        <v>1142173.3600000001</v>
      </c>
      <c r="D3367" s="91"/>
      <c r="E3367" s="91"/>
      <c r="F3367" s="91"/>
      <c r="G3367" s="91">
        <f t="shared" si="41"/>
        <v>1142173.3600000001</v>
      </c>
      <c r="H3367" s="102">
        <v>42417</v>
      </c>
      <c r="I3367" s="120">
        <v>42417</v>
      </c>
      <c r="J3367" s="120"/>
      <c r="K3367" s="120"/>
      <c r="L3367" s="162"/>
      <c r="M3367" s="29" t="s">
        <v>5</v>
      </c>
      <c r="N3367" s="162">
        <v>1</v>
      </c>
      <c r="O3367" s="29">
        <v>540.22</v>
      </c>
      <c r="P3367" s="29">
        <v>2016</v>
      </c>
    </row>
    <row r="3368" spans="1:16" ht="15.75" customHeight="1" x14ac:dyDescent="0.25">
      <c r="A3368" s="104" t="s">
        <v>563</v>
      </c>
      <c r="B3368" s="18" t="s">
        <v>477</v>
      </c>
      <c r="C3368" s="91">
        <v>715380.17</v>
      </c>
      <c r="D3368" s="91"/>
      <c r="E3368" s="91"/>
      <c r="F3368" s="91"/>
      <c r="G3368" s="91">
        <f t="shared" si="41"/>
        <v>715380.17</v>
      </c>
      <c r="H3368" s="102">
        <v>42450</v>
      </c>
      <c r="I3368" s="120">
        <v>42450</v>
      </c>
      <c r="J3368" s="120"/>
      <c r="K3368" s="120"/>
      <c r="L3368" s="162"/>
      <c r="M3368" s="29" t="s">
        <v>5</v>
      </c>
      <c r="N3368" s="162">
        <v>1</v>
      </c>
      <c r="O3368" s="29">
        <v>565</v>
      </c>
      <c r="P3368" s="29">
        <v>2016</v>
      </c>
    </row>
    <row r="3369" spans="1:16" ht="15.75" customHeight="1" x14ac:dyDescent="0.25">
      <c r="A3369" s="104" t="s">
        <v>131</v>
      </c>
      <c r="B3369" s="18" t="s">
        <v>85</v>
      </c>
      <c r="C3369" s="91">
        <v>815983.82</v>
      </c>
      <c r="D3369" s="91"/>
      <c r="E3369" s="91"/>
      <c r="F3369" s="91"/>
      <c r="G3369" s="91">
        <f t="shared" si="41"/>
        <v>815983.82</v>
      </c>
      <c r="H3369" s="102">
        <v>42410</v>
      </c>
      <c r="I3369" s="120">
        <v>42410</v>
      </c>
      <c r="J3369" s="120"/>
      <c r="K3369" s="120"/>
      <c r="L3369" s="162"/>
      <c r="M3369" s="29" t="s">
        <v>5</v>
      </c>
      <c r="N3369" s="162">
        <v>1</v>
      </c>
      <c r="O3369" s="29">
        <v>525.91999999999996</v>
      </c>
      <c r="P3369" s="29">
        <v>2016</v>
      </c>
    </row>
    <row r="3370" spans="1:16" ht="15.75" customHeight="1" x14ac:dyDescent="0.25">
      <c r="A3370" s="104" t="s">
        <v>514</v>
      </c>
      <c r="B3370" s="18" t="s">
        <v>477</v>
      </c>
      <c r="C3370" s="91">
        <v>868357.34</v>
      </c>
      <c r="D3370" s="91"/>
      <c r="E3370" s="91"/>
      <c r="F3370" s="91"/>
      <c r="G3370" s="91">
        <f t="shared" si="41"/>
        <v>868357.34</v>
      </c>
      <c r="H3370" s="102">
        <v>42459</v>
      </c>
      <c r="I3370" s="120">
        <v>42459</v>
      </c>
      <c r="J3370" s="120"/>
      <c r="K3370" s="120"/>
      <c r="L3370" s="162"/>
      <c r="M3370" s="29" t="s">
        <v>5</v>
      </c>
      <c r="N3370" s="162">
        <v>1</v>
      </c>
      <c r="O3370" s="29">
        <v>619.4</v>
      </c>
      <c r="P3370" s="29">
        <v>2016</v>
      </c>
    </row>
    <row r="3371" spans="1:16" ht="15.75" customHeight="1" x14ac:dyDescent="0.25">
      <c r="A3371" s="104" t="s">
        <v>339</v>
      </c>
      <c r="B3371" s="18" t="s">
        <v>23</v>
      </c>
      <c r="C3371" s="91">
        <v>408720.58</v>
      </c>
      <c r="D3371" s="91"/>
      <c r="E3371" s="91"/>
      <c r="F3371" s="91"/>
      <c r="G3371" s="91">
        <f t="shared" si="41"/>
        <v>408720.58</v>
      </c>
      <c r="H3371" s="102">
        <v>42450</v>
      </c>
      <c r="I3371" s="120">
        <v>42450</v>
      </c>
      <c r="J3371" s="120"/>
      <c r="K3371" s="120"/>
      <c r="L3371" s="162"/>
      <c r="M3371" s="29" t="s">
        <v>5</v>
      </c>
      <c r="N3371" s="162">
        <v>1</v>
      </c>
      <c r="O3371" s="29">
        <v>307</v>
      </c>
      <c r="P3371" s="29">
        <v>2016</v>
      </c>
    </row>
    <row r="3372" spans="1:16" ht="15.75" customHeight="1" x14ac:dyDescent="0.25">
      <c r="A3372" s="104" t="s">
        <v>510</v>
      </c>
      <c r="B3372" s="18" t="s">
        <v>23</v>
      </c>
      <c r="C3372" s="91">
        <v>1266182.95</v>
      </c>
      <c r="D3372" s="91"/>
      <c r="E3372" s="91"/>
      <c r="F3372" s="91"/>
      <c r="G3372" s="91">
        <f t="shared" si="41"/>
        <v>1266182.95</v>
      </c>
      <c r="H3372" s="102">
        <v>42466</v>
      </c>
      <c r="I3372" s="120">
        <v>42466</v>
      </c>
      <c r="J3372" s="120"/>
      <c r="K3372" s="120"/>
      <c r="L3372" s="162"/>
      <c r="M3372" s="29" t="s">
        <v>5</v>
      </c>
      <c r="N3372" s="162">
        <v>1</v>
      </c>
      <c r="O3372" s="29">
        <v>606</v>
      </c>
      <c r="P3372" s="29">
        <v>2016</v>
      </c>
    </row>
    <row r="3373" spans="1:16" ht="15.75" customHeight="1" x14ac:dyDescent="0.25">
      <c r="A3373" s="104" t="s">
        <v>688</v>
      </c>
      <c r="B3373" s="104" t="s">
        <v>1</v>
      </c>
      <c r="C3373" s="91">
        <v>799247.75</v>
      </c>
      <c r="D3373" s="91"/>
      <c r="E3373" s="91"/>
      <c r="F3373" s="91"/>
      <c r="G3373" s="91">
        <f t="shared" si="41"/>
        <v>799247.75</v>
      </c>
      <c r="H3373" s="102">
        <v>42459</v>
      </c>
      <c r="I3373" s="120">
        <v>42459</v>
      </c>
      <c r="J3373" s="120"/>
      <c r="K3373" s="120"/>
      <c r="L3373" s="162"/>
      <c r="M3373" s="29" t="s">
        <v>5</v>
      </c>
      <c r="N3373" s="162">
        <v>1</v>
      </c>
      <c r="O3373" s="29"/>
      <c r="P3373" s="29">
        <v>2016</v>
      </c>
    </row>
    <row r="3374" spans="1:16" ht="15.75" customHeight="1" x14ac:dyDescent="0.25">
      <c r="A3374" s="104" t="s">
        <v>698</v>
      </c>
      <c r="B3374" s="104" t="s">
        <v>1</v>
      </c>
      <c r="C3374" s="91">
        <v>941112.71</v>
      </c>
      <c r="D3374" s="91"/>
      <c r="E3374" s="91"/>
      <c r="F3374" s="91"/>
      <c r="G3374" s="91">
        <f t="shared" si="41"/>
        <v>941112.71</v>
      </c>
      <c r="H3374" s="102">
        <v>42468</v>
      </c>
      <c r="I3374" s="120">
        <v>42468</v>
      </c>
      <c r="J3374" s="120"/>
      <c r="K3374" s="120"/>
      <c r="L3374" s="162"/>
      <c r="M3374" s="29" t="s">
        <v>6</v>
      </c>
      <c r="N3374" s="162">
        <v>1</v>
      </c>
      <c r="O3374" s="29">
        <v>476.78</v>
      </c>
      <c r="P3374" s="29">
        <v>2016</v>
      </c>
    </row>
    <row r="3375" spans="1:16" ht="15.75" customHeight="1" x14ac:dyDescent="0.25">
      <c r="A3375" s="104" t="s">
        <v>300</v>
      </c>
      <c r="B3375" s="18" t="s">
        <v>23</v>
      </c>
      <c r="C3375" s="91">
        <v>1073811.8</v>
      </c>
      <c r="D3375" s="91"/>
      <c r="E3375" s="91"/>
      <c r="F3375" s="91"/>
      <c r="G3375" s="91">
        <f t="shared" si="41"/>
        <v>1073811.8</v>
      </c>
      <c r="H3375" s="102">
        <v>42460</v>
      </c>
      <c r="I3375" s="120">
        <v>42460</v>
      </c>
      <c r="J3375" s="120"/>
      <c r="K3375" s="120"/>
      <c r="L3375" s="162"/>
      <c r="M3375" s="29" t="s">
        <v>5</v>
      </c>
      <c r="N3375" s="162">
        <v>1</v>
      </c>
      <c r="O3375" s="29">
        <v>585.6</v>
      </c>
      <c r="P3375" s="29">
        <v>2016</v>
      </c>
    </row>
    <row r="3376" spans="1:16" ht="15.75" customHeight="1" x14ac:dyDescent="0.25">
      <c r="A3376" s="104" t="s">
        <v>322</v>
      </c>
      <c r="B3376" s="18" t="s">
        <v>85</v>
      </c>
      <c r="C3376" s="91">
        <v>789994.95</v>
      </c>
      <c r="D3376" s="91"/>
      <c r="E3376" s="91"/>
      <c r="F3376" s="91"/>
      <c r="G3376" s="91">
        <f t="shared" si="41"/>
        <v>789994.95</v>
      </c>
      <c r="H3376" s="102">
        <v>42479</v>
      </c>
      <c r="I3376" s="120">
        <v>42479</v>
      </c>
      <c r="J3376" s="120"/>
      <c r="K3376" s="120"/>
      <c r="L3376" s="162"/>
      <c r="M3376" s="29" t="s">
        <v>5</v>
      </c>
      <c r="N3376" s="162">
        <v>1</v>
      </c>
      <c r="O3376" s="29">
        <v>589.6</v>
      </c>
      <c r="P3376" s="29">
        <v>2016</v>
      </c>
    </row>
    <row r="3377" spans="1:16" ht="15.75" customHeight="1" x14ac:dyDescent="0.25">
      <c r="A3377" s="104" t="s">
        <v>549</v>
      </c>
      <c r="B3377" s="104" t="s">
        <v>1</v>
      </c>
      <c r="C3377" s="91">
        <v>618361.93000000005</v>
      </c>
      <c r="D3377" s="91"/>
      <c r="E3377" s="91"/>
      <c r="F3377" s="91"/>
      <c r="G3377" s="91">
        <f t="shared" si="41"/>
        <v>618361.93000000005</v>
      </c>
      <c r="H3377" s="102">
        <v>42475</v>
      </c>
      <c r="I3377" s="120">
        <v>42475</v>
      </c>
      <c r="J3377" s="120"/>
      <c r="K3377" s="120"/>
      <c r="L3377" s="162"/>
      <c r="M3377" s="29" t="s">
        <v>5</v>
      </c>
      <c r="N3377" s="162">
        <v>1</v>
      </c>
      <c r="O3377" s="29">
        <v>601.5</v>
      </c>
      <c r="P3377" s="29">
        <v>2016</v>
      </c>
    </row>
    <row r="3378" spans="1:16" ht="15.75" customHeight="1" x14ac:dyDescent="0.25">
      <c r="A3378" s="104" t="s">
        <v>622</v>
      </c>
      <c r="B3378" s="155" t="s">
        <v>13</v>
      </c>
      <c r="C3378" s="91">
        <v>742062.7</v>
      </c>
      <c r="D3378" s="91"/>
      <c r="E3378" s="91"/>
      <c r="F3378" s="91"/>
      <c r="G3378" s="91">
        <f t="shared" si="41"/>
        <v>742062.7</v>
      </c>
      <c r="H3378" s="102">
        <v>42447</v>
      </c>
      <c r="I3378" s="120">
        <v>42447</v>
      </c>
      <c r="J3378" s="120"/>
      <c r="K3378" s="120"/>
      <c r="L3378" s="162"/>
      <c r="M3378" s="29" t="s">
        <v>5</v>
      </c>
      <c r="N3378" s="162">
        <v>1</v>
      </c>
      <c r="O3378" s="29"/>
      <c r="P3378" s="29">
        <v>2016</v>
      </c>
    </row>
    <row r="3379" spans="1:16" ht="15.75" customHeight="1" x14ac:dyDescent="0.25">
      <c r="A3379" s="104" t="s">
        <v>623</v>
      </c>
      <c r="B3379" s="155" t="s">
        <v>13</v>
      </c>
      <c r="C3379" s="91">
        <v>873659.07</v>
      </c>
      <c r="D3379" s="91"/>
      <c r="E3379" s="91"/>
      <c r="F3379" s="91"/>
      <c r="G3379" s="91">
        <f t="shared" si="41"/>
        <v>873659.07</v>
      </c>
      <c r="H3379" s="102">
        <v>42447</v>
      </c>
      <c r="I3379" s="120">
        <v>42447</v>
      </c>
      <c r="J3379" s="120"/>
      <c r="K3379" s="120"/>
      <c r="L3379" s="162"/>
      <c r="M3379" s="29" t="s">
        <v>5</v>
      </c>
      <c r="N3379" s="162">
        <v>1</v>
      </c>
      <c r="O3379" s="29"/>
      <c r="P3379" s="29">
        <v>2016</v>
      </c>
    </row>
    <row r="3380" spans="1:16" ht="15.75" customHeight="1" x14ac:dyDescent="0.25">
      <c r="A3380" s="104" t="s">
        <v>371</v>
      </c>
      <c r="B3380" s="155" t="s">
        <v>315</v>
      </c>
      <c r="C3380" s="91">
        <v>1110000</v>
      </c>
      <c r="D3380" s="91"/>
      <c r="E3380" s="91"/>
      <c r="F3380" s="91"/>
      <c r="G3380" s="91">
        <f t="shared" si="41"/>
        <v>1110000</v>
      </c>
      <c r="H3380" s="102">
        <v>42399</v>
      </c>
      <c r="I3380" s="120">
        <v>42399</v>
      </c>
      <c r="J3380" s="120"/>
      <c r="K3380" s="120"/>
      <c r="L3380" s="162"/>
      <c r="M3380" s="29" t="s">
        <v>5</v>
      </c>
      <c r="N3380" s="162">
        <v>1</v>
      </c>
      <c r="O3380" s="29">
        <v>571.29999999999995</v>
      </c>
      <c r="P3380" s="29">
        <v>2016</v>
      </c>
    </row>
    <row r="3381" spans="1:16" ht="15.75" customHeight="1" x14ac:dyDescent="0.25">
      <c r="A3381" s="104" t="s">
        <v>372</v>
      </c>
      <c r="B3381" s="155" t="s">
        <v>315</v>
      </c>
      <c r="C3381" s="91">
        <v>1110000</v>
      </c>
      <c r="D3381" s="91"/>
      <c r="E3381" s="91"/>
      <c r="F3381" s="91"/>
      <c r="G3381" s="91">
        <f t="shared" si="41"/>
        <v>1110000</v>
      </c>
      <c r="H3381" s="102">
        <v>42399</v>
      </c>
      <c r="I3381" s="120">
        <v>42399</v>
      </c>
      <c r="J3381" s="120"/>
      <c r="K3381" s="120"/>
      <c r="L3381" s="162"/>
      <c r="M3381" s="29" t="s">
        <v>5</v>
      </c>
      <c r="N3381" s="162">
        <v>1</v>
      </c>
      <c r="O3381" s="29">
        <v>568.4</v>
      </c>
      <c r="P3381" s="29">
        <v>2016</v>
      </c>
    </row>
    <row r="3382" spans="1:16" ht="15.75" customHeight="1" x14ac:dyDescent="0.25">
      <c r="A3382" s="104" t="s">
        <v>697</v>
      </c>
      <c r="B3382" s="104" t="s">
        <v>1</v>
      </c>
      <c r="C3382" s="91">
        <v>916245.14</v>
      </c>
      <c r="D3382" s="91"/>
      <c r="E3382" s="91"/>
      <c r="F3382" s="91"/>
      <c r="G3382" s="91">
        <f t="shared" si="41"/>
        <v>916245.14</v>
      </c>
      <c r="H3382" s="102">
        <v>42486</v>
      </c>
      <c r="I3382" s="120">
        <v>42486</v>
      </c>
      <c r="J3382" s="120"/>
      <c r="K3382" s="120"/>
      <c r="L3382" s="162"/>
      <c r="M3382" s="29" t="s">
        <v>6</v>
      </c>
      <c r="N3382" s="162">
        <v>1</v>
      </c>
      <c r="O3382" s="29">
        <v>476.78</v>
      </c>
      <c r="P3382" s="29">
        <v>2016</v>
      </c>
    </row>
    <row r="3383" spans="1:16" ht="15.75" customHeight="1" x14ac:dyDescent="0.25">
      <c r="A3383" s="104" t="s">
        <v>502</v>
      </c>
      <c r="B3383" s="18" t="s">
        <v>225</v>
      </c>
      <c r="C3383" s="91">
        <v>976988.75</v>
      </c>
      <c r="D3383" s="91"/>
      <c r="E3383" s="91"/>
      <c r="F3383" s="91"/>
      <c r="G3383" s="91">
        <f t="shared" si="41"/>
        <v>976988.75</v>
      </c>
      <c r="H3383" s="102">
        <v>42362</v>
      </c>
      <c r="I3383" s="120">
        <v>42362</v>
      </c>
      <c r="J3383" s="120"/>
      <c r="K3383" s="120"/>
      <c r="L3383" s="162"/>
      <c r="M3383" s="29" t="s">
        <v>5</v>
      </c>
      <c r="N3383" s="162">
        <v>1</v>
      </c>
      <c r="O3383" s="29">
        <v>605</v>
      </c>
      <c r="P3383" s="29">
        <v>2016</v>
      </c>
    </row>
    <row r="3384" spans="1:16" ht="15.75" customHeight="1" x14ac:dyDescent="0.25">
      <c r="A3384" s="104" t="s">
        <v>503</v>
      </c>
      <c r="B3384" s="18" t="s">
        <v>225</v>
      </c>
      <c r="C3384" s="91">
        <v>1026087.97</v>
      </c>
      <c r="D3384" s="91"/>
      <c r="E3384" s="91"/>
      <c r="F3384" s="91"/>
      <c r="G3384" s="91">
        <f t="shared" si="41"/>
        <v>1026087.97</v>
      </c>
      <c r="H3384" s="102">
        <v>42362</v>
      </c>
      <c r="I3384" s="120">
        <v>42362</v>
      </c>
      <c r="J3384" s="120"/>
      <c r="K3384" s="120"/>
      <c r="L3384" s="162"/>
      <c r="M3384" s="29" t="s">
        <v>5</v>
      </c>
      <c r="N3384" s="162">
        <v>1</v>
      </c>
      <c r="O3384" s="29">
        <v>613.9</v>
      </c>
      <c r="P3384" s="29">
        <v>2016</v>
      </c>
    </row>
    <row r="3385" spans="1:16" ht="15.75" customHeight="1" x14ac:dyDescent="0.25">
      <c r="A3385" s="104" t="s">
        <v>620</v>
      </c>
      <c r="B3385" s="155" t="s">
        <v>435</v>
      </c>
      <c r="C3385" s="91">
        <v>480140.82</v>
      </c>
      <c r="D3385" s="91"/>
      <c r="E3385" s="91"/>
      <c r="F3385" s="91"/>
      <c r="G3385" s="91">
        <f t="shared" si="41"/>
        <v>480140.82</v>
      </c>
      <c r="H3385" s="102">
        <v>42447</v>
      </c>
      <c r="I3385" s="120">
        <v>42447</v>
      </c>
      <c r="J3385" s="120"/>
      <c r="K3385" s="120"/>
      <c r="L3385" s="162"/>
      <c r="M3385" s="29" t="s">
        <v>5</v>
      </c>
      <c r="N3385" s="162">
        <v>1</v>
      </c>
      <c r="O3385" s="29">
        <v>326.39999999999998</v>
      </c>
      <c r="P3385" s="29">
        <v>2016</v>
      </c>
    </row>
    <row r="3386" spans="1:16" ht="15.75" customHeight="1" x14ac:dyDescent="0.25">
      <c r="A3386" s="104" t="s">
        <v>621</v>
      </c>
      <c r="B3386" s="155" t="s">
        <v>435</v>
      </c>
      <c r="C3386" s="91">
        <v>561836.93999999994</v>
      </c>
      <c r="D3386" s="91"/>
      <c r="E3386" s="91"/>
      <c r="F3386" s="91"/>
      <c r="G3386" s="91">
        <f t="shared" si="41"/>
        <v>561836.93999999994</v>
      </c>
      <c r="H3386" s="102">
        <v>42447</v>
      </c>
      <c r="I3386" s="120">
        <v>42447</v>
      </c>
      <c r="J3386" s="120"/>
      <c r="K3386" s="120"/>
      <c r="L3386" s="162"/>
      <c r="M3386" s="29" t="s">
        <v>5</v>
      </c>
      <c r="N3386" s="162">
        <v>1</v>
      </c>
      <c r="O3386" s="29">
        <v>357.37</v>
      </c>
      <c r="P3386" s="29">
        <v>2016</v>
      </c>
    </row>
    <row r="3387" spans="1:16" ht="15.75" customHeight="1" x14ac:dyDescent="0.25">
      <c r="A3387" s="104" t="s">
        <v>433</v>
      </c>
      <c r="B3387" s="18" t="s">
        <v>435</v>
      </c>
      <c r="C3387" s="91">
        <v>665836.98</v>
      </c>
      <c r="D3387" s="91"/>
      <c r="E3387" s="91"/>
      <c r="F3387" s="91"/>
      <c r="G3387" s="91">
        <f t="shared" si="41"/>
        <v>665836.98</v>
      </c>
      <c r="H3387" s="102">
        <v>42334</v>
      </c>
      <c r="I3387" s="120">
        <v>42464</v>
      </c>
      <c r="J3387" s="120"/>
      <c r="K3387" s="120"/>
      <c r="L3387" s="162"/>
      <c r="M3387" s="29" t="s">
        <v>5</v>
      </c>
      <c r="N3387" s="162">
        <v>1</v>
      </c>
      <c r="O3387" s="29"/>
      <c r="P3387" s="29">
        <v>2016</v>
      </c>
    </row>
    <row r="3388" spans="1:16" ht="15.75" customHeight="1" x14ac:dyDescent="0.25">
      <c r="A3388" s="104" t="s">
        <v>434</v>
      </c>
      <c r="B3388" s="18" t="s">
        <v>435</v>
      </c>
      <c r="C3388" s="91">
        <v>744733.94</v>
      </c>
      <c r="D3388" s="91"/>
      <c r="E3388" s="91"/>
      <c r="F3388" s="91"/>
      <c r="G3388" s="91">
        <f t="shared" si="41"/>
        <v>744733.94</v>
      </c>
      <c r="H3388" s="102">
        <v>42348</v>
      </c>
      <c r="I3388" s="120">
        <v>42464</v>
      </c>
      <c r="J3388" s="120"/>
      <c r="K3388" s="120"/>
      <c r="L3388" s="162"/>
      <c r="M3388" s="29" t="s">
        <v>5</v>
      </c>
      <c r="N3388" s="162">
        <v>1</v>
      </c>
      <c r="O3388" s="29"/>
      <c r="P3388" s="29">
        <v>2016</v>
      </c>
    </row>
    <row r="3389" spans="1:16" ht="15.75" customHeight="1" x14ac:dyDescent="0.25">
      <c r="A3389" s="104" t="s">
        <v>405</v>
      </c>
      <c r="B3389" s="18" t="s">
        <v>259</v>
      </c>
      <c r="C3389" s="91">
        <v>556890.34</v>
      </c>
      <c r="D3389" s="91"/>
      <c r="E3389" s="91"/>
      <c r="F3389" s="91"/>
      <c r="G3389" s="91">
        <f t="shared" si="41"/>
        <v>556890.34</v>
      </c>
      <c r="H3389" s="102">
        <v>42317</v>
      </c>
      <c r="I3389" s="120">
        <v>42439</v>
      </c>
      <c r="J3389" s="120"/>
      <c r="K3389" s="120"/>
      <c r="L3389" s="107"/>
      <c r="M3389" s="29" t="s">
        <v>5</v>
      </c>
      <c r="N3389" s="162">
        <v>1</v>
      </c>
      <c r="O3389" s="29"/>
      <c r="P3389" s="29">
        <v>2016</v>
      </c>
    </row>
    <row r="3390" spans="1:16" ht="15.75" customHeight="1" x14ac:dyDescent="0.25">
      <c r="A3390" s="104" t="s">
        <v>511</v>
      </c>
      <c r="B3390" s="18" t="s">
        <v>259</v>
      </c>
      <c r="C3390" s="91">
        <v>1005647.92</v>
      </c>
      <c r="D3390" s="91"/>
      <c r="E3390" s="91"/>
      <c r="F3390" s="91"/>
      <c r="G3390" s="91">
        <f t="shared" si="41"/>
        <v>1005647.92</v>
      </c>
      <c r="H3390" s="102">
        <v>42404</v>
      </c>
      <c r="I3390" s="120">
        <v>42430</v>
      </c>
      <c r="J3390" s="120"/>
      <c r="K3390" s="120"/>
      <c r="L3390" s="107"/>
      <c r="M3390" s="29" t="s">
        <v>5</v>
      </c>
      <c r="N3390" s="162">
        <v>1</v>
      </c>
      <c r="O3390" s="29"/>
      <c r="P3390" s="29">
        <v>2016</v>
      </c>
    </row>
    <row r="3391" spans="1:16" ht="15.75" customHeight="1" x14ac:dyDescent="0.25">
      <c r="A3391" s="104" t="s">
        <v>294</v>
      </c>
      <c r="B3391" s="18" t="s">
        <v>17</v>
      </c>
      <c r="C3391" s="91">
        <v>1415707.8</v>
      </c>
      <c r="D3391" s="91"/>
      <c r="E3391" s="91"/>
      <c r="F3391" s="91"/>
      <c r="G3391" s="91">
        <f t="shared" si="41"/>
        <v>1415707.8</v>
      </c>
      <c r="H3391" s="102">
        <v>42459</v>
      </c>
      <c r="I3391" s="120">
        <v>42459</v>
      </c>
      <c r="J3391" s="120"/>
      <c r="K3391" s="120"/>
      <c r="L3391" s="162"/>
      <c r="M3391" s="29" t="s">
        <v>5</v>
      </c>
      <c r="N3391" s="162">
        <v>1</v>
      </c>
      <c r="O3391" s="29">
        <v>574.79999999999995</v>
      </c>
      <c r="P3391" s="29">
        <v>2016</v>
      </c>
    </row>
    <row r="3392" spans="1:16" ht="15.75" customHeight="1" x14ac:dyDescent="0.25">
      <c r="A3392" s="104" t="s">
        <v>297</v>
      </c>
      <c r="B3392" s="18" t="s">
        <v>17</v>
      </c>
      <c r="C3392" s="91">
        <v>1406024.75</v>
      </c>
      <c r="D3392" s="91"/>
      <c r="E3392" s="91"/>
      <c r="F3392" s="91"/>
      <c r="G3392" s="91">
        <f t="shared" si="41"/>
        <v>1406024.75</v>
      </c>
      <c r="H3392" s="102">
        <v>42459</v>
      </c>
      <c r="I3392" s="120">
        <v>42459</v>
      </c>
      <c r="J3392" s="120"/>
      <c r="K3392" s="120"/>
      <c r="L3392" s="162"/>
      <c r="M3392" s="29" t="s">
        <v>5</v>
      </c>
      <c r="N3392" s="162">
        <v>1</v>
      </c>
      <c r="O3392" s="29">
        <v>575.6</v>
      </c>
      <c r="P3392" s="29">
        <v>2016</v>
      </c>
    </row>
    <row r="3393" spans="1:16" ht="15.75" customHeight="1" x14ac:dyDescent="0.25">
      <c r="A3393" s="104" t="s">
        <v>686</v>
      </c>
      <c r="B3393" s="155" t="s">
        <v>689</v>
      </c>
      <c r="C3393" s="91">
        <v>482940.96</v>
      </c>
      <c r="D3393" s="91"/>
      <c r="E3393" s="91"/>
      <c r="F3393" s="91"/>
      <c r="G3393" s="91">
        <f t="shared" si="41"/>
        <v>482940.96</v>
      </c>
      <c r="H3393" s="102">
        <v>42468</v>
      </c>
      <c r="I3393" s="120">
        <v>42468</v>
      </c>
      <c r="J3393" s="120"/>
      <c r="K3393" s="120"/>
      <c r="L3393" s="162"/>
      <c r="M3393" s="29" t="s">
        <v>5</v>
      </c>
      <c r="N3393" s="162">
        <v>1</v>
      </c>
      <c r="O3393" s="29">
        <v>427</v>
      </c>
      <c r="P3393" s="29">
        <v>2016</v>
      </c>
    </row>
    <row r="3394" spans="1:16" ht="15.75" customHeight="1" x14ac:dyDescent="0.25">
      <c r="A3394" s="104" t="s">
        <v>324</v>
      </c>
      <c r="B3394" s="18" t="s">
        <v>273</v>
      </c>
      <c r="C3394" s="91">
        <v>1752009.72</v>
      </c>
      <c r="D3394" s="91"/>
      <c r="E3394" s="91"/>
      <c r="F3394" s="91"/>
      <c r="G3394" s="91">
        <f t="shared" si="41"/>
        <v>1752009.72</v>
      </c>
      <c r="H3394" s="102">
        <v>42355</v>
      </c>
      <c r="I3394" s="120">
        <v>42475</v>
      </c>
      <c r="J3394" s="120"/>
      <c r="K3394" s="120"/>
      <c r="L3394" s="162"/>
      <c r="M3394" s="29" t="s">
        <v>5</v>
      </c>
      <c r="N3394" s="162">
        <v>1</v>
      </c>
      <c r="O3394" s="29">
        <v>880</v>
      </c>
      <c r="P3394" s="29">
        <v>2016</v>
      </c>
    </row>
    <row r="3395" spans="1:16" ht="15.75" customHeight="1" x14ac:dyDescent="0.25">
      <c r="A3395" s="104" t="s">
        <v>462</v>
      </c>
      <c r="B3395" s="18" t="s">
        <v>85</v>
      </c>
      <c r="C3395" s="91">
        <v>1470386.18</v>
      </c>
      <c r="D3395" s="91"/>
      <c r="E3395" s="91"/>
      <c r="F3395" s="91"/>
      <c r="G3395" s="91">
        <f t="shared" ref="G3395:G3458" si="42">C3395-D3395+F3395</f>
        <v>1470386.18</v>
      </c>
      <c r="H3395" s="102">
        <v>42495</v>
      </c>
      <c r="I3395" s="120">
        <v>42495</v>
      </c>
      <c r="J3395" s="120"/>
      <c r="K3395" s="120"/>
      <c r="L3395" s="162"/>
      <c r="M3395" s="29" t="s">
        <v>6</v>
      </c>
      <c r="N3395" s="162">
        <v>1</v>
      </c>
      <c r="O3395" s="29">
        <v>692</v>
      </c>
      <c r="P3395" s="29">
        <v>2016</v>
      </c>
    </row>
    <row r="3396" spans="1:16" ht="15.75" customHeight="1" x14ac:dyDescent="0.25">
      <c r="A3396" s="104" t="s">
        <v>328</v>
      </c>
      <c r="B3396" s="18" t="s">
        <v>273</v>
      </c>
      <c r="C3396" s="91">
        <v>1702646.78</v>
      </c>
      <c r="D3396" s="91"/>
      <c r="E3396" s="91"/>
      <c r="F3396" s="91"/>
      <c r="G3396" s="91">
        <f t="shared" si="42"/>
        <v>1702646.78</v>
      </c>
      <c r="H3396" s="102">
        <v>42355</v>
      </c>
      <c r="I3396" s="120">
        <v>42481</v>
      </c>
      <c r="J3396" s="120"/>
      <c r="K3396" s="120"/>
      <c r="L3396" s="162"/>
      <c r="M3396" s="29" t="s">
        <v>5</v>
      </c>
      <c r="N3396" s="162">
        <v>1</v>
      </c>
      <c r="O3396" s="29">
        <v>880</v>
      </c>
      <c r="P3396" s="29">
        <v>2016</v>
      </c>
    </row>
    <row r="3397" spans="1:16" ht="15.75" customHeight="1" x14ac:dyDescent="0.25">
      <c r="A3397" s="104" t="s">
        <v>330</v>
      </c>
      <c r="B3397" s="18" t="s">
        <v>273</v>
      </c>
      <c r="C3397" s="91">
        <v>1691409.64</v>
      </c>
      <c r="D3397" s="91"/>
      <c r="E3397" s="91"/>
      <c r="F3397" s="91"/>
      <c r="G3397" s="91">
        <f t="shared" si="42"/>
        <v>1691409.64</v>
      </c>
      <c r="H3397" s="102">
        <v>42355</v>
      </c>
      <c r="I3397" s="120">
        <v>42482</v>
      </c>
      <c r="J3397" s="120"/>
      <c r="K3397" s="120"/>
      <c r="L3397" s="162"/>
      <c r="M3397" s="29" t="s">
        <v>5</v>
      </c>
      <c r="N3397" s="162">
        <v>1</v>
      </c>
      <c r="O3397" s="29">
        <v>880</v>
      </c>
      <c r="P3397" s="29">
        <v>2016</v>
      </c>
    </row>
    <row r="3398" spans="1:16" ht="15.75" customHeight="1" x14ac:dyDescent="0.25">
      <c r="A3398" s="104" t="s">
        <v>326</v>
      </c>
      <c r="B3398" s="18" t="s">
        <v>273</v>
      </c>
      <c r="C3398" s="91">
        <v>1728901.78</v>
      </c>
      <c r="D3398" s="91"/>
      <c r="E3398" s="91"/>
      <c r="F3398" s="91"/>
      <c r="G3398" s="91">
        <f t="shared" si="42"/>
        <v>1728901.78</v>
      </c>
      <c r="H3398" s="102">
        <v>42360</v>
      </c>
      <c r="I3398" s="120">
        <v>42479</v>
      </c>
      <c r="J3398" s="120"/>
      <c r="K3398" s="120"/>
      <c r="L3398" s="162"/>
      <c r="M3398" s="29" t="s">
        <v>5</v>
      </c>
      <c r="N3398" s="162">
        <v>1</v>
      </c>
      <c r="O3398" s="29">
        <v>880</v>
      </c>
      <c r="P3398" s="29">
        <v>2016</v>
      </c>
    </row>
    <row r="3399" spans="1:16" ht="15.75" customHeight="1" x14ac:dyDescent="0.25">
      <c r="A3399" s="104" t="s">
        <v>531</v>
      </c>
      <c r="B3399" s="18" t="s">
        <v>477</v>
      </c>
      <c r="C3399" s="91">
        <v>596906.67000000004</v>
      </c>
      <c r="D3399" s="91"/>
      <c r="E3399" s="91"/>
      <c r="F3399" s="91"/>
      <c r="G3399" s="91">
        <f t="shared" si="42"/>
        <v>596906.67000000004</v>
      </c>
      <c r="H3399" s="102">
        <v>42513</v>
      </c>
      <c r="I3399" s="120">
        <v>42513</v>
      </c>
      <c r="J3399" s="120"/>
      <c r="K3399" s="120"/>
      <c r="L3399" s="162"/>
      <c r="M3399" s="29" t="s">
        <v>5</v>
      </c>
      <c r="N3399" s="162">
        <v>1</v>
      </c>
      <c r="O3399" s="29">
        <v>530</v>
      </c>
      <c r="P3399" s="29">
        <v>2016</v>
      </c>
    </row>
    <row r="3400" spans="1:16" ht="15.75" customHeight="1" x14ac:dyDescent="0.25">
      <c r="A3400" s="104" t="s">
        <v>323</v>
      </c>
      <c r="B3400" s="18" t="s">
        <v>273</v>
      </c>
      <c r="C3400" s="91">
        <v>1230701.06</v>
      </c>
      <c r="D3400" s="91"/>
      <c r="E3400" s="91"/>
      <c r="F3400" s="91"/>
      <c r="G3400" s="91">
        <f t="shared" si="42"/>
        <v>1230701.06</v>
      </c>
      <c r="H3400" s="102">
        <v>42355</v>
      </c>
      <c r="I3400" s="120">
        <v>42472</v>
      </c>
      <c r="J3400" s="120"/>
      <c r="K3400" s="120"/>
      <c r="L3400" s="162"/>
      <c r="M3400" s="29" t="s">
        <v>5</v>
      </c>
      <c r="N3400" s="162">
        <v>1</v>
      </c>
      <c r="O3400" s="29">
        <v>574</v>
      </c>
      <c r="P3400" s="29">
        <v>2016</v>
      </c>
    </row>
    <row r="3401" spans="1:16" ht="15.75" customHeight="1" x14ac:dyDescent="0.25">
      <c r="A3401" s="104" t="s">
        <v>325</v>
      </c>
      <c r="B3401" s="18" t="s">
        <v>273</v>
      </c>
      <c r="C3401" s="91">
        <v>1779711.4</v>
      </c>
      <c r="D3401" s="91"/>
      <c r="E3401" s="91"/>
      <c r="F3401" s="91"/>
      <c r="G3401" s="91">
        <f t="shared" si="42"/>
        <v>1779711.4</v>
      </c>
      <c r="H3401" s="102">
        <v>42355</v>
      </c>
      <c r="I3401" s="120">
        <v>42478</v>
      </c>
      <c r="J3401" s="120"/>
      <c r="K3401" s="120"/>
      <c r="L3401" s="162"/>
      <c r="M3401" s="29" t="s">
        <v>5</v>
      </c>
      <c r="N3401" s="162">
        <v>1</v>
      </c>
      <c r="O3401" s="29">
        <v>922</v>
      </c>
      <c r="P3401" s="29">
        <v>2016</v>
      </c>
    </row>
    <row r="3402" spans="1:16" ht="15.75" customHeight="1" x14ac:dyDescent="0.25">
      <c r="A3402" s="104" t="s">
        <v>327</v>
      </c>
      <c r="B3402" s="18" t="s">
        <v>273</v>
      </c>
      <c r="C3402" s="91">
        <v>1719709.58</v>
      </c>
      <c r="D3402" s="91"/>
      <c r="E3402" s="91"/>
      <c r="F3402" s="91"/>
      <c r="G3402" s="91">
        <f t="shared" si="42"/>
        <v>1719709.58</v>
      </c>
      <c r="H3402" s="102">
        <v>42360</v>
      </c>
      <c r="I3402" s="120">
        <v>42480</v>
      </c>
      <c r="J3402" s="120"/>
      <c r="K3402" s="120"/>
      <c r="L3402" s="162"/>
      <c r="M3402" s="29" t="s">
        <v>5</v>
      </c>
      <c r="N3402" s="162">
        <v>1</v>
      </c>
      <c r="O3402" s="29">
        <v>880</v>
      </c>
      <c r="P3402" s="29">
        <v>2016</v>
      </c>
    </row>
    <row r="3403" spans="1:16" ht="15.75" customHeight="1" x14ac:dyDescent="0.25">
      <c r="A3403" s="104" t="s">
        <v>329</v>
      </c>
      <c r="B3403" s="18" t="s">
        <v>273</v>
      </c>
      <c r="C3403" s="91">
        <v>1805464.9</v>
      </c>
      <c r="D3403" s="91"/>
      <c r="E3403" s="91"/>
      <c r="F3403" s="91"/>
      <c r="G3403" s="91">
        <f t="shared" si="42"/>
        <v>1805464.9</v>
      </c>
      <c r="H3403" s="102">
        <v>42360</v>
      </c>
      <c r="I3403" s="120">
        <v>42482</v>
      </c>
      <c r="J3403" s="120"/>
      <c r="K3403" s="120"/>
      <c r="L3403" s="162"/>
      <c r="M3403" s="29" t="s">
        <v>5</v>
      </c>
      <c r="N3403" s="162">
        <v>1</v>
      </c>
      <c r="O3403" s="29">
        <v>922</v>
      </c>
      <c r="P3403" s="29">
        <v>2016</v>
      </c>
    </row>
    <row r="3404" spans="1:16" ht="15.75" customHeight="1" x14ac:dyDescent="0.25">
      <c r="A3404" s="104" t="s">
        <v>655</v>
      </c>
      <c r="B3404" s="155" t="s">
        <v>93</v>
      </c>
      <c r="C3404" s="91">
        <v>1013525.06</v>
      </c>
      <c r="D3404" s="91"/>
      <c r="E3404" s="91"/>
      <c r="F3404" s="91"/>
      <c r="G3404" s="91">
        <f t="shared" si="42"/>
        <v>1013525.06</v>
      </c>
      <c r="H3404" s="102">
        <v>42468</v>
      </c>
      <c r="I3404" s="120">
        <v>42468</v>
      </c>
      <c r="J3404" s="120"/>
      <c r="K3404" s="120"/>
      <c r="L3404" s="162"/>
      <c r="M3404" s="29" t="s">
        <v>5</v>
      </c>
      <c r="N3404" s="162">
        <v>1</v>
      </c>
      <c r="O3404" s="29">
        <v>545.79</v>
      </c>
      <c r="P3404" s="29">
        <v>2016</v>
      </c>
    </row>
    <row r="3405" spans="1:16" ht="15.75" customHeight="1" x14ac:dyDescent="0.25">
      <c r="A3405" s="104" t="s">
        <v>654</v>
      </c>
      <c r="B3405" s="155" t="s">
        <v>93</v>
      </c>
      <c r="C3405" s="91">
        <v>1023945.95</v>
      </c>
      <c r="D3405" s="91"/>
      <c r="E3405" s="91"/>
      <c r="F3405" s="91"/>
      <c r="G3405" s="91">
        <f t="shared" si="42"/>
        <v>1023945.95</v>
      </c>
      <c r="H3405" s="102">
        <v>42468</v>
      </c>
      <c r="I3405" s="120">
        <v>42468</v>
      </c>
      <c r="J3405" s="120"/>
      <c r="K3405" s="120"/>
      <c r="L3405" s="162"/>
      <c r="M3405" s="29" t="s">
        <v>5</v>
      </c>
      <c r="N3405" s="162">
        <v>1</v>
      </c>
      <c r="O3405" s="29">
        <v>569.66999999999996</v>
      </c>
      <c r="P3405" s="29">
        <v>2016</v>
      </c>
    </row>
    <row r="3406" spans="1:16" ht="15.75" customHeight="1" x14ac:dyDescent="0.25">
      <c r="A3406" s="104" t="s">
        <v>656</v>
      </c>
      <c r="B3406" s="155" t="s">
        <v>93</v>
      </c>
      <c r="C3406" s="91">
        <v>1136791.52</v>
      </c>
      <c r="D3406" s="91"/>
      <c r="E3406" s="91"/>
      <c r="F3406" s="91"/>
      <c r="G3406" s="91">
        <f t="shared" si="42"/>
        <v>1136791.52</v>
      </c>
      <c r="H3406" s="102">
        <v>42468</v>
      </c>
      <c r="I3406" s="120">
        <v>42468</v>
      </c>
      <c r="J3406" s="120"/>
      <c r="K3406" s="120"/>
      <c r="L3406" s="162"/>
      <c r="M3406" s="29" t="s">
        <v>5</v>
      </c>
      <c r="N3406" s="162">
        <v>1</v>
      </c>
      <c r="O3406" s="29">
        <v>961</v>
      </c>
      <c r="P3406" s="29">
        <v>2016</v>
      </c>
    </row>
    <row r="3407" spans="1:16" ht="15.75" customHeight="1" x14ac:dyDescent="0.25">
      <c r="A3407" s="104" t="s">
        <v>656</v>
      </c>
      <c r="B3407" s="155" t="s">
        <v>694</v>
      </c>
      <c r="C3407" s="91">
        <f>2205401.43+1664642.77</f>
        <v>3870044.2</v>
      </c>
      <c r="D3407" s="91"/>
      <c r="E3407" s="91"/>
      <c r="F3407" s="91"/>
      <c r="G3407" s="91">
        <f t="shared" si="42"/>
        <v>3870044.2</v>
      </c>
      <c r="H3407" s="102"/>
      <c r="I3407" s="120"/>
      <c r="J3407" s="102">
        <v>44819</v>
      </c>
      <c r="K3407" s="120">
        <v>44847</v>
      </c>
      <c r="L3407" s="92">
        <v>2022</v>
      </c>
      <c r="M3407" s="134" t="s">
        <v>4082</v>
      </c>
      <c r="N3407" s="162">
        <v>1</v>
      </c>
      <c r="O3407" s="29">
        <v>961</v>
      </c>
      <c r="P3407" s="17">
        <v>2022</v>
      </c>
    </row>
    <row r="3408" spans="1:16" ht="15.75" customHeight="1" x14ac:dyDescent="0.25">
      <c r="A3408" s="104" t="s">
        <v>449</v>
      </c>
      <c r="B3408" s="18" t="s">
        <v>85</v>
      </c>
      <c r="C3408" s="91">
        <v>2168295.2799999998</v>
      </c>
      <c r="D3408" s="91"/>
      <c r="E3408" s="91"/>
      <c r="F3408" s="91"/>
      <c r="G3408" s="91">
        <f t="shared" si="42"/>
        <v>2168295.2799999998</v>
      </c>
      <c r="H3408" s="102">
        <v>42507</v>
      </c>
      <c r="I3408" s="120">
        <v>42507</v>
      </c>
      <c r="J3408" s="120"/>
      <c r="K3408" s="120"/>
      <c r="L3408" s="162"/>
      <c r="M3408" s="29" t="s">
        <v>5</v>
      </c>
      <c r="N3408" s="162">
        <v>1</v>
      </c>
      <c r="O3408" s="29">
        <v>950</v>
      </c>
      <c r="P3408" s="29">
        <v>2016</v>
      </c>
    </row>
    <row r="3409" spans="1:16" ht="15.75" customHeight="1" x14ac:dyDescent="0.25">
      <c r="A3409" s="104" t="s">
        <v>376</v>
      </c>
      <c r="B3409" s="18" t="s">
        <v>277</v>
      </c>
      <c r="C3409" s="91">
        <v>806522.91</v>
      </c>
      <c r="D3409" s="91"/>
      <c r="E3409" s="91"/>
      <c r="F3409" s="91"/>
      <c r="G3409" s="91">
        <f t="shared" si="42"/>
        <v>806522.91</v>
      </c>
      <c r="H3409" s="102">
        <v>42445</v>
      </c>
      <c r="I3409" s="120">
        <v>42445</v>
      </c>
      <c r="J3409" s="120"/>
      <c r="K3409" s="120"/>
      <c r="L3409" s="162"/>
      <c r="M3409" s="29" t="s">
        <v>5</v>
      </c>
      <c r="N3409" s="162">
        <v>1</v>
      </c>
      <c r="O3409" s="29">
        <v>521.29999999999995</v>
      </c>
      <c r="P3409" s="29">
        <v>2016</v>
      </c>
    </row>
    <row r="3410" spans="1:16" ht="15.75" customHeight="1" x14ac:dyDescent="0.25">
      <c r="A3410" s="104" t="s">
        <v>374</v>
      </c>
      <c r="B3410" s="18" t="s">
        <v>277</v>
      </c>
      <c r="C3410" s="91">
        <v>567497.29</v>
      </c>
      <c r="D3410" s="91"/>
      <c r="E3410" s="91"/>
      <c r="F3410" s="91"/>
      <c r="G3410" s="91">
        <f t="shared" si="42"/>
        <v>567497.29</v>
      </c>
      <c r="H3410" s="102">
        <v>42445</v>
      </c>
      <c r="I3410" s="120">
        <v>42445</v>
      </c>
      <c r="J3410" s="120"/>
      <c r="K3410" s="120"/>
      <c r="L3410" s="162"/>
      <c r="M3410" s="29" t="s">
        <v>5</v>
      </c>
      <c r="N3410" s="162">
        <v>1</v>
      </c>
      <c r="O3410" s="29">
        <v>348.7</v>
      </c>
      <c r="P3410" s="29">
        <v>2016</v>
      </c>
    </row>
    <row r="3411" spans="1:16" ht="15.75" customHeight="1" x14ac:dyDescent="0.25">
      <c r="A3411" s="104" t="s">
        <v>774</v>
      </c>
      <c r="B3411" s="155" t="s">
        <v>775</v>
      </c>
      <c r="C3411" s="91">
        <v>979653.01</v>
      </c>
      <c r="D3411" s="91"/>
      <c r="E3411" s="91"/>
      <c r="F3411" s="91"/>
      <c r="G3411" s="91">
        <f t="shared" si="42"/>
        <v>979653.01</v>
      </c>
      <c r="H3411" s="102">
        <v>42496</v>
      </c>
      <c r="I3411" s="120">
        <v>42496</v>
      </c>
      <c r="J3411" s="120"/>
      <c r="K3411" s="120"/>
      <c r="L3411" s="162"/>
      <c r="M3411" s="29" t="s">
        <v>5</v>
      </c>
      <c r="N3411" s="162">
        <v>1</v>
      </c>
      <c r="O3411" s="29">
        <v>626.14</v>
      </c>
      <c r="P3411" s="29">
        <v>2016</v>
      </c>
    </row>
    <row r="3412" spans="1:16" ht="15.75" customHeight="1" x14ac:dyDescent="0.25">
      <c r="A3412" s="104" t="s">
        <v>338</v>
      </c>
      <c r="B3412" s="155" t="s">
        <v>23</v>
      </c>
      <c r="C3412" s="91">
        <v>972070.75</v>
      </c>
      <c r="D3412" s="91"/>
      <c r="E3412" s="91"/>
      <c r="F3412" s="91"/>
      <c r="G3412" s="91">
        <f t="shared" si="42"/>
        <v>972070.75</v>
      </c>
      <c r="H3412" s="102">
        <v>42501</v>
      </c>
      <c r="I3412" s="120">
        <v>42501</v>
      </c>
      <c r="J3412" s="120"/>
      <c r="K3412" s="120"/>
      <c r="L3412" s="162"/>
      <c r="M3412" s="29" t="s">
        <v>5</v>
      </c>
      <c r="N3412" s="162">
        <v>1</v>
      </c>
      <c r="O3412" s="29">
        <v>149.4</v>
      </c>
      <c r="P3412" s="29">
        <v>2016</v>
      </c>
    </row>
    <row r="3413" spans="1:16" ht="15.75" customHeight="1" x14ac:dyDescent="0.25">
      <c r="A3413" s="104" t="s">
        <v>721</v>
      </c>
      <c r="B3413" s="155" t="s">
        <v>291</v>
      </c>
      <c r="C3413" s="91">
        <v>668604.67000000004</v>
      </c>
      <c r="D3413" s="91"/>
      <c r="E3413" s="91"/>
      <c r="F3413" s="91"/>
      <c r="G3413" s="91">
        <f t="shared" si="42"/>
        <v>668604.67000000004</v>
      </c>
      <c r="H3413" s="102">
        <v>42496</v>
      </c>
      <c r="I3413" s="120">
        <v>42496</v>
      </c>
      <c r="J3413" s="120"/>
      <c r="K3413" s="120"/>
      <c r="L3413" s="162"/>
      <c r="M3413" s="29" t="s">
        <v>5</v>
      </c>
      <c r="N3413" s="162">
        <v>1</v>
      </c>
      <c r="O3413" s="29">
        <v>447</v>
      </c>
      <c r="P3413" s="29">
        <v>2016</v>
      </c>
    </row>
    <row r="3414" spans="1:16" ht="15.75" customHeight="1" x14ac:dyDescent="0.25">
      <c r="A3414" s="104" t="s">
        <v>486</v>
      </c>
      <c r="B3414" s="18" t="s">
        <v>277</v>
      </c>
      <c r="C3414" s="91">
        <v>1091426.24</v>
      </c>
      <c r="D3414" s="91"/>
      <c r="E3414" s="91"/>
      <c r="F3414" s="91"/>
      <c r="G3414" s="91">
        <f t="shared" si="42"/>
        <v>1091426.24</v>
      </c>
      <c r="H3414" s="102">
        <v>42445</v>
      </c>
      <c r="I3414" s="120">
        <v>42445</v>
      </c>
      <c r="J3414" s="120"/>
      <c r="K3414" s="120"/>
      <c r="L3414" s="162"/>
      <c r="M3414" s="29" t="s">
        <v>5</v>
      </c>
      <c r="N3414" s="162">
        <v>1</v>
      </c>
      <c r="O3414" s="29">
        <v>564</v>
      </c>
      <c r="P3414" s="29">
        <v>2016</v>
      </c>
    </row>
    <row r="3415" spans="1:16" ht="15.75" customHeight="1" x14ac:dyDescent="0.25">
      <c r="A3415" s="104" t="s">
        <v>783</v>
      </c>
      <c r="B3415" s="155" t="s">
        <v>763</v>
      </c>
      <c r="C3415" s="91">
        <v>839128.79</v>
      </c>
      <c r="D3415" s="91"/>
      <c r="E3415" s="91"/>
      <c r="F3415" s="91"/>
      <c r="G3415" s="91">
        <f t="shared" si="42"/>
        <v>839128.79</v>
      </c>
      <c r="H3415" s="102">
        <v>42515</v>
      </c>
      <c r="I3415" s="120">
        <v>42515</v>
      </c>
      <c r="J3415" s="120"/>
      <c r="K3415" s="120"/>
      <c r="L3415" s="162"/>
      <c r="M3415" s="29" t="s">
        <v>6</v>
      </c>
      <c r="N3415" s="162">
        <v>1</v>
      </c>
      <c r="O3415" s="29">
        <v>444.4</v>
      </c>
      <c r="P3415" s="29">
        <v>2016</v>
      </c>
    </row>
    <row r="3416" spans="1:16" ht="15.75" customHeight="1" x14ac:dyDescent="0.25">
      <c r="A3416" s="104" t="s">
        <v>618</v>
      </c>
      <c r="B3416" s="155" t="s">
        <v>85</v>
      </c>
      <c r="C3416" s="91">
        <v>1017457.09</v>
      </c>
      <c r="D3416" s="91"/>
      <c r="E3416" s="91"/>
      <c r="F3416" s="91"/>
      <c r="G3416" s="91">
        <f t="shared" si="42"/>
        <v>1017457.09</v>
      </c>
      <c r="H3416" s="102">
        <v>42517</v>
      </c>
      <c r="I3416" s="120">
        <v>42517</v>
      </c>
      <c r="J3416" s="120"/>
      <c r="K3416" s="120"/>
      <c r="L3416" s="162"/>
      <c r="M3416" s="29" t="s">
        <v>5</v>
      </c>
      <c r="N3416" s="162">
        <v>1</v>
      </c>
      <c r="O3416" s="29">
        <v>583.5</v>
      </c>
      <c r="P3416" s="29">
        <v>2016</v>
      </c>
    </row>
    <row r="3417" spans="1:16" ht="15.75" customHeight="1" x14ac:dyDescent="0.25">
      <c r="A3417" s="104" t="s">
        <v>685</v>
      </c>
      <c r="B3417" s="155" t="s">
        <v>69</v>
      </c>
      <c r="C3417" s="91">
        <v>1830021.83</v>
      </c>
      <c r="D3417" s="91"/>
      <c r="E3417" s="91"/>
      <c r="F3417" s="91"/>
      <c r="G3417" s="91">
        <f t="shared" si="42"/>
        <v>1830021.83</v>
      </c>
      <c r="H3417" s="102">
        <v>42495</v>
      </c>
      <c r="I3417" s="120">
        <v>42495</v>
      </c>
      <c r="J3417" s="120"/>
      <c r="K3417" s="120"/>
      <c r="L3417" s="162"/>
      <c r="M3417" s="29" t="s">
        <v>5</v>
      </c>
      <c r="N3417" s="162">
        <v>1</v>
      </c>
      <c r="O3417" s="29"/>
      <c r="P3417" s="29">
        <v>2016</v>
      </c>
    </row>
    <row r="3418" spans="1:16" ht="15.75" customHeight="1" x14ac:dyDescent="0.25">
      <c r="A3418" s="104" t="s">
        <v>270</v>
      </c>
      <c r="B3418" s="18" t="s">
        <v>23</v>
      </c>
      <c r="C3418" s="91">
        <v>1001485.65</v>
      </c>
      <c r="D3418" s="91"/>
      <c r="E3418" s="91"/>
      <c r="F3418" s="91"/>
      <c r="G3418" s="91">
        <f t="shared" si="42"/>
        <v>1001485.65</v>
      </c>
      <c r="H3418" s="102">
        <v>42468</v>
      </c>
      <c r="I3418" s="120">
        <v>42468</v>
      </c>
      <c r="J3418" s="120"/>
      <c r="K3418" s="120"/>
      <c r="L3418" s="162"/>
      <c r="M3418" s="29" t="s">
        <v>5</v>
      </c>
      <c r="N3418" s="162">
        <v>1</v>
      </c>
      <c r="O3418" s="29">
        <v>774.1</v>
      </c>
      <c r="P3418" s="29">
        <v>2016</v>
      </c>
    </row>
    <row r="3419" spans="1:16" ht="15.75" customHeight="1" x14ac:dyDescent="0.25">
      <c r="A3419" s="104" t="s">
        <v>631</v>
      </c>
      <c r="B3419" s="155" t="s">
        <v>435</v>
      </c>
      <c r="C3419" s="91">
        <v>725670.5</v>
      </c>
      <c r="D3419" s="91"/>
      <c r="E3419" s="91"/>
      <c r="F3419" s="91"/>
      <c r="G3419" s="91">
        <f t="shared" si="42"/>
        <v>725670.5</v>
      </c>
      <c r="H3419" s="102">
        <v>42448</v>
      </c>
      <c r="I3419" s="120">
        <v>42448</v>
      </c>
      <c r="J3419" s="120"/>
      <c r="K3419" s="120"/>
      <c r="L3419" s="162"/>
      <c r="M3419" s="29" t="s">
        <v>5</v>
      </c>
      <c r="N3419" s="162">
        <v>1</v>
      </c>
      <c r="O3419" s="29">
        <v>344.4</v>
      </c>
      <c r="P3419" s="29">
        <v>2016</v>
      </c>
    </row>
    <row r="3420" spans="1:16" ht="15.75" customHeight="1" x14ac:dyDescent="0.25">
      <c r="A3420" s="104" t="s">
        <v>632</v>
      </c>
      <c r="B3420" s="155" t="s">
        <v>435</v>
      </c>
      <c r="C3420" s="91">
        <v>720465.52</v>
      </c>
      <c r="D3420" s="91"/>
      <c r="E3420" s="91"/>
      <c r="F3420" s="91"/>
      <c r="G3420" s="91">
        <f t="shared" si="42"/>
        <v>720465.52</v>
      </c>
      <c r="H3420" s="102">
        <v>42448</v>
      </c>
      <c r="I3420" s="120">
        <v>42448</v>
      </c>
      <c r="J3420" s="120"/>
      <c r="K3420" s="120"/>
      <c r="L3420" s="162"/>
      <c r="M3420" s="29" t="s">
        <v>5</v>
      </c>
      <c r="N3420" s="162">
        <v>1</v>
      </c>
      <c r="O3420" s="29">
        <v>344</v>
      </c>
      <c r="P3420" s="29">
        <v>2016</v>
      </c>
    </row>
    <row r="3421" spans="1:16" ht="15.75" customHeight="1" x14ac:dyDescent="0.25">
      <c r="A3421" s="104" t="s">
        <v>758</v>
      </c>
      <c r="B3421" s="155" t="s">
        <v>763</v>
      </c>
      <c r="C3421" s="91">
        <v>328633.32</v>
      </c>
      <c r="D3421" s="91"/>
      <c r="E3421" s="91"/>
      <c r="F3421" s="91"/>
      <c r="G3421" s="91">
        <f t="shared" si="42"/>
        <v>328633.32</v>
      </c>
      <c r="H3421" s="102">
        <v>42502</v>
      </c>
      <c r="I3421" s="120">
        <v>42502</v>
      </c>
      <c r="J3421" s="120"/>
      <c r="K3421" s="120"/>
      <c r="L3421" s="162"/>
      <c r="M3421" s="29" t="s">
        <v>5</v>
      </c>
      <c r="N3421" s="162">
        <v>1</v>
      </c>
      <c r="O3421" s="29"/>
      <c r="P3421" s="29">
        <v>2016</v>
      </c>
    </row>
    <row r="3422" spans="1:16" ht="15.75" customHeight="1" x14ac:dyDescent="0.25">
      <c r="A3422" s="104" t="s">
        <v>759</v>
      </c>
      <c r="B3422" s="155" t="s">
        <v>763</v>
      </c>
      <c r="C3422" s="91">
        <v>227601.43</v>
      </c>
      <c r="D3422" s="91"/>
      <c r="E3422" s="91"/>
      <c r="F3422" s="91"/>
      <c r="G3422" s="91">
        <f t="shared" si="42"/>
        <v>227601.43</v>
      </c>
      <c r="H3422" s="102">
        <v>42502</v>
      </c>
      <c r="I3422" s="120">
        <v>42502</v>
      </c>
      <c r="J3422" s="120"/>
      <c r="K3422" s="120"/>
      <c r="L3422" s="162"/>
      <c r="M3422" s="29" t="s">
        <v>5</v>
      </c>
      <c r="N3422" s="162">
        <v>1</v>
      </c>
      <c r="O3422" s="29"/>
      <c r="P3422" s="29">
        <v>2016</v>
      </c>
    </row>
    <row r="3423" spans="1:16" ht="15.75" customHeight="1" x14ac:dyDescent="0.25">
      <c r="A3423" s="104" t="s">
        <v>488</v>
      </c>
      <c r="B3423" s="18" t="s">
        <v>277</v>
      </c>
      <c r="C3423" s="91">
        <v>1038857.87</v>
      </c>
      <c r="D3423" s="91"/>
      <c r="E3423" s="91"/>
      <c r="F3423" s="91"/>
      <c r="G3423" s="91">
        <f t="shared" si="42"/>
        <v>1038857.87</v>
      </c>
      <c r="H3423" s="102">
        <v>42445</v>
      </c>
      <c r="I3423" s="120">
        <v>42445</v>
      </c>
      <c r="J3423" s="120"/>
      <c r="K3423" s="120"/>
      <c r="L3423" s="162"/>
      <c r="M3423" s="29" t="s">
        <v>5</v>
      </c>
      <c r="N3423" s="162">
        <v>1</v>
      </c>
      <c r="O3423" s="29">
        <v>521</v>
      </c>
      <c r="P3423" s="29">
        <v>2016</v>
      </c>
    </row>
    <row r="3424" spans="1:16" ht="15.75" customHeight="1" x14ac:dyDescent="0.25">
      <c r="A3424" s="104" t="s">
        <v>929</v>
      </c>
      <c r="B3424" s="104" t="s">
        <v>1</v>
      </c>
      <c r="C3424" s="91">
        <v>617526.52</v>
      </c>
      <c r="D3424" s="91"/>
      <c r="E3424" s="91"/>
      <c r="F3424" s="91"/>
      <c r="G3424" s="91">
        <f t="shared" si="42"/>
        <v>617526.52</v>
      </c>
      <c r="H3424" s="102">
        <v>42524</v>
      </c>
      <c r="I3424" s="120">
        <v>42524</v>
      </c>
      <c r="J3424" s="120"/>
      <c r="K3424" s="120"/>
      <c r="L3424" s="162"/>
      <c r="M3424" s="29" t="s">
        <v>5</v>
      </c>
      <c r="N3424" s="162">
        <v>1</v>
      </c>
      <c r="O3424" s="29"/>
      <c r="P3424" s="29">
        <v>2016</v>
      </c>
    </row>
    <row r="3425" spans="1:16" ht="15.75" customHeight="1" x14ac:dyDescent="0.25">
      <c r="A3425" s="104" t="s">
        <v>2131</v>
      </c>
      <c r="B3425" s="18" t="s">
        <v>7</v>
      </c>
      <c r="C3425" s="91">
        <v>1309266.6399999999</v>
      </c>
      <c r="D3425" s="91"/>
      <c r="E3425" s="91"/>
      <c r="F3425" s="91"/>
      <c r="G3425" s="91">
        <f t="shared" si="42"/>
        <v>1309266.6399999999</v>
      </c>
      <c r="H3425" s="102" t="s">
        <v>1022</v>
      </c>
      <c r="I3425" s="120" t="s">
        <v>1022</v>
      </c>
      <c r="J3425" s="120"/>
      <c r="K3425" s="120"/>
      <c r="L3425" s="162"/>
      <c r="M3425" s="29" t="s">
        <v>6</v>
      </c>
      <c r="N3425" s="162">
        <v>1</v>
      </c>
      <c r="O3425" s="29">
        <v>665</v>
      </c>
      <c r="P3425" s="29">
        <v>2016</v>
      </c>
    </row>
    <row r="3426" spans="1:16" ht="15.75" customHeight="1" x14ac:dyDescent="0.25">
      <c r="A3426" s="104" t="s">
        <v>932</v>
      </c>
      <c r="B3426" s="18" t="s">
        <v>63</v>
      </c>
      <c r="C3426" s="91">
        <v>1123564.75</v>
      </c>
      <c r="D3426" s="91"/>
      <c r="E3426" s="91"/>
      <c r="F3426" s="91"/>
      <c r="G3426" s="91">
        <f t="shared" si="42"/>
        <v>1123564.75</v>
      </c>
      <c r="H3426" s="102">
        <v>42541</v>
      </c>
      <c r="I3426" s="120">
        <v>42541</v>
      </c>
      <c r="J3426" s="120"/>
      <c r="K3426" s="120"/>
      <c r="L3426" s="162"/>
      <c r="M3426" s="29" t="s">
        <v>5</v>
      </c>
      <c r="N3426" s="162">
        <v>1</v>
      </c>
      <c r="O3426" s="29"/>
      <c r="P3426" s="29">
        <v>2016</v>
      </c>
    </row>
    <row r="3427" spans="1:16" ht="15.75" customHeight="1" x14ac:dyDescent="0.25">
      <c r="A3427" s="104" t="s">
        <v>527</v>
      </c>
      <c r="B3427" s="18" t="s">
        <v>63</v>
      </c>
      <c r="C3427" s="91">
        <v>1272582.6499999999</v>
      </c>
      <c r="D3427" s="91"/>
      <c r="E3427" s="91"/>
      <c r="F3427" s="91"/>
      <c r="G3427" s="91">
        <f t="shared" si="42"/>
        <v>1272582.6499999999</v>
      </c>
      <c r="H3427" s="120" t="s">
        <v>975</v>
      </c>
      <c r="I3427" s="120" t="s">
        <v>975</v>
      </c>
      <c r="J3427" s="120"/>
      <c r="K3427" s="120"/>
      <c r="L3427" s="162"/>
      <c r="M3427" s="29" t="s">
        <v>6</v>
      </c>
      <c r="N3427" s="162">
        <v>1</v>
      </c>
      <c r="O3427" s="29">
        <v>473</v>
      </c>
      <c r="P3427" s="29">
        <v>2016</v>
      </c>
    </row>
    <row r="3428" spans="1:16" ht="15.75" customHeight="1" x14ac:dyDescent="0.25">
      <c r="A3428" s="104" t="s">
        <v>922</v>
      </c>
      <c r="B3428" s="155" t="s">
        <v>13</v>
      </c>
      <c r="C3428" s="91">
        <v>1480636.07</v>
      </c>
      <c r="D3428" s="91"/>
      <c r="E3428" s="91"/>
      <c r="F3428" s="91"/>
      <c r="G3428" s="91">
        <f t="shared" si="42"/>
        <v>1480636.07</v>
      </c>
      <c r="H3428" s="102">
        <v>42536</v>
      </c>
      <c r="I3428" s="120">
        <v>42537</v>
      </c>
      <c r="J3428" s="120"/>
      <c r="K3428" s="120"/>
      <c r="L3428" s="162"/>
      <c r="M3428" s="29" t="s">
        <v>5</v>
      </c>
      <c r="N3428" s="162">
        <v>1</v>
      </c>
      <c r="O3428" s="29">
        <v>634</v>
      </c>
      <c r="P3428" s="29">
        <v>2016</v>
      </c>
    </row>
    <row r="3429" spans="1:16" ht="15.75" customHeight="1" x14ac:dyDescent="0.25">
      <c r="A3429" s="104" t="s">
        <v>923</v>
      </c>
      <c r="B3429" s="155" t="s">
        <v>13</v>
      </c>
      <c r="C3429" s="91">
        <v>1475948.92</v>
      </c>
      <c r="D3429" s="91"/>
      <c r="E3429" s="91"/>
      <c r="F3429" s="91"/>
      <c r="G3429" s="91">
        <f t="shared" si="42"/>
        <v>1475948.92</v>
      </c>
      <c r="H3429" s="102">
        <v>42536</v>
      </c>
      <c r="I3429" s="120">
        <v>42537</v>
      </c>
      <c r="J3429" s="120"/>
      <c r="K3429" s="120"/>
      <c r="L3429" s="162"/>
      <c r="M3429" s="29" t="s">
        <v>5</v>
      </c>
      <c r="N3429" s="162">
        <v>1</v>
      </c>
      <c r="O3429" s="29">
        <v>629</v>
      </c>
      <c r="P3429" s="29">
        <v>2016</v>
      </c>
    </row>
    <row r="3430" spans="1:16" ht="15.75" customHeight="1" x14ac:dyDescent="0.25">
      <c r="A3430" s="104" t="s">
        <v>544</v>
      </c>
      <c r="B3430" s="155" t="s">
        <v>13</v>
      </c>
      <c r="C3430" s="91">
        <v>641724.21</v>
      </c>
      <c r="D3430" s="91"/>
      <c r="E3430" s="91"/>
      <c r="F3430" s="91"/>
      <c r="G3430" s="91">
        <f t="shared" si="42"/>
        <v>641724.21</v>
      </c>
      <c r="H3430" s="102">
        <v>42535</v>
      </c>
      <c r="I3430" s="120">
        <v>42535</v>
      </c>
      <c r="J3430" s="120"/>
      <c r="K3430" s="120"/>
      <c r="L3430" s="162"/>
      <c r="M3430" s="29" t="s">
        <v>5</v>
      </c>
      <c r="N3430" s="162">
        <v>1</v>
      </c>
      <c r="O3430" s="29">
        <v>360</v>
      </c>
      <c r="P3430" s="29">
        <v>2016</v>
      </c>
    </row>
    <row r="3431" spans="1:16" ht="15.75" customHeight="1" x14ac:dyDescent="0.25">
      <c r="A3431" s="104" t="s">
        <v>388</v>
      </c>
      <c r="B3431" s="18" t="s">
        <v>7</v>
      </c>
      <c r="C3431" s="91">
        <v>1533712.08</v>
      </c>
      <c r="D3431" s="91"/>
      <c r="E3431" s="91"/>
      <c r="F3431" s="91"/>
      <c r="G3431" s="91">
        <f t="shared" si="42"/>
        <v>1533712.08</v>
      </c>
      <c r="H3431" s="102" t="s">
        <v>1021</v>
      </c>
      <c r="I3431" s="120" t="s">
        <v>1021</v>
      </c>
      <c r="J3431" s="120"/>
      <c r="K3431" s="120"/>
      <c r="L3431" s="162"/>
      <c r="M3431" s="29" t="s">
        <v>6</v>
      </c>
      <c r="N3431" s="162">
        <v>1</v>
      </c>
      <c r="O3431" s="29">
        <v>732.2</v>
      </c>
      <c r="P3431" s="29">
        <v>2016</v>
      </c>
    </row>
    <row r="3432" spans="1:16" ht="15.75" customHeight="1" x14ac:dyDescent="0.25">
      <c r="A3432" s="104" t="s">
        <v>831</v>
      </c>
      <c r="B3432" s="104" t="s">
        <v>1</v>
      </c>
      <c r="C3432" s="91">
        <v>928199.8</v>
      </c>
      <c r="D3432" s="91"/>
      <c r="E3432" s="91"/>
      <c r="F3432" s="91"/>
      <c r="G3432" s="91">
        <f t="shared" si="42"/>
        <v>928199.8</v>
      </c>
      <c r="H3432" s="102">
        <v>42520</v>
      </c>
      <c r="I3432" s="120">
        <v>42520</v>
      </c>
      <c r="J3432" s="120"/>
      <c r="K3432" s="120"/>
      <c r="L3432" s="162"/>
      <c r="M3432" s="29" t="s">
        <v>5</v>
      </c>
      <c r="N3432" s="162">
        <v>1</v>
      </c>
      <c r="O3432" s="29"/>
      <c r="P3432" s="29">
        <v>2016</v>
      </c>
    </row>
    <row r="3433" spans="1:16" ht="15.75" customHeight="1" x14ac:dyDescent="0.25">
      <c r="A3433" s="104" t="s">
        <v>822</v>
      </c>
      <c r="B3433" s="155" t="s">
        <v>246</v>
      </c>
      <c r="C3433" s="91">
        <v>1569509.47</v>
      </c>
      <c r="D3433" s="91"/>
      <c r="E3433" s="91"/>
      <c r="F3433" s="91"/>
      <c r="G3433" s="91">
        <f t="shared" si="42"/>
        <v>1569509.47</v>
      </c>
      <c r="H3433" s="102">
        <v>42537</v>
      </c>
      <c r="I3433" s="120">
        <v>42537</v>
      </c>
      <c r="J3433" s="120"/>
      <c r="K3433" s="120"/>
      <c r="L3433" s="162"/>
      <c r="M3433" s="29" t="s">
        <v>6</v>
      </c>
      <c r="N3433" s="162">
        <v>1</v>
      </c>
      <c r="O3433" s="29">
        <v>694</v>
      </c>
      <c r="P3433" s="29">
        <v>2016</v>
      </c>
    </row>
    <row r="3434" spans="1:16" ht="15.75" customHeight="1" x14ac:dyDescent="0.25">
      <c r="A3434" s="104" t="s">
        <v>836</v>
      </c>
      <c r="B3434" s="18" t="s">
        <v>63</v>
      </c>
      <c r="C3434" s="91">
        <v>1008602.28</v>
      </c>
      <c r="D3434" s="91"/>
      <c r="E3434" s="91"/>
      <c r="F3434" s="91"/>
      <c r="G3434" s="91">
        <f t="shared" si="42"/>
        <v>1008602.28</v>
      </c>
      <c r="H3434" s="102">
        <v>42544</v>
      </c>
      <c r="I3434" s="120">
        <v>42544</v>
      </c>
      <c r="J3434" s="120"/>
      <c r="K3434" s="120"/>
      <c r="L3434" s="162"/>
      <c r="M3434" s="29" t="s">
        <v>6</v>
      </c>
      <c r="N3434" s="162">
        <v>1</v>
      </c>
      <c r="O3434" s="29">
        <v>449</v>
      </c>
      <c r="P3434" s="29">
        <v>2016</v>
      </c>
    </row>
    <row r="3435" spans="1:16" ht="15.75" customHeight="1" x14ac:dyDescent="0.25">
      <c r="A3435" s="104" t="s">
        <v>365</v>
      </c>
      <c r="B3435" s="18" t="s">
        <v>23</v>
      </c>
      <c r="C3435" s="91">
        <v>1006312.24</v>
      </c>
      <c r="D3435" s="91"/>
      <c r="E3435" s="91"/>
      <c r="F3435" s="91"/>
      <c r="G3435" s="91">
        <f t="shared" si="42"/>
        <v>1006312.24</v>
      </c>
      <c r="H3435" s="102">
        <v>42542</v>
      </c>
      <c r="I3435" s="120">
        <v>42542</v>
      </c>
      <c r="J3435" s="120"/>
      <c r="K3435" s="120"/>
      <c r="L3435" s="162"/>
      <c r="M3435" s="29" t="s">
        <v>5</v>
      </c>
      <c r="N3435" s="162">
        <v>1</v>
      </c>
      <c r="O3435" s="29">
        <v>611.5</v>
      </c>
      <c r="P3435" s="29">
        <v>2016</v>
      </c>
    </row>
    <row r="3436" spans="1:16" ht="15.75" customHeight="1" x14ac:dyDescent="0.25">
      <c r="A3436" s="104" t="s">
        <v>543</v>
      </c>
      <c r="B3436" s="18" t="s">
        <v>498</v>
      </c>
      <c r="C3436" s="91">
        <v>795688.07</v>
      </c>
      <c r="D3436" s="91"/>
      <c r="E3436" s="91"/>
      <c r="F3436" s="91"/>
      <c r="G3436" s="91">
        <f t="shared" si="42"/>
        <v>795688.07</v>
      </c>
      <c r="H3436" s="102">
        <v>42550</v>
      </c>
      <c r="I3436" s="120">
        <v>42550</v>
      </c>
      <c r="J3436" s="120"/>
      <c r="K3436" s="120"/>
      <c r="L3436" s="162"/>
      <c r="M3436" s="29" t="s">
        <v>5</v>
      </c>
      <c r="N3436" s="162">
        <v>1</v>
      </c>
      <c r="O3436" s="29">
        <v>595</v>
      </c>
      <c r="P3436" s="29">
        <v>2016</v>
      </c>
    </row>
    <row r="3437" spans="1:16" ht="15.75" customHeight="1" x14ac:dyDescent="0.25">
      <c r="A3437" s="104" t="s">
        <v>734</v>
      </c>
      <c r="B3437" s="18" t="s">
        <v>682</v>
      </c>
      <c r="C3437" s="91">
        <v>962051.64</v>
      </c>
      <c r="D3437" s="91"/>
      <c r="E3437" s="91"/>
      <c r="F3437" s="91"/>
      <c r="G3437" s="91">
        <f t="shared" si="42"/>
        <v>962051.64</v>
      </c>
      <c r="H3437" s="102">
        <v>42486</v>
      </c>
      <c r="I3437" s="120">
        <v>42502</v>
      </c>
      <c r="J3437" s="120"/>
      <c r="K3437" s="120"/>
      <c r="L3437" s="162"/>
      <c r="M3437" s="29" t="s">
        <v>5</v>
      </c>
      <c r="N3437" s="162">
        <v>1</v>
      </c>
      <c r="O3437" s="29">
        <v>635.1</v>
      </c>
      <c r="P3437" s="29">
        <v>2016</v>
      </c>
    </row>
    <row r="3438" spans="1:16" ht="15.75" customHeight="1" x14ac:dyDescent="0.25">
      <c r="A3438" s="104" t="s">
        <v>485</v>
      </c>
      <c r="B3438" s="18" t="s">
        <v>277</v>
      </c>
      <c r="C3438" s="91">
        <v>664101.65</v>
      </c>
      <c r="D3438" s="91"/>
      <c r="E3438" s="91"/>
      <c r="F3438" s="91"/>
      <c r="G3438" s="91">
        <f t="shared" si="42"/>
        <v>664101.65</v>
      </c>
      <c r="H3438" s="102">
        <v>42531</v>
      </c>
      <c r="I3438" s="120">
        <v>42531</v>
      </c>
      <c r="J3438" s="120"/>
      <c r="K3438" s="120"/>
      <c r="L3438" s="162"/>
      <c r="M3438" s="29" t="s">
        <v>5</v>
      </c>
      <c r="N3438" s="162">
        <v>1</v>
      </c>
      <c r="O3438" s="29">
        <v>347</v>
      </c>
      <c r="P3438" s="29">
        <v>2016</v>
      </c>
    </row>
    <row r="3439" spans="1:16" ht="15.75" customHeight="1" x14ac:dyDescent="0.25">
      <c r="A3439" s="104" t="s">
        <v>508</v>
      </c>
      <c r="B3439" s="18" t="s">
        <v>277</v>
      </c>
      <c r="C3439" s="91">
        <v>1305446.92</v>
      </c>
      <c r="D3439" s="91"/>
      <c r="E3439" s="91"/>
      <c r="F3439" s="91"/>
      <c r="G3439" s="91">
        <f t="shared" si="42"/>
        <v>1305446.92</v>
      </c>
      <c r="H3439" s="102" t="s">
        <v>1033</v>
      </c>
      <c r="I3439" s="120" t="s">
        <v>1033</v>
      </c>
      <c r="J3439" s="120"/>
      <c r="K3439" s="120"/>
      <c r="L3439" s="162"/>
      <c r="M3439" s="29" t="s">
        <v>6</v>
      </c>
      <c r="N3439" s="162">
        <v>1</v>
      </c>
      <c r="O3439" s="29">
        <v>445.56</v>
      </c>
      <c r="P3439" s="29">
        <v>2016</v>
      </c>
    </row>
    <row r="3440" spans="1:16" ht="15.75" customHeight="1" x14ac:dyDescent="0.25">
      <c r="A3440" s="104" t="s">
        <v>375</v>
      </c>
      <c r="B3440" s="18" t="s">
        <v>277</v>
      </c>
      <c r="C3440" s="91">
        <v>591525.06000000006</v>
      </c>
      <c r="D3440" s="91"/>
      <c r="E3440" s="91"/>
      <c r="F3440" s="91"/>
      <c r="G3440" s="91">
        <f t="shared" si="42"/>
        <v>591525.06000000006</v>
      </c>
      <c r="H3440" s="102">
        <v>42531</v>
      </c>
      <c r="I3440" s="120">
        <v>42531</v>
      </c>
      <c r="J3440" s="120"/>
      <c r="K3440" s="120"/>
      <c r="L3440" s="162"/>
      <c r="M3440" s="29" t="s">
        <v>5</v>
      </c>
      <c r="N3440" s="162">
        <v>1</v>
      </c>
      <c r="O3440" s="29">
        <v>363</v>
      </c>
      <c r="P3440" s="29">
        <v>2016</v>
      </c>
    </row>
    <row r="3441" spans="1:16" ht="15.75" customHeight="1" x14ac:dyDescent="0.25">
      <c r="A3441" s="104" t="s">
        <v>933</v>
      </c>
      <c r="B3441" s="18" t="s">
        <v>63</v>
      </c>
      <c r="C3441" s="91">
        <v>1152570.6499999999</v>
      </c>
      <c r="D3441" s="91"/>
      <c r="E3441" s="91"/>
      <c r="F3441" s="91"/>
      <c r="G3441" s="91">
        <f t="shared" si="42"/>
        <v>1152570.6499999999</v>
      </c>
      <c r="H3441" s="102">
        <v>42548</v>
      </c>
      <c r="I3441" s="120">
        <v>42548</v>
      </c>
      <c r="J3441" s="120"/>
      <c r="K3441" s="120"/>
      <c r="L3441" s="162"/>
      <c r="M3441" s="29" t="s">
        <v>5</v>
      </c>
      <c r="N3441" s="162">
        <v>1</v>
      </c>
      <c r="O3441" s="29"/>
      <c r="P3441" s="29">
        <v>2016</v>
      </c>
    </row>
    <row r="3442" spans="1:16" ht="15.75" customHeight="1" x14ac:dyDescent="0.25">
      <c r="A3442" s="104" t="s">
        <v>526</v>
      </c>
      <c r="B3442" s="18" t="s">
        <v>477</v>
      </c>
      <c r="C3442" s="91">
        <v>862023.54</v>
      </c>
      <c r="D3442" s="91"/>
      <c r="E3442" s="91"/>
      <c r="F3442" s="91"/>
      <c r="G3442" s="91">
        <f t="shared" si="42"/>
        <v>862023.54</v>
      </c>
      <c r="H3442" s="102">
        <v>42541</v>
      </c>
      <c r="I3442" s="120">
        <v>42541</v>
      </c>
      <c r="J3442" s="120"/>
      <c r="K3442" s="120"/>
      <c r="L3442" s="162"/>
      <c r="M3442" s="29" t="s">
        <v>5</v>
      </c>
      <c r="N3442" s="162">
        <v>1</v>
      </c>
      <c r="O3442" s="29" t="s">
        <v>4012</v>
      </c>
      <c r="P3442" s="29">
        <v>2016</v>
      </c>
    </row>
    <row r="3443" spans="1:16" ht="15.75" customHeight="1" x14ac:dyDescent="0.25">
      <c r="A3443" s="104" t="s">
        <v>526</v>
      </c>
      <c r="B3443" s="18" t="s">
        <v>3838</v>
      </c>
      <c r="C3443" s="91">
        <v>165237.6</v>
      </c>
      <c r="D3443" s="91"/>
      <c r="E3443" s="91"/>
      <c r="F3443" s="91"/>
      <c r="G3443" s="91">
        <f t="shared" si="42"/>
        <v>165237.6</v>
      </c>
      <c r="H3443" s="102">
        <v>44193</v>
      </c>
      <c r="I3443" s="120">
        <v>44194</v>
      </c>
      <c r="J3443" s="120"/>
      <c r="K3443" s="120"/>
      <c r="L3443" s="162"/>
      <c r="M3443" s="29" t="s">
        <v>3998</v>
      </c>
      <c r="N3443" s="162">
        <v>0</v>
      </c>
      <c r="O3443" s="29">
        <v>669.9</v>
      </c>
      <c r="P3443" s="17">
        <v>2020</v>
      </c>
    </row>
    <row r="3444" spans="1:16" ht="15.75" customHeight="1" x14ac:dyDescent="0.25">
      <c r="A3444" s="104" t="s">
        <v>826</v>
      </c>
      <c r="B3444" s="18" t="s">
        <v>689</v>
      </c>
      <c r="C3444" s="91">
        <v>733741.7</v>
      </c>
      <c r="D3444" s="91"/>
      <c r="E3444" s="91"/>
      <c r="F3444" s="91"/>
      <c r="G3444" s="91">
        <f t="shared" si="42"/>
        <v>733741.7</v>
      </c>
      <c r="H3444" s="102">
        <v>42530</v>
      </c>
      <c r="I3444" s="120">
        <v>42530</v>
      </c>
      <c r="J3444" s="120"/>
      <c r="K3444" s="120"/>
      <c r="L3444" s="162"/>
      <c r="M3444" s="29" t="s">
        <v>5</v>
      </c>
      <c r="N3444" s="162">
        <v>1</v>
      </c>
      <c r="O3444" s="29">
        <v>328</v>
      </c>
      <c r="P3444" s="29">
        <v>2016</v>
      </c>
    </row>
    <row r="3445" spans="1:16" ht="15.75" customHeight="1" x14ac:dyDescent="0.25">
      <c r="A3445" s="104" t="s">
        <v>823</v>
      </c>
      <c r="B3445" s="155" t="s">
        <v>824</v>
      </c>
      <c r="C3445" s="91">
        <v>1108451.28</v>
      </c>
      <c r="D3445" s="91"/>
      <c r="E3445" s="91"/>
      <c r="F3445" s="91"/>
      <c r="G3445" s="91">
        <f t="shared" si="42"/>
        <v>1108451.28</v>
      </c>
      <c r="H3445" s="102">
        <v>42525</v>
      </c>
      <c r="I3445" s="120">
        <v>42525</v>
      </c>
      <c r="J3445" s="120"/>
      <c r="K3445" s="120"/>
      <c r="L3445" s="162"/>
      <c r="M3445" s="29" t="s">
        <v>5</v>
      </c>
      <c r="N3445" s="162">
        <v>1</v>
      </c>
      <c r="O3445" s="29">
        <v>550</v>
      </c>
      <c r="P3445" s="29">
        <v>2016</v>
      </c>
    </row>
    <row r="3446" spans="1:16" ht="15.75" customHeight="1" x14ac:dyDescent="0.25">
      <c r="A3446" s="104" t="s">
        <v>827</v>
      </c>
      <c r="B3446" s="18" t="s">
        <v>757</v>
      </c>
      <c r="C3446" s="91">
        <v>566656.86</v>
      </c>
      <c r="D3446" s="91"/>
      <c r="E3446" s="91"/>
      <c r="F3446" s="91"/>
      <c r="G3446" s="91">
        <f t="shared" si="42"/>
        <v>566656.86</v>
      </c>
      <c r="H3446" s="102">
        <v>42535</v>
      </c>
      <c r="I3446" s="120">
        <v>42535</v>
      </c>
      <c r="J3446" s="120"/>
      <c r="K3446" s="120"/>
      <c r="L3446" s="162"/>
      <c r="M3446" s="29" t="s">
        <v>1161</v>
      </c>
      <c r="N3446" s="162">
        <v>1</v>
      </c>
      <c r="O3446" s="29"/>
      <c r="P3446" s="29">
        <v>2016</v>
      </c>
    </row>
    <row r="3447" spans="1:16" ht="15.75" customHeight="1" x14ac:dyDescent="0.25">
      <c r="A3447" s="104" t="s">
        <v>771</v>
      </c>
      <c r="B3447" s="18" t="s">
        <v>682</v>
      </c>
      <c r="C3447" s="91">
        <v>412546.88</v>
      </c>
      <c r="D3447" s="91"/>
      <c r="E3447" s="91"/>
      <c r="F3447" s="91"/>
      <c r="G3447" s="91">
        <f t="shared" si="42"/>
        <v>412546.88</v>
      </c>
      <c r="H3447" s="102">
        <v>42517</v>
      </c>
      <c r="I3447" s="120">
        <v>42520</v>
      </c>
      <c r="J3447" s="120"/>
      <c r="K3447" s="120"/>
      <c r="L3447" s="162"/>
      <c r="M3447" s="29" t="s">
        <v>5</v>
      </c>
      <c r="N3447" s="162">
        <v>1</v>
      </c>
      <c r="O3447" s="29"/>
      <c r="P3447" s="29">
        <v>2016</v>
      </c>
    </row>
    <row r="3448" spans="1:16" ht="15.75" customHeight="1" x14ac:dyDescent="0.25">
      <c r="A3448" s="104" t="s">
        <v>772</v>
      </c>
      <c r="B3448" s="18" t="s">
        <v>682</v>
      </c>
      <c r="C3448" s="91">
        <v>427195.4</v>
      </c>
      <c r="D3448" s="91"/>
      <c r="E3448" s="91"/>
      <c r="F3448" s="91"/>
      <c r="G3448" s="91">
        <f t="shared" si="42"/>
        <v>427195.4</v>
      </c>
      <c r="H3448" s="102">
        <v>42517</v>
      </c>
      <c r="I3448" s="120">
        <v>42520</v>
      </c>
      <c r="J3448" s="120"/>
      <c r="K3448" s="120"/>
      <c r="L3448" s="162"/>
      <c r="M3448" s="29" t="s">
        <v>5</v>
      </c>
      <c r="N3448" s="162">
        <v>1</v>
      </c>
      <c r="O3448" s="29"/>
      <c r="P3448" s="29">
        <v>2016</v>
      </c>
    </row>
    <row r="3449" spans="1:16" ht="15.75" customHeight="1" x14ac:dyDescent="0.25">
      <c r="A3449" s="104" t="s">
        <v>760</v>
      </c>
      <c r="B3449" s="155" t="s">
        <v>764</v>
      </c>
      <c r="C3449" s="91">
        <v>2187128.2599999998</v>
      </c>
      <c r="D3449" s="91"/>
      <c r="E3449" s="91"/>
      <c r="F3449" s="91"/>
      <c r="G3449" s="91">
        <f t="shared" si="42"/>
        <v>2187128.2599999998</v>
      </c>
      <c r="H3449" s="102">
        <v>42524</v>
      </c>
      <c r="I3449" s="120">
        <v>42524</v>
      </c>
      <c r="J3449" s="120"/>
      <c r="K3449" s="120"/>
      <c r="L3449" s="162"/>
      <c r="M3449" s="29" t="s">
        <v>6</v>
      </c>
      <c r="N3449" s="162">
        <v>1</v>
      </c>
      <c r="O3449" s="29">
        <v>926</v>
      </c>
      <c r="P3449" s="29">
        <v>2016</v>
      </c>
    </row>
    <row r="3450" spans="1:16" ht="15.75" customHeight="1" x14ac:dyDescent="0.25">
      <c r="A3450" s="104" t="s">
        <v>691</v>
      </c>
      <c r="B3450" s="155" t="s">
        <v>694</v>
      </c>
      <c r="C3450" s="91">
        <v>2056032.78</v>
      </c>
      <c r="D3450" s="91"/>
      <c r="E3450" s="91"/>
      <c r="F3450" s="91"/>
      <c r="G3450" s="91">
        <f t="shared" si="42"/>
        <v>2056032.78</v>
      </c>
      <c r="H3450" s="102">
        <v>42523</v>
      </c>
      <c r="I3450" s="120">
        <v>42523</v>
      </c>
      <c r="J3450" s="120"/>
      <c r="K3450" s="120"/>
      <c r="L3450" s="162"/>
      <c r="M3450" s="29" t="s">
        <v>5</v>
      </c>
      <c r="N3450" s="162">
        <v>1</v>
      </c>
      <c r="O3450" s="29">
        <v>827</v>
      </c>
      <c r="P3450" s="29">
        <v>2016</v>
      </c>
    </row>
    <row r="3451" spans="1:16" ht="15.75" customHeight="1" x14ac:dyDescent="0.25">
      <c r="A3451" s="104" t="s">
        <v>692</v>
      </c>
      <c r="B3451" s="155" t="s">
        <v>694</v>
      </c>
      <c r="C3451" s="91">
        <v>1529866.93</v>
      </c>
      <c r="D3451" s="91"/>
      <c r="E3451" s="91"/>
      <c r="F3451" s="91"/>
      <c r="G3451" s="91">
        <f t="shared" si="42"/>
        <v>1529866.93</v>
      </c>
      <c r="H3451" s="102">
        <v>42523</v>
      </c>
      <c r="I3451" s="120">
        <v>42523</v>
      </c>
      <c r="J3451" s="120"/>
      <c r="K3451" s="120"/>
      <c r="L3451" s="162"/>
      <c r="M3451" s="29" t="s">
        <v>5</v>
      </c>
      <c r="N3451" s="162">
        <v>1</v>
      </c>
      <c r="O3451" s="29">
        <v>527</v>
      </c>
      <c r="P3451" s="29">
        <v>2016</v>
      </c>
    </row>
    <row r="3452" spans="1:16" ht="15.75" customHeight="1" x14ac:dyDescent="0.25">
      <c r="A3452" s="104" t="s">
        <v>693</v>
      </c>
      <c r="B3452" s="155" t="s">
        <v>694</v>
      </c>
      <c r="C3452" s="91">
        <v>1317562.95</v>
      </c>
      <c r="D3452" s="91"/>
      <c r="E3452" s="91"/>
      <c r="F3452" s="91"/>
      <c r="G3452" s="91">
        <f t="shared" si="42"/>
        <v>1317562.95</v>
      </c>
      <c r="H3452" s="102">
        <v>42513</v>
      </c>
      <c r="I3452" s="120">
        <v>42513</v>
      </c>
      <c r="J3452" s="120"/>
      <c r="K3452" s="120"/>
      <c r="L3452" s="162"/>
      <c r="M3452" s="29" t="s">
        <v>5</v>
      </c>
      <c r="N3452" s="162">
        <v>1</v>
      </c>
      <c r="O3452" s="29">
        <v>539</v>
      </c>
      <c r="P3452" s="29">
        <v>2016</v>
      </c>
    </row>
    <row r="3453" spans="1:16" ht="15.75" customHeight="1" x14ac:dyDescent="0.25">
      <c r="A3453" s="104" t="s">
        <v>640</v>
      </c>
      <c r="B3453" s="155" t="s">
        <v>644</v>
      </c>
      <c r="C3453" s="91">
        <v>1011068.84</v>
      </c>
      <c r="D3453" s="91"/>
      <c r="E3453" s="91" t="s">
        <v>644</v>
      </c>
      <c r="F3453" s="91">
        <v>135593.79999999999</v>
      </c>
      <c r="G3453" s="91">
        <f t="shared" si="42"/>
        <v>1146662.6399999999</v>
      </c>
      <c r="H3453" s="102">
        <v>42515</v>
      </c>
      <c r="I3453" s="120">
        <v>42515</v>
      </c>
      <c r="J3453" s="120">
        <v>42528</v>
      </c>
      <c r="K3453" s="120">
        <v>42541</v>
      </c>
      <c r="L3453" s="162"/>
      <c r="M3453" s="29" t="s">
        <v>5</v>
      </c>
      <c r="N3453" s="162">
        <v>1</v>
      </c>
      <c r="O3453" s="29">
        <v>828</v>
      </c>
      <c r="P3453" s="29">
        <v>2016</v>
      </c>
    </row>
    <row r="3454" spans="1:16" ht="15.75" customHeight="1" x14ac:dyDescent="0.25">
      <c r="A3454" s="104" t="s">
        <v>619</v>
      </c>
      <c r="B3454" s="155" t="s">
        <v>85</v>
      </c>
      <c r="C3454" s="91">
        <v>1357390.53</v>
      </c>
      <c r="D3454" s="91"/>
      <c r="E3454" s="91"/>
      <c r="F3454" s="91"/>
      <c r="G3454" s="91">
        <f t="shared" si="42"/>
        <v>1357390.53</v>
      </c>
      <c r="H3454" s="102">
        <v>42551</v>
      </c>
      <c r="I3454" s="120">
        <v>42551</v>
      </c>
      <c r="J3454" s="120"/>
      <c r="K3454" s="120"/>
      <c r="L3454" s="162"/>
      <c r="M3454" s="29" t="s">
        <v>5</v>
      </c>
      <c r="N3454" s="162">
        <v>1</v>
      </c>
      <c r="O3454" s="29">
        <v>830</v>
      </c>
      <c r="P3454" s="29">
        <v>2016</v>
      </c>
    </row>
    <row r="3455" spans="1:16" ht="15.75" customHeight="1" x14ac:dyDescent="0.25">
      <c r="A3455" s="104" t="s">
        <v>641</v>
      </c>
      <c r="B3455" s="155" t="s">
        <v>644</v>
      </c>
      <c r="C3455" s="91">
        <v>1053362.3999999999</v>
      </c>
      <c r="D3455" s="91"/>
      <c r="E3455" s="91" t="s">
        <v>644</v>
      </c>
      <c r="F3455" s="91">
        <v>308488.58</v>
      </c>
      <c r="G3455" s="91">
        <f t="shared" si="42"/>
        <v>1361850.98</v>
      </c>
      <c r="H3455" s="102">
        <v>42506</v>
      </c>
      <c r="I3455" s="120">
        <v>42506</v>
      </c>
      <c r="J3455" s="120">
        <v>42541</v>
      </c>
      <c r="K3455" s="120">
        <v>42541</v>
      </c>
      <c r="L3455" s="162"/>
      <c r="M3455" s="29" t="s">
        <v>5</v>
      </c>
      <c r="N3455" s="162">
        <v>1</v>
      </c>
      <c r="O3455" s="29">
        <v>888</v>
      </c>
      <c r="P3455" s="29">
        <v>2016</v>
      </c>
    </row>
    <row r="3456" spans="1:16" ht="15.75" customHeight="1" x14ac:dyDescent="0.25">
      <c r="A3456" s="104" t="s">
        <v>977</v>
      </c>
      <c r="B3456" s="155" t="s">
        <v>13</v>
      </c>
      <c r="C3456" s="91">
        <v>1202318.4099999999</v>
      </c>
      <c r="D3456" s="91"/>
      <c r="E3456" s="91"/>
      <c r="F3456" s="91"/>
      <c r="G3456" s="91">
        <f t="shared" si="42"/>
        <v>1202318.4099999999</v>
      </c>
      <c r="H3456" s="102">
        <v>42550</v>
      </c>
      <c r="I3456" s="120">
        <v>42550</v>
      </c>
      <c r="J3456" s="120"/>
      <c r="K3456" s="120"/>
      <c r="L3456" s="162"/>
      <c r="M3456" s="29" t="s">
        <v>5</v>
      </c>
      <c r="N3456" s="162">
        <v>1</v>
      </c>
      <c r="O3456" s="29"/>
      <c r="P3456" s="29">
        <v>2016</v>
      </c>
    </row>
    <row r="3457" spans="1:16" ht="15.75" customHeight="1" x14ac:dyDescent="0.25">
      <c r="A3457" s="104" t="s">
        <v>2127</v>
      </c>
      <c r="B3457" s="18" t="s">
        <v>245</v>
      </c>
      <c r="C3457" s="91">
        <v>881442.3</v>
      </c>
      <c r="D3457" s="91"/>
      <c r="E3457" s="91"/>
      <c r="F3457" s="91"/>
      <c r="G3457" s="91">
        <f t="shared" si="42"/>
        <v>881442.3</v>
      </c>
      <c r="H3457" s="102">
        <v>42550</v>
      </c>
      <c r="I3457" s="120">
        <v>42550</v>
      </c>
      <c r="J3457" s="120"/>
      <c r="K3457" s="120"/>
      <c r="L3457" s="162"/>
      <c r="M3457" s="29" t="s">
        <v>5</v>
      </c>
      <c r="N3457" s="162">
        <v>1</v>
      </c>
      <c r="O3457" s="29">
        <v>588.1</v>
      </c>
      <c r="P3457" s="29">
        <v>2016</v>
      </c>
    </row>
    <row r="3458" spans="1:16" ht="15.75" customHeight="1" x14ac:dyDescent="0.25">
      <c r="A3458" s="104" t="s">
        <v>820</v>
      </c>
      <c r="B3458" s="155" t="s">
        <v>764</v>
      </c>
      <c r="C3458" s="91">
        <v>294041.05</v>
      </c>
      <c r="D3458" s="91"/>
      <c r="E3458" s="91"/>
      <c r="F3458" s="91"/>
      <c r="G3458" s="91">
        <f t="shared" si="42"/>
        <v>294041.05</v>
      </c>
      <c r="H3458" s="102">
        <v>42517</v>
      </c>
      <c r="I3458" s="120">
        <v>42517</v>
      </c>
      <c r="J3458" s="120"/>
      <c r="K3458" s="120"/>
      <c r="L3458" s="162"/>
      <c r="M3458" s="29" t="s">
        <v>5</v>
      </c>
      <c r="N3458" s="162">
        <v>1</v>
      </c>
      <c r="O3458" s="29">
        <v>334</v>
      </c>
      <c r="P3458" s="29">
        <v>2016</v>
      </c>
    </row>
    <row r="3459" spans="1:16" ht="15.75" customHeight="1" x14ac:dyDescent="0.25">
      <c r="A3459" s="104" t="s">
        <v>452</v>
      </c>
      <c r="B3459" s="18" t="s">
        <v>85</v>
      </c>
      <c r="C3459" s="91">
        <v>2038860.2</v>
      </c>
      <c r="D3459" s="91"/>
      <c r="E3459" s="91"/>
      <c r="F3459" s="91"/>
      <c r="G3459" s="91">
        <f t="shared" ref="G3459:G3522" si="43">C3459-D3459+F3459</f>
        <v>2038860.2</v>
      </c>
      <c r="H3459" s="102">
        <v>42565</v>
      </c>
      <c r="I3459" s="120">
        <v>42565</v>
      </c>
      <c r="J3459" s="120"/>
      <c r="K3459" s="120"/>
      <c r="L3459" s="162"/>
      <c r="M3459" s="29" t="s">
        <v>5</v>
      </c>
      <c r="N3459" s="162">
        <v>1</v>
      </c>
      <c r="O3459" s="29">
        <v>823</v>
      </c>
      <c r="P3459" s="29">
        <v>2016</v>
      </c>
    </row>
    <row r="3460" spans="1:16" ht="15.75" customHeight="1" x14ac:dyDescent="0.25">
      <c r="A3460" s="104" t="s">
        <v>761</v>
      </c>
      <c r="B3460" s="155" t="s">
        <v>765</v>
      </c>
      <c r="C3460" s="91">
        <v>347613.84</v>
      </c>
      <c r="D3460" s="91"/>
      <c r="E3460" s="91"/>
      <c r="F3460" s="91"/>
      <c r="G3460" s="91">
        <f t="shared" si="43"/>
        <v>347613.84</v>
      </c>
      <c r="H3460" s="102">
        <v>42537</v>
      </c>
      <c r="I3460" s="120">
        <v>42563</v>
      </c>
      <c r="J3460" s="120"/>
      <c r="K3460" s="120"/>
      <c r="L3460" s="162"/>
      <c r="M3460" s="29" t="s">
        <v>1161</v>
      </c>
      <c r="N3460" s="162">
        <v>1</v>
      </c>
      <c r="O3460" s="29"/>
      <c r="P3460" s="29">
        <v>2016</v>
      </c>
    </row>
    <row r="3461" spans="1:16" ht="15.75" customHeight="1" x14ac:dyDescent="0.25">
      <c r="A3461" s="104" t="s">
        <v>773</v>
      </c>
      <c r="B3461" s="18" t="s">
        <v>682</v>
      </c>
      <c r="C3461" s="91">
        <v>422987.52000000002</v>
      </c>
      <c r="D3461" s="91"/>
      <c r="E3461" s="91"/>
      <c r="F3461" s="91"/>
      <c r="G3461" s="91">
        <f t="shared" si="43"/>
        <v>422987.52000000002</v>
      </c>
      <c r="H3461" s="102">
        <v>42517</v>
      </c>
      <c r="I3461" s="120">
        <v>42520</v>
      </c>
      <c r="J3461" s="120"/>
      <c r="K3461" s="120"/>
      <c r="L3461" s="162"/>
      <c r="M3461" s="29" t="s">
        <v>5</v>
      </c>
      <c r="N3461" s="162">
        <v>1</v>
      </c>
      <c r="O3461" s="29"/>
      <c r="P3461" s="29">
        <v>2016</v>
      </c>
    </row>
    <row r="3462" spans="1:16" ht="15.75" customHeight="1" x14ac:dyDescent="0.25">
      <c r="A3462" s="104" t="s">
        <v>735</v>
      </c>
      <c r="B3462" s="18" t="s">
        <v>682</v>
      </c>
      <c r="C3462" s="91">
        <v>707395.84</v>
      </c>
      <c r="D3462" s="91"/>
      <c r="E3462" s="91"/>
      <c r="F3462" s="91"/>
      <c r="G3462" s="91">
        <f t="shared" si="43"/>
        <v>707395.84</v>
      </c>
      <c r="H3462" s="102">
        <v>42486</v>
      </c>
      <c r="I3462" s="120">
        <v>42502</v>
      </c>
      <c r="J3462" s="120"/>
      <c r="K3462" s="120"/>
      <c r="L3462" s="162"/>
      <c r="M3462" s="29" t="s">
        <v>5</v>
      </c>
      <c r="N3462" s="162">
        <v>1</v>
      </c>
      <c r="O3462" s="29">
        <v>369</v>
      </c>
      <c r="P3462" s="29">
        <v>2016</v>
      </c>
    </row>
    <row r="3463" spans="1:16" ht="15.75" customHeight="1" x14ac:dyDescent="0.25">
      <c r="A3463" s="104" t="s">
        <v>690</v>
      </c>
      <c r="B3463" s="155" t="s">
        <v>225</v>
      </c>
      <c r="C3463" s="91">
        <v>1884784.14</v>
      </c>
      <c r="D3463" s="91"/>
      <c r="E3463" s="91"/>
      <c r="F3463" s="91"/>
      <c r="G3463" s="91">
        <f t="shared" si="43"/>
        <v>1884784.14</v>
      </c>
      <c r="H3463" s="102">
        <v>42496</v>
      </c>
      <c r="I3463" s="120">
        <v>42496</v>
      </c>
      <c r="J3463" s="120"/>
      <c r="K3463" s="120"/>
      <c r="L3463" s="162"/>
      <c r="M3463" s="29" t="s">
        <v>5</v>
      </c>
      <c r="N3463" s="162">
        <v>1</v>
      </c>
      <c r="O3463" s="29">
        <v>1043</v>
      </c>
      <c r="P3463" s="29">
        <v>2016</v>
      </c>
    </row>
    <row r="3464" spans="1:16" ht="15.75" customHeight="1" x14ac:dyDescent="0.25">
      <c r="A3464" s="104" t="s">
        <v>499</v>
      </c>
      <c r="B3464" s="18" t="s">
        <v>782</v>
      </c>
      <c r="C3464" s="91">
        <v>517908.37</v>
      </c>
      <c r="D3464" s="91"/>
      <c r="E3464" s="91"/>
      <c r="F3464" s="91"/>
      <c r="G3464" s="91">
        <f t="shared" si="43"/>
        <v>517908.37</v>
      </c>
      <c r="H3464" s="102">
        <v>42566</v>
      </c>
      <c r="I3464" s="120">
        <v>42566</v>
      </c>
      <c r="J3464" s="120"/>
      <c r="K3464" s="120"/>
      <c r="L3464" s="162"/>
      <c r="M3464" s="29" t="s">
        <v>5</v>
      </c>
      <c r="N3464" s="162">
        <v>1</v>
      </c>
      <c r="O3464" s="29">
        <v>344</v>
      </c>
      <c r="P3464" s="29">
        <v>2016</v>
      </c>
    </row>
    <row r="3465" spans="1:16" ht="15.75" customHeight="1" x14ac:dyDescent="0.25">
      <c r="A3465" s="104" t="s">
        <v>821</v>
      </c>
      <c r="B3465" s="155" t="s">
        <v>1660</v>
      </c>
      <c r="C3465" s="91">
        <v>760075.76</v>
      </c>
      <c r="D3465" s="91"/>
      <c r="E3465" s="91"/>
      <c r="F3465" s="91"/>
      <c r="G3465" s="91">
        <f t="shared" si="43"/>
        <v>760075.76</v>
      </c>
      <c r="H3465" s="102">
        <v>42545</v>
      </c>
      <c r="I3465" s="120">
        <v>42545</v>
      </c>
      <c r="J3465" s="120"/>
      <c r="K3465" s="120"/>
      <c r="L3465" s="162"/>
      <c r="M3465" s="29" t="s">
        <v>6</v>
      </c>
      <c r="N3465" s="162">
        <v>1</v>
      </c>
      <c r="O3465" s="29">
        <v>690</v>
      </c>
      <c r="P3465" s="29">
        <v>2016</v>
      </c>
    </row>
    <row r="3466" spans="1:16" ht="15.75" customHeight="1" x14ac:dyDescent="0.25">
      <c r="A3466" s="104" t="s">
        <v>934</v>
      </c>
      <c r="B3466" s="18" t="s">
        <v>63</v>
      </c>
      <c r="C3466" s="91">
        <v>1169782.31</v>
      </c>
      <c r="D3466" s="91"/>
      <c r="E3466" s="91"/>
      <c r="F3466" s="91"/>
      <c r="G3466" s="91">
        <f t="shared" si="43"/>
        <v>1169782.31</v>
      </c>
      <c r="H3466" s="102">
        <v>42565</v>
      </c>
      <c r="I3466" s="120">
        <v>42565</v>
      </c>
      <c r="J3466" s="120"/>
      <c r="K3466" s="120"/>
      <c r="L3466" s="162"/>
      <c r="M3466" s="29" t="s">
        <v>5</v>
      </c>
      <c r="N3466" s="162">
        <v>1</v>
      </c>
      <c r="O3466" s="29"/>
      <c r="P3466" s="29">
        <v>2016</v>
      </c>
    </row>
    <row r="3467" spans="1:16" ht="15.75" customHeight="1" x14ac:dyDescent="0.25">
      <c r="A3467" s="104" t="s">
        <v>271</v>
      </c>
      <c r="B3467" s="18" t="s">
        <v>23</v>
      </c>
      <c r="C3467" s="91">
        <v>981062.06</v>
      </c>
      <c r="D3467" s="91"/>
      <c r="E3467" s="91"/>
      <c r="F3467" s="91"/>
      <c r="G3467" s="91">
        <f t="shared" si="43"/>
        <v>981062.06</v>
      </c>
      <c r="H3467" s="102">
        <v>42578</v>
      </c>
      <c r="I3467" s="120">
        <v>42578</v>
      </c>
      <c r="J3467" s="120"/>
      <c r="K3467" s="120"/>
      <c r="L3467" s="162"/>
      <c r="M3467" s="29" t="s">
        <v>5</v>
      </c>
      <c r="N3467" s="162">
        <v>1</v>
      </c>
      <c r="O3467" s="29">
        <v>505</v>
      </c>
      <c r="P3467" s="29">
        <v>2016</v>
      </c>
    </row>
    <row r="3468" spans="1:16" ht="15.75" customHeight="1" x14ac:dyDescent="0.25">
      <c r="A3468" s="104" t="s">
        <v>972</v>
      </c>
      <c r="B3468" s="18" t="s">
        <v>689</v>
      </c>
      <c r="C3468" s="91">
        <v>239825.56</v>
      </c>
      <c r="D3468" s="91"/>
      <c r="E3468" s="91"/>
      <c r="F3468" s="91"/>
      <c r="G3468" s="91">
        <f t="shared" si="43"/>
        <v>239825.56</v>
      </c>
      <c r="H3468" s="102">
        <v>42562</v>
      </c>
      <c r="I3468" s="120">
        <v>42561</v>
      </c>
      <c r="J3468" s="120"/>
      <c r="K3468" s="120"/>
      <c r="L3468" s="162"/>
      <c r="M3468" s="29" t="s">
        <v>5</v>
      </c>
      <c r="N3468" s="162">
        <v>1</v>
      </c>
      <c r="O3468" s="29">
        <v>286</v>
      </c>
      <c r="P3468" s="29">
        <v>2016</v>
      </c>
    </row>
    <row r="3469" spans="1:16" ht="15.75" customHeight="1" x14ac:dyDescent="0.25">
      <c r="A3469" s="104" t="s">
        <v>1032</v>
      </c>
      <c r="B3469" s="18" t="s">
        <v>63</v>
      </c>
      <c r="C3469" s="91">
        <v>730085.72</v>
      </c>
      <c r="D3469" s="91"/>
      <c r="E3469" s="91"/>
      <c r="F3469" s="91"/>
      <c r="G3469" s="91">
        <f t="shared" si="43"/>
        <v>730085.72</v>
      </c>
      <c r="H3469" s="102">
        <v>42585</v>
      </c>
      <c r="I3469" s="120">
        <v>42585</v>
      </c>
      <c r="J3469" s="120"/>
      <c r="K3469" s="120"/>
      <c r="L3469" s="162"/>
      <c r="M3469" s="29" t="s">
        <v>6</v>
      </c>
      <c r="N3469" s="162">
        <v>1</v>
      </c>
      <c r="O3469" s="29">
        <v>396.4</v>
      </c>
      <c r="P3469" s="29">
        <v>2016</v>
      </c>
    </row>
    <row r="3470" spans="1:16" ht="15.75" customHeight="1" x14ac:dyDescent="0.25">
      <c r="A3470" s="104" t="s">
        <v>969</v>
      </c>
      <c r="B3470" s="18" t="s">
        <v>63</v>
      </c>
      <c r="C3470" s="91">
        <v>1483963.55</v>
      </c>
      <c r="D3470" s="91"/>
      <c r="E3470" s="91"/>
      <c r="F3470" s="91"/>
      <c r="G3470" s="91">
        <f t="shared" si="43"/>
        <v>1483963.55</v>
      </c>
      <c r="H3470" s="102">
        <v>42573</v>
      </c>
      <c r="I3470" s="120">
        <v>42573</v>
      </c>
      <c r="J3470" s="120"/>
      <c r="K3470" s="120"/>
      <c r="L3470" s="162"/>
      <c r="M3470" s="29" t="s">
        <v>6</v>
      </c>
      <c r="N3470" s="162">
        <v>1</v>
      </c>
      <c r="O3470" s="29">
        <v>643.20000000000005</v>
      </c>
      <c r="P3470" s="29">
        <v>2016</v>
      </c>
    </row>
    <row r="3471" spans="1:16" ht="15.75" customHeight="1" x14ac:dyDescent="0.25">
      <c r="A3471" s="104" t="s">
        <v>930</v>
      </c>
      <c r="B3471" s="155" t="s">
        <v>246</v>
      </c>
      <c r="C3471" s="91">
        <v>1000047.6</v>
      </c>
      <c r="D3471" s="91"/>
      <c r="E3471" s="91"/>
      <c r="F3471" s="91"/>
      <c r="G3471" s="91">
        <f t="shared" si="43"/>
        <v>1000047.6</v>
      </c>
      <c r="H3471" s="102">
        <v>42562</v>
      </c>
      <c r="I3471" s="120">
        <v>42562</v>
      </c>
      <c r="J3471" s="120"/>
      <c r="K3471" s="120"/>
      <c r="L3471" s="162"/>
      <c r="M3471" s="29" t="s">
        <v>5</v>
      </c>
      <c r="N3471" s="162">
        <v>1</v>
      </c>
      <c r="O3471" s="29"/>
      <c r="P3471" s="29">
        <v>2016</v>
      </c>
    </row>
    <row r="3472" spans="1:16" ht="15.75" customHeight="1" x14ac:dyDescent="0.25">
      <c r="A3472" s="104" t="s">
        <v>542</v>
      </c>
      <c r="B3472" s="18" t="s">
        <v>498</v>
      </c>
      <c r="C3472" s="91">
        <v>798463.8</v>
      </c>
      <c r="D3472" s="91"/>
      <c r="E3472" s="91"/>
      <c r="F3472" s="91"/>
      <c r="G3472" s="91">
        <f t="shared" si="43"/>
        <v>798463.8</v>
      </c>
      <c r="H3472" s="102">
        <v>42576</v>
      </c>
      <c r="I3472" s="120">
        <v>42576</v>
      </c>
      <c r="J3472" s="120"/>
      <c r="K3472" s="120"/>
      <c r="L3472" s="162"/>
      <c r="M3472" s="29" t="s">
        <v>5</v>
      </c>
      <c r="N3472" s="162">
        <v>1</v>
      </c>
      <c r="O3472" s="29">
        <v>595</v>
      </c>
      <c r="P3472" s="29">
        <v>2016</v>
      </c>
    </row>
    <row r="3473" spans="1:16" ht="15.75" customHeight="1" x14ac:dyDescent="0.25">
      <c r="A3473" s="104" t="s">
        <v>970</v>
      </c>
      <c r="B3473" s="18" t="s">
        <v>402</v>
      </c>
      <c r="C3473" s="91">
        <v>933813.36</v>
      </c>
      <c r="D3473" s="91"/>
      <c r="E3473" s="91"/>
      <c r="F3473" s="91"/>
      <c r="G3473" s="91">
        <f t="shared" si="43"/>
        <v>933813.36</v>
      </c>
      <c r="H3473" s="102">
        <v>42573</v>
      </c>
      <c r="I3473" s="120">
        <v>42573</v>
      </c>
      <c r="J3473" s="120"/>
      <c r="K3473" s="120"/>
      <c r="L3473" s="162"/>
      <c r="M3473" s="29" t="s">
        <v>5</v>
      </c>
      <c r="N3473" s="162">
        <v>1</v>
      </c>
      <c r="O3473" s="29"/>
      <c r="P3473" s="29">
        <v>2016</v>
      </c>
    </row>
    <row r="3474" spans="1:16" ht="15.75" customHeight="1" x14ac:dyDescent="0.25">
      <c r="A3474" s="104" t="s">
        <v>88</v>
      </c>
      <c r="B3474" s="18" t="s">
        <v>974</v>
      </c>
      <c r="C3474" s="91">
        <v>1238365.04</v>
      </c>
      <c r="D3474" s="91"/>
      <c r="E3474" s="91"/>
      <c r="F3474" s="91"/>
      <c r="G3474" s="91">
        <f t="shared" si="43"/>
        <v>1238365.04</v>
      </c>
      <c r="H3474" s="102">
        <v>42580</v>
      </c>
      <c r="I3474" s="120">
        <v>42580</v>
      </c>
      <c r="J3474" s="120"/>
      <c r="K3474" s="120"/>
      <c r="L3474" s="162"/>
      <c r="M3474" s="29" t="s">
        <v>5</v>
      </c>
      <c r="N3474" s="162">
        <v>1</v>
      </c>
      <c r="O3474" s="29">
        <v>569.95000000000005</v>
      </c>
      <c r="P3474" s="29">
        <v>2016</v>
      </c>
    </row>
    <row r="3475" spans="1:16" ht="15.75" customHeight="1" x14ac:dyDescent="0.25">
      <c r="A3475" s="104" t="s">
        <v>448</v>
      </c>
      <c r="B3475" s="18" t="s">
        <v>85</v>
      </c>
      <c r="C3475" s="91">
        <v>1380131.31</v>
      </c>
      <c r="D3475" s="91"/>
      <c r="E3475" s="91"/>
      <c r="F3475" s="91"/>
      <c r="G3475" s="91">
        <f t="shared" si="43"/>
        <v>1380131.31</v>
      </c>
      <c r="H3475" s="102">
        <v>42565</v>
      </c>
      <c r="I3475" s="120">
        <v>42565</v>
      </c>
      <c r="J3475" s="120"/>
      <c r="K3475" s="120"/>
      <c r="L3475" s="162"/>
      <c r="M3475" s="29" t="s">
        <v>5</v>
      </c>
      <c r="N3475" s="162">
        <v>1</v>
      </c>
      <c r="O3475" s="29">
        <v>565</v>
      </c>
      <c r="P3475" s="29">
        <v>2016</v>
      </c>
    </row>
    <row r="3476" spans="1:16" ht="15.75" customHeight="1" x14ac:dyDescent="0.25">
      <c r="A3476" s="104" t="s">
        <v>971</v>
      </c>
      <c r="B3476" s="18" t="s">
        <v>402</v>
      </c>
      <c r="C3476" s="91">
        <v>906260.27</v>
      </c>
      <c r="D3476" s="91"/>
      <c r="E3476" s="91"/>
      <c r="F3476" s="91"/>
      <c r="G3476" s="91">
        <f t="shared" si="43"/>
        <v>906260.27</v>
      </c>
      <c r="H3476" s="102">
        <v>42573</v>
      </c>
      <c r="I3476" s="120">
        <v>42573</v>
      </c>
      <c r="J3476" s="120"/>
      <c r="K3476" s="120"/>
      <c r="L3476" s="162"/>
      <c r="M3476" s="29" t="s">
        <v>5</v>
      </c>
      <c r="N3476" s="162">
        <v>1</v>
      </c>
      <c r="O3476" s="29"/>
      <c r="P3476" s="29">
        <v>2016</v>
      </c>
    </row>
    <row r="3477" spans="1:16" ht="15.75" customHeight="1" x14ac:dyDescent="0.25">
      <c r="A3477" s="104" t="s">
        <v>967</v>
      </c>
      <c r="B3477" s="18" t="s">
        <v>974</v>
      </c>
      <c r="C3477" s="91">
        <v>1102113.32</v>
      </c>
      <c r="D3477" s="91"/>
      <c r="E3477" s="91"/>
      <c r="F3477" s="91"/>
      <c r="G3477" s="91">
        <f t="shared" si="43"/>
        <v>1102113.32</v>
      </c>
      <c r="H3477" s="102">
        <v>42559</v>
      </c>
      <c r="I3477" s="120">
        <v>42559</v>
      </c>
      <c r="J3477" s="120"/>
      <c r="K3477" s="120"/>
      <c r="L3477" s="162"/>
      <c r="M3477" s="29" t="s">
        <v>5</v>
      </c>
      <c r="N3477" s="162">
        <v>1</v>
      </c>
      <c r="O3477" s="29"/>
      <c r="P3477" s="29">
        <v>2016</v>
      </c>
    </row>
    <row r="3478" spans="1:16" ht="15.75" customHeight="1" x14ac:dyDescent="0.25">
      <c r="A3478" s="104" t="s">
        <v>302</v>
      </c>
      <c r="B3478" s="18" t="s">
        <v>23</v>
      </c>
      <c r="C3478" s="91">
        <v>1092764.45</v>
      </c>
      <c r="D3478" s="91"/>
      <c r="E3478" s="91"/>
      <c r="F3478" s="91"/>
      <c r="G3478" s="91">
        <f t="shared" si="43"/>
        <v>1092764.45</v>
      </c>
      <c r="H3478" s="102">
        <v>42591</v>
      </c>
      <c r="I3478" s="120">
        <v>42592</v>
      </c>
      <c r="J3478" s="120"/>
      <c r="K3478" s="120"/>
      <c r="L3478" s="162"/>
      <c r="M3478" s="29" t="s">
        <v>5</v>
      </c>
      <c r="N3478" s="162">
        <v>1</v>
      </c>
      <c r="O3478" s="29">
        <v>586.5</v>
      </c>
      <c r="P3478" s="29">
        <v>2016</v>
      </c>
    </row>
    <row r="3479" spans="1:16" ht="15.75" customHeight="1" x14ac:dyDescent="0.25">
      <c r="A3479" s="104" t="s">
        <v>968</v>
      </c>
      <c r="B3479" s="18" t="s">
        <v>974</v>
      </c>
      <c r="C3479" s="91">
        <v>1372442.92</v>
      </c>
      <c r="D3479" s="91"/>
      <c r="E3479" s="91"/>
      <c r="F3479" s="91"/>
      <c r="G3479" s="91">
        <f t="shared" si="43"/>
        <v>1372442.92</v>
      </c>
      <c r="H3479" s="102">
        <v>42576</v>
      </c>
      <c r="I3479" s="120">
        <v>42576</v>
      </c>
      <c r="J3479" s="120"/>
      <c r="K3479" s="120"/>
      <c r="L3479" s="162"/>
      <c r="M3479" s="29" t="s">
        <v>5</v>
      </c>
      <c r="N3479" s="162">
        <v>1</v>
      </c>
      <c r="O3479" s="29"/>
      <c r="P3479" s="29">
        <v>2016</v>
      </c>
    </row>
    <row r="3480" spans="1:16" ht="15.75" customHeight="1" x14ac:dyDescent="0.25">
      <c r="A3480" s="104" t="s">
        <v>2125</v>
      </c>
      <c r="B3480" s="18" t="s">
        <v>10</v>
      </c>
      <c r="C3480" s="91">
        <v>1115457.33</v>
      </c>
      <c r="D3480" s="91"/>
      <c r="E3480" s="91"/>
      <c r="F3480" s="91"/>
      <c r="G3480" s="91">
        <f t="shared" si="43"/>
        <v>1115457.33</v>
      </c>
      <c r="H3480" s="102">
        <v>42538</v>
      </c>
      <c r="I3480" s="120">
        <v>42538</v>
      </c>
      <c r="J3480" s="120"/>
      <c r="K3480" s="120"/>
      <c r="L3480" s="162"/>
      <c r="M3480" s="29" t="s">
        <v>6</v>
      </c>
      <c r="N3480" s="162">
        <v>1</v>
      </c>
      <c r="O3480" s="29">
        <v>746.7</v>
      </c>
      <c r="P3480" s="29">
        <v>2016</v>
      </c>
    </row>
    <row r="3481" spans="1:16" ht="15.75" customHeight="1" x14ac:dyDescent="0.25">
      <c r="A3481" s="104" t="s">
        <v>938</v>
      </c>
      <c r="B3481" s="18" t="s">
        <v>757</v>
      </c>
      <c r="C3481" s="91">
        <v>522003.69</v>
      </c>
      <c r="D3481" s="91"/>
      <c r="E3481" s="91"/>
      <c r="F3481" s="91"/>
      <c r="G3481" s="91">
        <f t="shared" si="43"/>
        <v>522003.69</v>
      </c>
      <c r="H3481" s="102">
        <v>42535</v>
      </c>
      <c r="I3481" s="120">
        <v>42535</v>
      </c>
      <c r="J3481" s="120"/>
      <c r="K3481" s="120"/>
      <c r="L3481" s="162"/>
      <c r="M3481" s="29" t="s">
        <v>939</v>
      </c>
      <c r="N3481" s="29">
        <v>2</v>
      </c>
      <c r="O3481" s="29"/>
      <c r="P3481" s="29">
        <v>2016</v>
      </c>
    </row>
    <row r="3482" spans="1:16" ht="15.75" customHeight="1" x14ac:dyDescent="0.25">
      <c r="A3482" s="104" t="s">
        <v>1136</v>
      </c>
      <c r="B3482" s="18" t="s">
        <v>498</v>
      </c>
      <c r="C3482" s="91">
        <v>1023673.65</v>
      </c>
      <c r="D3482" s="91"/>
      <c r="E3482" s="91"/>
      <c r="F3482" s="91"/>
      <c r="G3482" s="91">
        <f t="shared" si="43"/>
        <v>1023673.65</v>
      </c>
      <c r="H3482" s="102">
        <v>42606</v>
      </c>
      <c r="I3482" s="120">
        <v>42606</v>
      </c>
      <c r="J3482" s="120"/>
      <c r="K3482" s="120"/>
      <c r="L3482" s="162"/>
      <c r="M3482" s="29" t="s">
        <v>5</v>
      </c>
      <c r="N3482" s="162">
        <v>1</v>
      </c>
      <c r="O3482" s="29">
        <v>580.6</v>
      </c>
      <c r="P3482" s="29">
        <v>2016</v>
      </c>
    </row>
    <row r="3483" spans="1:16" ht="15.75" customHeight="1" x14ac:dyDescent="0.25">
      <c r="A3483" s="104" t="s">
        <v>973</v>
      </c>
      <c r="B3483" s="18" t="s">
        <v>689</v>
      </c>
      <c r="C3483" s="91">
        <v>338634.04</v>
      </c>
      <c r="D3483" s="91"/>
      <c r="E3483" s="91"/>
      <c r="F3483" s="91"/>
      <c r="G3483" s="91">
        <f t="shared" si="43"/>
        <v>338634.04</v>
      </c>
      <c r="H3483" s="102">
        <v>42559</v>
      </c>
      <c r="I3483" s="120">
        <v>42559</v>
      </c>
      <c r="J3483" s="120"/>
      <c r="K3483" s="120"/>
      <c r="L3483" s="162"/>
      <c r="M3483" s="29" t="s">
        <v>5</v>
      </c>
      <c r="N3483" s="162">
        <v>1</v>
      </c>
      <c r="O3483" s="29">
        <v>244.62</v>
      </c>
      <c r="P3483" s="29">
        <v>2016</v>
      </c>
    </row>
    <row r="3484" spans="1:16" ht="15.75" customHeight="1" x14ac:dyDescent="0.25">
      <c r="A3484" s="104" t="s">
        <v>478</v>
      </c>
      <c r="B3484" s="18" t="s">
        <v>1060</v>
      </c>
      <c r="C3484" s="91">
        <v>975482.4</v>
      </c>
      <c r="D3484" s="91"/>
      <c r="E3484" s="91"/>
      <c r="F3484" s="91"/>
      <c r="G3484" s="91">
        <f t="shared" si="43"/>
        <v>975482.4</v>
      </c>
      <c r="H3484" s="102">
        <v>42605</v>
      </c>
      <c r="I3484" s="120">
        <v>42605</v>
      </c>
      <c r="J3484" s="120"/>
      <c r="K3484" s="120"/>
      <c r="L3484" s="162"/>
      <c r="M3484" s="29" t="s">
        <v>5</v>
      </c>
      <c r="N3484" s="162">
        <v>1</v>
      </c>
      <c r="O3484" s="29">
        <v>365</v>
      </c>
      <c r="P3484" s="29">
        <v>2016</v>
      </c>
    </row>
    <row r="3485" spans="1:16" ht="15.75" customHeight="1" x14ac:dyDescent="0.25">
      <c r="A3485" s="104" t="s">
        <v>301</v>
      </c>
      <c r="B3485" s="18" t="s">
        <v>23</v>
      </c>
      <c r="C3485" s="91">
        <v>1117340.24</v>
      </c>
      <c r="D3485" s="91"/>
      <c r="E3485" s="91"/>
      <c r="F3485" s="91"/>
      <c r="G3485" s="91">
        <f t="shared" si="43"/>
        <v>1117340.24</v>
      </c>
      <c r="H3485" s="102">
        <v>42605</v>
      </c>
      <c r="I3485" s="120">
        <v>42605</v>
      </c>
      <c r="J3485" s="120"/>
      <c r="K3485" s="120"/>
      <c r="L3485" s="162"/>
      <c r="M3485" s="29" t="s">
        <v>5</v>
      </c>
      <c r="N3485" s="162">
        <v>1</v>
      </c>
      <c r="O3485" s="29">
        <v>591.85</v>
      </c>
      <c r="P3485" s="29">
        <v>2016</v>
      </c>
    </row>
    <row r="3486" spans="1:16" ht="15.75" customHeight="1" x14ac:dyDescent="0.25">
      <c r="A3486" s="104" t="s">
        <v>303</v>
      </c>
      <c r="B3486" s="18" t="s">
        <v>23</v>
      </c>
      <c r="C3486" s="91">
        <v>1081904.3</v>
      </c>
      <c r="D3486" s="91"/>
      <c r="E3486" s="91"/>
      <c r="F3486" s="91"/>
      <c r="G3486" s="91">
        <f t="shared" si="43"/>
        <v>1081904.3</v>
      </c>
      <c r="H3486" s="102">
        <v>42605</v>
      </c>
      <c r="I3486" s="120">
        <v>42605</v>
      </c>
      <c r="J3486" s="120"/>
      <c r="K3486" s="120"/>
      <c r="L3486" s="162"/>
      <c r="M3486" s="29" t="s">
        <v>5</v>
      </c>
      <c r="N3486" s="162">
        <v>1</v>
      </c>
      <c r="O3486" s="29">
        <v>583.79999999999995</v>
      </c>
      <c r="P3486" s="29">
        <v>2016</v>
      </c>
    </row>
    <row r="3487" spans="1:16" ht="15.75" customHeight="1" x14ac:dyDescent="0.25">
      <c r="A3487" s="104" t="s">
        <v>304</v>
      </c>
      <c r="B3487" s="18" t="s">
        <v>23</v>
      </c>
      <c r="C3487" s="91">
        <v>1032879.11</v>
      </c>
      <c r="D3487" s="91"/>
      <c r="E3487" s="91"/>
      <c r="F3487" s="91"/>
      <c r="G3487" s="91">
        <f t="shared" si="43"/>
        <v>1032879.11</v>
      </c>
      <c r="H3487" s="102">
        <v>42618</v>
      </c>
      <c r="I3487" s="120">
        <v>42618</v>
      </c>
      <c r="J3487" s="120"/>
      <c r="K3487" s="120"/>
      <c r="L3487" s="162"/>
      <c r="M3487" s="29" t="s">
        <v>5</v>
      </c>
      <c r="N3487" s="162">
        <v>1</v>
      </c>
      <c r="O3487" s="29">
        <v>581.65</v>
      </c>
      <c r="P3487" s="29">
        <v>2016</v>
      </c>
    </row>
    <row r="3488" spans="1:16" ht="15.75" customHeight="1" x14ac:dyDescent="0.25">
      <c r="A3488" s="104" t="s">
        <v>1116</v>
      </c>
      <c r="B3488" s="104" t="s">
        <v>1</v>
      </c>
      <c r="C3488" s="91">
        <v>1231128.75</v>
      </c>
      <c r="D3488" s="91"/>
      <c r="E3488" s="91" t="s">
        <v>42</v>
      </c>
      <c r="F3488" s="91">
        <v>112847</v>
      </c>
      <c r="G3488" s="91">
        <f t="shared" si="43"/>
        <v>1343975.75</v>
      </c>
      <c r="H3488" s="102">
        <v>42618</v>
      </c>
      <c r="I3488" s="120">
        <v>42618</v>
      </c>
      <c r="J3488" s="120">
        <v>42661</v>
      </c>
      <c r="K3488" s="120">
        <v>42661</v>
      </c>
      <c r="L3488" s="162"/>
      <c r="M3488" s="29" t="s">
        <v>5</v>
      </c>
      <c r="N3488" s="162">
        <v>1</v>
      </c>
      <c r="O3488" s="29">
        <v>633</v>
      </c>
      <c r="P3488" s="29">
        <v>2016</v>
      </c>
    </row>
    <row r="3489" spans="1:18" ht="15.75" customHeight="1" x14ac:dyDescent="0.25">
      <c r="A3489" s="104" t="s">
        <v>819</v>
      </c>
      <c r="B3489" s="18" t="s">
        <v>682</v>
      </c>
      <c r="C3489" s="91">
        <v>693168.58</v>
      </c>
      <c r="D3489" s="91"/>
      <c r="E3489" s="91"/>
      <c r="F3489" s="91"/>
      <c r="G3489" s="91">
        <f t="shared" si="43"/>
        <v>693168.58</v>
      </c>
      <c r="H3489" s="102">
        <v>42531</v>
      </c>
      <c r="I3489" s="120">
        <v>42531</v>
      </c>
      <c r="J3489" s="120"/>
      <c r="K3489" s="120"/>
      <c r="L3489" s="162"/>
      <c r="M3489" s="29" t="s">
        <v>5</v>
      </c>
      <c r="N3489" s="162">
        <v>1</v>
      </c>
      <c r="O3489" s="29"/>
      <c r="P3489" s="29">
        <v>2016</v>
      </c>
    </row>
    <row r="3490" spans="1:18" ht="15.75" customHeight="1" x14ac:dyDescent="0.25">
      <c r="A3490" s="104" t="s">
        <v>450</v>
      </c>
      <c r="B3490" s="18" t="s">
        <v>85</v>
      </c>
      <c r="C3490" s="91">
        <v>959391.98</v>
      </c>
      <c r="D3490" s="91"/>
      <c r="E3490" s="91"/>
      <c r="F3490" s="91"/>
      <c r="G3490" s="91">
        <f t="shared" si="43"/>
        <v>959391.98</v>
      </c>
      <c r="H3490" s="102">
        <v>42592</v>
      </c>
      <c r="I3490" s="120">
        <v>42592</v>
      </c>
      <c r="J3490" s="120"/>
      <c r="K3490" s="120"/>
      <c r="L3490" s="162"/>
      <c r="M3490" s="29" t="s">
        <v>5</v>
      </c>
      <c r="N3490" s="162">
        <v>1</v>
      </c>
      <c r="O3490" s="29">
        <v>386</v>
      </c>
      <c r="P3490" s="29">
        <v>2016</v>
      </c>
    </row>
    <row r="3491" spans="1:18" ht="15.75" customHeight="1" x14ac:dyDescent="0.25">
      <c r="A3491" s="104" t="s">
        <v>451</v>
      </c>
      <c r="B3491" s="18" t="s">
        <v>85</v>
      </c>
      <c r="C3491" s="91">
        <v>869406.94</v>
      </c>
      <c r="D3491" s="91"/>
      <c r="E3491" s="91"/>
      <c r="F3491" s="91"/>
      <c r="G3491" s="91">
        <f t="shared" si="43"/>
        <v>869406.94</v>
      </c>
      <c r="H3491" s="102">
        <v>42592</v>
      </c>
      <c r="I3491" s="120">
        <v>42592</v>
      </c>
      <c r="J3491" s="120"/>
      <c r="K3491" s="120"/>
      <c r="L3491" s="162"/>
      <c r="M3491" s="29" t="s">
        <v>5</v>
      </c>
      <c r="N3491" s="162">
        <v>1</v>
      </c>
      <c r="O3491" s="29">
        <v>571</v>
      </c>
      <c r="P3491" s="29">
        <v>2016</v>
      </c>
    </row>
    <row r="3492" spans="1:18" ht="15.75" customHeight="1" x14ac:dyDescent="0.25">
      <c r="A3492" s="104" t="s">
        <v>500</v>
      </c>
      <c r="B3492" s="18" t="s">
        <v>782</v>
      </c>
      <c r="C3492" s="91">
        <v>1069812.31</v>
      </c>
      <c r="D3492" s="91"/>
      <c r="E3492" s="18"/>
      <c r="F3492" s="91"/>
      <c r="G3492" s="91">
        <f t="shared" si="43"/>
        <v>1069812.31</v>
      </c>
      <c r="H3492" s="102">
        <v>42611</v>
      </c>
      <c r="I3492" s="120">
        <v>42611</v>
      </c>
      <c r="J3492" s="120"/>
      <c r="K3492" s="120"/>
      <c r="L3492" s="162"/>
      <c r="M3492" s="29" t="s">
        <v>5</v>
      </c>
      <c r="N3492" s="162">
        <v>1</v>
      </c>
      <c r="O3492" s="29">
        <v>567</v>
      </c>
      <c r="P3492" s="29" t="s">
        <v>3595</v>
      </c>
    </row>
    <row r="3493" spans="1:18" ht="15.75" customHeight="1" x14ac:dyDescent="0.25">
      <c r="A3493" s="104" t="s">
        <v>500</v>
      </c>
      <c r="B3493" s="18" t="s">
        <v>3543</v>
      </c>
      <c r="C3493" s="91">
        <v>247876.8</v>
      </c>
      <c r="D3493" s="91"/>
      <c r="E3493" s="18"/>
      <c r="F3493" s="91"/>
      <c r="G3493" s="91">
        <f t="shared" si="43"/>
        <v>247876.8</v>
      </c>
      <c r="H3493" s="102"/>
      <c r="I3493" s="120"/>
      <c r="J3493" s="120">
        <v>43762</v>
      </c>
      <c r="K3493" s="120">
        <v>43830</v>
      </c>
      <c r="L3493" s="162">
        <v>2019</v>
      </c>
      <c r="M3493" s="29" t="s">
        <v>4105</v>
      </c>
      <c r="N3493" s="162">
        <v>1</v>
      </c>
      <c r="O3493" s="29">
        <v>567</v>
      </c>
      <c r="P3493" s="29" t="s">
        <v>3595</v>
      </c>
    </row>
    <row r="3494" spans="1:18" ht="15.75" customHeight="1" x14ac:dyDescent="0.25">
      <c r="A3494" s="104" t="s">
        <v>1163</v>
      </c>
      <c r="B3494" s="18" t="s">
        <v>1006</v>
      </c>
      <c r="C3494" s="91">
        <v>614264.94999999995</v>
      </c>
      <c r="D3494" s="91"/>
      <c r="E3494" s="91"/>
      <c r="F3494" s="91"/>
      <c r="G3494" s="91">
        <f t="shared" si="43"/>
        <v>614264.94999999995</v>
      </c>
      <c r="H3494" s="102">
        <v>42626</v>
      </c>
      <c r="I3494" s="120">
        <v>42626</v>
      </c>
      <c r="J3494" s="120"/>
      <c r="K3494" s="120"/>
      <c r="L3494" s="162"/>
      <c r="M3494" s="29" t="s">
        <v>5</v>
      </c>
      <c r="N3494" s="162">
        <v>1</v>
      </c>
      <c r="O3494" s="29">
        <v>266</v>
      </c>
      <c r="P3494" s="29">
        <v>2016</v>
      </c>
    </row>
    <row r="3495" spans="1:18" ht="15.75" customHeight="1" x14ac:dyDescent="0.25">
      <c r="A3495" s="104" t="s">
        <v>1164</v>
      </c>
      <c r="B3495" s="18" t="s">
        <v>1006</v>
      </c>
      <c r="C3495" s="91">
        <v>631283.86</v>
      </c>
      <c r="D3495" s="91"/>
      <c r="E3495" s="91"/>
      <c r="F3495" s="91"/>
      <c r="G3495" s="91">
        <f t="shared" si="43"/>
        <v>631283.86</v>
      </c>
      <c r="H3495" s="102">
        <v>42626</v>
      </c>
      <c r="I3495" s="120">
        <v>42626</v>
      </c>
      <c r="J3495" s="120"/>
      <c r="K3495" s="120"/>
      <c r="L3495" s="162"/>
      <c r="M3495" s="29" t="s">
        <v>5</v>
      </c>
      <c r="N3495" s="162">
        <v>1</v>
      </c>
      <c r="O3495" s="29">
        <v>278</v>
      </c>
      <c r="P3495" s="29">
        <v>2016</v>
      </c>
    </row>
    <row r="3496" spans="1:18" ht="15.75" customHeight="1" x14ac:dyDescent="0.25">
      <c r="A3496" s="104" t="s">
        <v>818</v>
      </c>
      <c r="B3496" s="18" t="s">
        <v>682</v>
      </c>
      <c r="C3496" s="91">
        <v>1191705.6000000001</v>
      </c>
      <c r="D3496" s="91"/>
      <c r="E3496" s="91"/>
      <c r="F3496" s="91"/>
      <c r="G3496" s="91">
        <f t="shared" si="43"/>
        <v>1191705.6000000001</v>
      </c>
      <c r="H3496" s="102">
        <v>42628</v>
      </c>
      <c r="I3496" s="120">
        <v>42628</v>
      </c>
      <c r="J3496" s="120"/>
      <c r="K3496" s="120"/>
      <c r="L3496" s="162"/>
      <c r="M3496" s="29" t="s">
        <v>5</v>
      </c>
      <c r="N3496" s="162">
        <v>1</v>
      </c>
      <c r="O3496" s="29"/>
      <c r="P3496" s="29">
        <v>2016</v>
      </c>
    </row>
    <row r="3497" spans="1:18" ht="15.75" customHeight="1" x14ac:dyDescent="0.25">
      <c r="A3497" s="104" t="s">
        <v>1056</v>
      </c>
      <c r="B3497" s="18" t="s">
        <v>1057</v>
      </c>
      <c r="C3497" s="91">
        <v>921875.13</v>
      </c>
      <c r="D3497" s="91"/>
      <c r="E3497" s="91"/>
      <c r="F3497" s="91"/>
      <c r="G3497" s="91">
        <f t="shared" si="43"/>
        <v>921875.13</v>
      </c>
      <c r="H3497" s="102">
        <v>42607</v>
      </c>
      <c r="I3497" s="120">
        <v>42607</v>
      </c>
      <c r="J3497" s="120"/>
      <c r="K3497" s="120"/>
      <c r="L3497" s="162"/>
      <c r="M3497" s="29" t="s">
        <v>5</v>
      </c>
      <c r="N3497" s="162">
        <v>1</v>
      </c>
      <c r="O3497" s="29">
        <v>466</v>
      </c>
      <c r="P3497" s="29">
        <v>2016</v>
      </c>
    </row>
    <row r="3498" spans="1:18" ht="15.75" customHeight="1" x14ac:dyDescent="0.25">
      <c r="A3498" s="104" t="s">
        <v>1149</v>
      </c>
      <c r="B3498" s="18" t="s">
        <v>63</v>
      </c>
      <c r="C3498" s="91">
        <v>1159824.17</v>
      </c>
      <c r="D3498" s="91"/>
      <c r="E3498" s="91"/>
      <c r="F3498" s="91"/>
      <c r="G3498" s="91">
        <f t="shared" si="43"/>
        <v>1159824.17</v>
      </c>
      <c r="H3498" s="102">
        <v>42639</v>
      </c>
      <c r="I3498" s="120">
        <v>42639</v>
      </c>
      <c r="J3498" s="120"/>
      <c r="K3498" s="120"/>
      <c r="L3498" s="162"/>
      <c r="M3498" s="29" t="s">
        <v>6</v>
      </c>
      <c r="N3498" s="162">
        <v>1</v>
      </c>
      <c r="O3498" s="29">
        <v>706</v>
      </c>
      <c r="P3498" s="29">
        <v>2016</v>
      </c>
    </row>
    <row r="3499" spans="1:18" s="163" customFormat="1" ht="15.75" customHeight="1" x14ac:dyDescent="0.25">
      <c r="A3499" s="104" t="s">
        <v>1064</v>
      </c>
      <c r="B3499" s="18" t="s">
        <v>1060</v>
      </c>
      <c r="C3499" s="91">
        <v>957002.42</v>
      </c>
      <c r="D3499" s="91"/>
      <c r="E3499" s="91"/>
      <c r="F3499" s="91"/>
      <c r="G3499" s="91">
        <f t="shared" si="43"/>
        <v>957002.42</v>
      </c>
      <c r="H3499" s="102">
        <v>42621</v>
      </c>
      <c r="I3499" s="120">
        <v>42621</v>
      </c>
      <c r="J3499" s="120"/>
      <c r="K3499" s="120"/>
      <c r="L3499" s="162"/>
      <c r="M3499" s="29" t="s">
        <v>5</v>
      </c>
      <c r="N3499" s="162">
        <v>1</v>
      </c>
      <c r="O3499" s="29"/>
      <c r="P3499" s="29">
        <v>2016</v>
      </c>
      <c r="R3499" s="66"/>
    </row>
    <row r="3500" spans="1:18" s="163" customFormat="1" ht="15.75" customHeight="1" x14ac:dyDescent="0.25">
      <c r="A3500" s="104" t="s">
        <v>279</v>
      </c>
      <c r="B3500" s="18" t="s">
        <v>273</v>
      </c>
      <c r="C3500" s="91">
        <v>311973.12</v>
      </c>
      <c r="D3500" s="91"/>
      <c r="E3500" s="91"/>
      <c r="F3500" s="91"/>
      <c r="G3500" s="91">
        <f t="shared" si="43"/>
        <v>311973.12</v>
      </c>
      <c r="H3500" s="102">
        <v>42538</v>
      </c>
      <c r="I3500" s="120">
        <v>42538</v>
      </c>
      <c r="J3500" s="120"/>
      <c r="K3500" s="120"/>
      <c r="L3500" s="162"/>
      <c r="M3500" s="29" t="s">
        <v>6</v>
      </c>
      <c r="N3500" s="162">
        <v>1</v>
      </c>
      <c r="O3500" s="29">
        <v>585.41999999999996</v>
      </c>
      <c r="P3500" s="29">
        <v>2016</v>
      </c>
      <c r="R3500" s="66"/>
    </row>
    <row r="3501" spans="1:18" s="89" customFormat="1" ht="15.75" customHeight="1" x14ac:dyDescent="0.25">
      <c r="A3501" s="119" t="s">
        <v>279</v>
      </c>
      <c r="B3501" s="18" t="s">
        <v>3083</v>
      </c>
      <c r="C3501" s="91">
        <v>334744.15000000002</v>
      </c>
      <c r="D3501" s="118"/>
      <c r="E3501" s="118"/>
      <c r="F3501" s="118"/>
      <c r="G3501" s="91">
        <f t="shared" si="43"/>
        <v>334744.15000000002</v>
      </c>
      <c r="H3501" s="102">
        <v>44120</v>
      </c>
      <c r="I3501" s="120">
        <v>44145</v>
      </c>
      <c r="J3501" s="29"/>
      <c r="K3501" s="29"/>
      <c r="L3501" s="29"/>
      <c r="M3501" s="162" t="s">
        <v>3662</v>
      </c>
      <c r="N3501" s="162">
        <v>1</v>
      </c>
      <c r="O3501" s="162">
        <v>433.8</v>
      </c>
      <c r="P3501" s="162">
        <v>2020</v>
      </c>
      <c r="R3501" s="163"/>
    </row>
    <row r="3502" spans="1:18" s="163" customFormat="1" ht="15.75" customHeight="1" x14ac:dyDescent="0.25">
      <c r="A3502" s="104" t="s">
        <v>1318</v>
      </c>
      <c r="B3502" s="18" t="s">
        <v>291</v>
      </c>
      <c r="C3502" s="91">
        <v>1265003.96</v>
      </c>
      <c r="D3502" s="91"/>
      <c r="E3502" s="91"/>
      <c r="F3502" s="91"/>
      <c r="G3502" s="91">
        <f t="shared" si="43"/>
        <v>1265003.96</v>
      </c>
      <c r="H3502" s="102">
        <v>42636</v>
      </c>
      <c r="I3502" s="120">
        <v>42636</v>
      </c>
      <c r="J3502" s="120"/>
      <c r="K3502" s="120"/>
      <c r="L3502" s="162"/>
      <c r="M3502" s="29" t="s">
        <v>5</v>
      </c>
      <c r="N3502" s="162">
        <v>1</v>
      </c>
      <c r="O3502" s="29">
        <v>687</v>
      </c>
      <c r="P3502" s="29">
        <v>2016</v>
      </c>
    </row>
    <row r="3503" spans="1:18" s="163" customFormat="1" ht="15.75" customHeight="1" x14ac:dyDescent="0.25">
      <c r="A3503" s="104" t="s">
        <v>570</v>
      </c>
      <c r="B3503" s="155" t="s">
        <v>246</v>
      </c>
      <c r="C3503" s="91">
        <v>336464.9</v>
      </c>
      <c r="D3503" s="91"/>
      <c r="E3503" s="91"/>
      <c r="F3503" s="91"/>
      <c r="G3503" s="91">
        <f t="shared" si="43"/>
        <v>336464.9</v>
      </c>
      <c r="H3503" s="102">
        <v>42545</v>
      </c>
      <c r="I3503" s="120">
        <v>42597</v>
      </c>
      <c r="J3503" s="120"/>
      <c r="K3503" s="120"/>
      <c r="L3503" s="162"/>
      <c r="M3503" s="29" t="s">
        <v>940</v>
      </c>
      <c r="N3503" s="29">
        <v>3</v>
      </c>
      <c r="O3503" s="29"/>
      <c r="P3503" s="29">
        <v>2016</v>
      </c>
      <c r="R3503" s="89"/>
    </row>
    <row r="3504" spans="1:18" s="163" customFormat="1" ht="15.75" customHeight="1" x14ac:dyDescent="0.25">
      <c r="A3504" s="104" t="s">
        <v>1258</v>
      </c>
      <c r="B3504" s="18" t="s">
        <v>306</v>
      </c>
      <c r="C3504" s="91">
        <v>610000</v>
      </c>
      <c r="D3504" s="91"/>
      <c r="E3504" s="91"/>
      <c r="F3504" s="91"/>
      <c r="G3504" s="91">
        <f t="shared" si="43"/>
        <v>610000</v>
      </c>
      <c r="H3504" s="102">
        <v>42633</v>
      </c>
      <c r="I3504" s="120">
        <v>42635</v>
      </c>
      <c r="J3504" s="120"/>
      <c r="K3504" s="120"/>
      <c r="L3504" s="162"/>
      <c r="M3504" s="29" t="s">
        <v>5</v>
      </c>
      <c r="N3504" s="162">
        <v>1</v>
      </c>
      <c r="O3504" s="29">
        <v>358</v>
      </c>
      <c r="P3504" s="29">
        <v>2016</v>
      </c>
    </row>
    <row r="3505" spans="1:16" s="163" customFormat="1" ht="15.75" customHeight="1" x14ac:dyDescent="0.25">
      <c r="A3505" s="104" t="s">
        <v>1257</v>
      </c>
      <c r="B3505" s="18" t="s">
        <v>1259</v>
      </c>
      <c r="C3505" s="91">
        <v>1170905.75</v>
      </c>
      <c r="D3505" s="91"/>
      <c r="E3505" s="91"/>
      <c r="F3505" s="91"/>
      <c r="G3505" s="91">
        <f t="shared" si="43"/>
        <v>1170905.75</v>
      </c>
      <c r="H3505" s="102">
        <v>42647</v>
      </c>
      <c r="I3505" s="120">
        <v>42647</v>
      </c>
      <c r="J3505" s="120"/>
      <c r="K3505" s="120"/>
      <c r="L3505" s="162"/>
      <c r="M3505" s="29" t="s">
        <v>6</v>
      </c>
      <c r="N3505" s="162">
        <v>1</v>
      </c>
      <c r="O3505" s="29">
        <v>637.22</v>
      </c>
      <c r="P3505" s="29">
        <v>2016</v>
      </c>
    </row>
    <row r="3506" spans="1:16" s="163" customFormat="1" ht="15.75" customHeight="1" x14ac:dyDescent="0.25">
      <c r="A3506" s="104" t="s">
        <v>1140</v>
      </c>
      <c r="B3506" s="18" t="s">
        <v>1146</v>
      </c>
      <c r="C3506" s="91">
        <v>1098594.58</v>
      </c>
      <c r="D3506" s="91"/>
      <c r="E3506" s="91"/>
      <c r="F3506" s="91"/>
      <c r="G3506" s="91">
        <f t="shared" si="43"/>
        <v>1098594.58</v>
      </c>
      <c r="H3506" s="102">
        <v>42622</v>
      </c>
      <c r="I3506" s="120">
        <v>42622</v>
      </c>
      <c r="J3506" s="120"/>
      <c r="K3506" s="120"/>
      <c r="L3506" s="162"/>
      <c r="M3506" s="29" t="s">
        <v>5</v>
      </c>
      <c r="N3506" s="162">
        <v>1</v>
      </c>
      <c r="O3506" s="29"/>
      <c r="P3506" s="29">
        <v>2016</v>
      </c>
    </row>
    <row r="3507" spans="1:16" s="163" customFormat="1" ht="15.75" customHeight="1" x14ac:dyDescent="0.25">
      <c r="A3507" s="104" t="s">
        <v>1141</v>
      </c>
      <c r="B3507" s="18" t="s">
        <v>1146</v>
      </c>
      <c r="C3507" s="91">
        <v>1125088.58</v>
      </c>
      <c r="D3507" s="91"/>
      <c r="E3507" s="91"/>
      <c r="F3507" s="91"/>
      <c r="G3507" s="91">
        <f t="shared" si="43"/>
        <v>1125088.58</v>
      </c>
      <c r="H3507" s="102">
        <v>42622</v>
      </c>
      <c r="I3507" s="120">
        <v>42622</v>
      </c>
      <c r="J3507" s="120"/>
      <c r="K3507" s="120"/>
      <c r="L3507" s="162"/>
      <c r="M3507" s="29" t="s">
        <v>5</v>
      </c>
      <c r="N3507" s="162">
        <v>1</v>
      </c>
      <c r="O3507" s="29"/>
      <c r="P3507" s="29">
        <v>2016</v>
      </c>
    </row>
    <row r="3508" spans="1:16" s="163" customFormat="1" ht="15.75" customHeight="1" x14ac:dyDescent="0.25">
      <c r="A3508" s="104" t="s">
        <v>1142</v>
      </c>
      <c r="B3508" s="18" t="s">
        <v>1146</v>
      </c>
      <c r="C3508" s="91">
        <v>1088774.71</v>
      </c>
      <c r="D3508" s="91"/>
      <c r="E3508" s="91"/>
      <c r="F3508" s="91"/>
      <c r="G3508" s="91">
        <f t="shared" si="43"/>
        <v>1088774.71</v>
      </c>
      <c r="H3508" s="102">
        <v>42622</v>
      </c>
      <c r="I3508" s="120">
        <v>42622</v>
      </c>
      <c r="J3508" s="120"/>
      <c r="K3508" s="120"/>
      <c r="L3508" s="162"/>
      <c r="M3508" s="29" t="s">
        <v>5</v>
      </c>
      <c r="N3508" s="162">
        <v>1</v>
      </c>
      <c r="O3508" s="29"/>
      <c r="P3508" s="29">
        <v>2016</v>
      </c>
    </row>
    <row r="3509" spans="1:16" s="163" customFormat="1" ht="15.75" customHeight="1" x14ac:dyDescent="0.25">
      <c r="A3509" s="104" t="s">
        <v>1005</v>
      </c>
      <c r="B3509" s="18" t="s">
        <v>1364</v>
      </c>
      <c r="C3509" s="91">
        <v>880657.93</v>
      </c>
      <c r="D3509" s="91"/>
      <c r="E3509" s="91"/>
      <c r="F3509" s="91"/>
      <c r="G3509" s="91">
        <f t="shared" si="43"/>
        <v>880657.93</v>
      </c>
      <c r="H3509" s="102">
        <v>42622</v>
      </c>
      <c r="I3509" s="120">
        <v>42625</v>
      </c>
      <c r="J3509" s="120"/>
      <c r="K3509" s="120"/>
      <c r="L3509" s="162"/>
      <c r="M3509" s="29" t="s">
        <v>6</v>
      </c>
      <c r="N3509" s="162">
        <v>1</v>
      </c>
      <c r="O3509" s="29">
        <v>720</v>
      </c>
      <c r="P3509" s="29">
        <v>2016</v>
      </c>
    </row>
    <row r="3510" spans="1:16" s="163" customFormat="1" ht="15.75" customHeight="1" x14ac:dyDescent="0.25">
      <c r="A3510" s="104" t="s">
        <v>1222</v>
      </c>
      <c r="B3510" s="18" t="s">
        <v>63</v>
      </c>
      <c r="C3510" s="91">
        <v>1040389.48</v>
      </c>
      <c r="D3510" s="91"/>
      <c r="E3510" s="91"/>
      <c r="F3510" s="91"/>
      <c r="G3510" s="91">
        <f t="shared" si="43"/>
        <v>1040389.48</v>
      </c>
      <c r="H3510" s="102">
        <v>42653</v>
      </c>
      <c r="I3510" s="120">
        <v>42653</v>
      </c>
      <c r="J3510" s="120"/>
      <c r="K3510" s="120"/>
      <c r="L3510" s="162"/>
      <c r="M3510" s="29" t="s">
        <v>6</v>
      </c>
      <c r="N3510" s="162">
        <v>1</v>
      </c>
      <c r="O3510" s="29">
        <v>533.20000000000005</v>
      </c>
      <c r="P3510" s="29">
        <v>2016</v>
      </c>
    </row>
    <row r="3511" spans="1:16" s="163" customFormat="1" ht="15.75" customHeight="1" x14ac:dyDescent="0.25">
      <c r="A3511" s="104" t="s">
        <v>1223</v>
      </c>
      <c r="B3511" s="18" t="s">
        <v>63</v>
      </c>
      <c r="C3511" s="91">
        <v>661679.1</v>
      </c>
      <c r="D3511" s="91"/>
      <c r="E3511" s="91"/>
      <c r="F3511" s="91"/>
      <c r="G3511" s="91">
        <f t="shared" si="43"/>
        <v>661679.1</v>
      </c>
      <c r="H3511" s="102">
        <v>42653</v>
      </c>
      <c r="I3511" s="120">
        <v>42653</v>
      </c>
      <c r="J3511" s="120"/>
      <c r="K3511" s="120"/>
      <c r="L3511" s="162"/>
      <c r="M3511" s="29" t="s">
        <v>6</v>
      </c>
      <c r="N3511" s="162">
        <v>1</v>
      </c>
      <c r="O3511" s="29">
        <v>457.1</v>
      </c>
      <c r="P3511" s="29">
        <v>2016</v>
      </c>
    </row>
    <row r="3512" spans="1:16" s="163" customFormat="1" ht="15.75" customHeight="1" x14ac:dyDescent="0.25">
      <c r="A3512" s="104" t="s">
        <v>1137</v>
      </c>
      <c r="B3512" s="18" t="s">
        <v>498</v>
      </c>
      <c r="C3512" s="91">
        <v>1009335.47</v>
      </c>
      <c r="D3512" s="91"/>
      <c r="E3512" s="91"/>
      <c r="F3512" s="91"/>
      <c r="G3512" s="91">
        <f t="shared" si="43"/>
        <v>1009335.47</v>
      </c>
      <c r="H3512" s="120">
        <v>42629</v>
      </c>
      <c r="I3512" s="120">
        <v>42629</v>
      </c>
      <c r="J3512" s="120"/>
      <c r="K3512" s="120"/>
      <c r="L3512" s="162"/>
      <c r="M3512" s="162" t="s">
        <v>5</v>
      </c>
      <c r="N3512" s="162">
        <v>1</v>
      </c>
      <c r="O3512" s="162">
        <v>579</v>
      </c>
      <c r="P3512" s="29">
        <v>2016</v>
      </c>
    </row>
    <row r="3513" spans="1:16" s="163" customFormat="1" ht="15.75" customHeight="1" x14ac:dyDescent="0.25">
      <c r="A3513" s="104" t="s">
        <v>1138</v>
      </c>
      <c r="B3513" s="18" t="s">
        <v>498</v>
      </c>
      <c r="C3513" s="91">
        <v>1142733.05</v>
      </c>
      <c r="D3513" s="91"/>
      <c r="E3513" s="91"/>
      <c r="F3513" s="91"/>
      <c r="G3513" s="91">
        <f t="shared" si="43"/>
        <v>1142733.05</v>
      </c>
      <c r="H3513" s="120">
        <v>42629</v>
      </c>
      <c r="I3513" s="120">
        <v>42629</v>
      </c>
      <c r="J3513" s="120"/>
      <c r="K3513" s="120"/>
      <c r="L3513" s="162"/>
      <c r="M3513" s="162" t="s">
        <v>5</v>
      </c>
      <c r="N3513" s="162">
        <v>1</v>
      </c>
      <c r="O3513" s="162">
        <v>570.5</v>
      </c>
      <c r="P3513" s="29">
        <v>2016</v>
      </c>
    </row>
    <row r="3514" spans="1:16" s="163" customFormat="1" ht="15.75" customHeight="1" x14ac:dyDescent="0.25">
      <c r="A3514" s="104" t="s">
        <v>1059</v>
      </c>
      <c r="B3514" s="18" t="s">
        <v>782</v>
      </c>
      <c r="C3514" s="91">
        <v>1437872.73</v>
      </c>
      <c r="D3514" s="91"/>
      <c r="E3514" s="91"/>
      <c r="F3514" s="91"/>
      <c r="G3514" s="91">
        <f t="shared" si="43"/>
        <v>1437872.73</v>
      </c>
      <c r="H3514" s="120">
        <v>42615</v>
      </c>
      <c r="I3514" s="120">
        <v>42615</v>
      </c>
      <c r="J3514" s="120"/>
      <c r="K3514" s="120"/>
      <c r="L3514" s="162"/>
      <c r="M3514" s="162" t="s">
        <v>6</v>
      </c>
      <c r="N3514" s="162">
        <v>1</v>
      </c>
      <c r="O3514" s="162">
        <v>648</v>
      </c>
      <c r="P3514" s="29">
        <v>2016</v>
      </c>
    </row>
    <row r="3515" spans="1:16" s="163" customFormat="1" ht="15.75" customHeight="1" x14ac:dyDescent="0.25">
      <c r="A3515" s="104" t="s">
        <v>1240</v>
      </c>
      <c r="B3515" s="18" t="s">
        <v>974</v>
      </c>
      <c r="C3515" s="91">
        <v>1858284.38</v>
      </c>
      <c r="D3515" s="91"/>
      <c r="E3515" s="91"/>
      <c r="F3515" s="91"/>
      <c r="G3515" s="91">
        <f t="shared" si="43"/>
        <v>1858284.38</v>
      </c>
      <c r="H3515" s="120">
        <v>42650</v>
      </c>
      <c r="I3515" s="120">
        <v>42650</v>
      </c>
      <c r="J3515" s="120"/>
      <c r="K3515" s="120"/>
      <c r="L3515" s="162"/>
      <c r="M3515" s="162" t="s">
        <v>5</v>
      </c>
      <c r="N3515" s="162">
        <v>1</v>
      </c>
      <c r="O3515" s="162">
        <v>790</v>
      </c>
      <c r="P3515" s="29">
        <v>2016</v>
      </c>
    </row>
    <row r="3516" spans="1:16" s="163" customFormat="1" ht="15.75" customHeight="1" x14ac:dyDescent="0.25">
      <c r="A3516" s="104" t="s">
        <v>1135</v>
      </c>
      <c r="B3516" s="18" t="s">
        <v>782</v>
      </c>
      <c r="C3516" s="91">
        <v>816741.28</v>
      </c>
      <c r="D3516" s="91"/>
      <c r="E3516" s="91"/>
      <c r="F3516" s="91"/>
      <c r="G3516" s="91">
        <f t="shared" si="43"/>
        <v>816741.28</v>
      </c>
      <c r="H3516" s="120">
        <v>42600</v>
      </c>
      <c r="I3516" s="120">
        <v>42600</v>
      </c>
      <c r="J3516" s="120"/>
      <c r="K3516" s="120"/>
      <c r="L3516" s="162"/>
      <c r="M3516" s="162" t="s">
        <v>5</v>
      </c>
      <c r="N3516" s="162">
        <v>1</v>
      </c>
      <c r="O3516" s="162"/>
      <c r="P3516" s="29">
        <v>2016</v>
      </c>
    </row>
    <row r="3517" spans="1:16" s="163" customFormat="1" ht="15.75" customHeight="1" x14ac:dyDescent="0.25">
      <c r="A3517" s="104" t="s">
        <v>1082</v>
      </c>
      <c r="B3517" s="18" t="s">
        <v>782</v>
      </c>
      <c r="C3517" s="91">
        <v>1293337.3500000001</v>
      </c>
      <c r="D3517" s="91"/>
      <c r="E3517" s="91"/>
      <c r="F3517" s="91"/>
      <c r="G3517" s="91">
        <f t="shared" si="43"/>
        <v>1293337.3500000001</v>
      </c>
      <c r="H3517" s="120">
        <v>42639</v>
      </c>
      <c r="I3517" s="120">
        <v>42639</v>
      </c>
      <c r="J3517" s="120"/>
      <c r="K3517" s="120"/>
      <c r="L3517" s="162"/>
      <c r="M3517" s="162" t="s">
        <v>6</v>
      </c>
      <c r="N3517" s="162">
        <v>1</v>
      </c>
      <c r="O3517" s="162"/>
      <c r="P3517" s="29">
        <v>2016</v>
      </c>
    </row>
    <row r="3518" spans="1:16" s="163" customFormat="1" ht="15.75" customHeight="1" x14ac:dyDescent="0.25">
      <c r="A3518" s="104" t="s">
        <v>1083</v>
      </c>
      <c r="B3518" s="18" t="s">
        <v>782</v>
      </c>
      <c r="C3518" s="91">
        <v>1247162.32</v>
      </c>
      <c r="D3518" s="91"/>
      <c r="E3518" s="91"/>
      <c r="F3518" s="91"/>
      <c r="G3518" s="91">
        <f t="shared" si="43"/>
        <v>1247162.32</v>
      </c>
      <c r="H3518" s="120">
        <v>42639</v>
      </c>
      <c r="I3518" s="120">
        <v>42639</v>
      </c>
      <c r="J3518" s="120"/>
      <c r="K3518" s="120"/>
      <c r="L3518" s="162"/>
      <c r="M3518" s="162" t="s">
        <v>6</v>
      </c>
      <c r="N3518" s="162">
        <v>1</v>
      </c>
      <c r="O3518" s="162"/>
      <c r="P3518" s="29">
        <v>2016</v>
      </c>
    </row>
    <row r="3519" spans="1:16" s="163" customFormat="1" ht="15.75" customHeight="1" x14ac:dyDescent="0.25">
      <c r="A3519" s="104" t="s">
        <v>1134</v>
      </c>
      <c r="B3519" s="18" t="s">
        <v>93</v>
      </c>
      <c r="C3519" s="91">
        <v>603579.09</v>
      </c>
      <c r="D3519" s="91"/>
      <c r="E3519" s="91"/>
      <c r="F3519" s="91"/>
      <c r="G3519" s="91">
        <f t="shared" si="43"/>
        <v>603579.09</v>
      </c>
      <c r="H3519" s="120">
        <v>42634</v>
      </c>
      <c r="I3519" s="120">
        <v>42635</v>
      </c>
      <c r="J3519" s="120"/>
      <c r="K3519" s="120"/>
      <c r="L3519" s="162"/>
      <c r="M3519" s="162" t="s">
        <v>5</v>
      </c>
      <c r="N3519" s="162">
        <v>1</v>
      </c>
      <c r="O3519" s="162">
        <v>393.4</v>
      </c>
      <c r="P3519" s="29">
        <v>2016</v>
      </c>
    </row>
    <row r="3520" spans="1:16" s="163" customFormat="1" ht="15.75" customHeight="1" x14ac:dyDescent="0.25">
      <c r="A3520" s="104" t="s">
        <v>1065</v>
      </c>
      <c r="B3520" s="18" t="s">
        <v>10</v>
      </c>
      <c r="C3520" s="91">
        <v>690956.24</v>
      </c>
      <c r="D3520" s="91"/>
      <c r="E3520" s="91"/>
      <c r="F3520" s="91"/>
      <c r="G3520" s="91">
        <f t="shared" si="43"/>
        <v>690956.24</v>
      </c>
      <c r="H3520" s="120">
        <v>42606</v>
      </c>
      <c r="I3520" s="120">
        <v>42606</v>
      </c>
      <c r="J3520" s="120"/>
      <c r="K3520" s="120"/>
      <c r="L3520" s="162"/>
      <c r="M3520" s="162" t="s">
        <v>5</v>
      </c>
      <c r="N3520" s="162">
        <v>1</v>
      </c>
      <c r="O3520" s="162">
        <v>511</v>
      </c>
      <c r="P3520" s="29">
        <v>2016</v>
      </c>
    </row>
    <row r="3521" spans="1:16" s="163" customFormat="1" ht="15.75" customHeight="1" x14ac:dyDescent="0.25">
      <c r="A3521" s="104" t="s">
        <v>1066</v>
      </c>
      <c r="B3521" s="18" t="s">
        <v>10</v>
      </c>
      <c r="C3521" s="91">
        <v>704609.26</v>
      </c>
      <c r="D3521" s="91"/>
      <c r="E3521" s="91"/>
      <c r="F3521" s="91"/>
      <c r="G3521" s="91">
        <f t="shared" si="43"/>
        <v>704609.26</v>
      </c>
      <c r="H3521" s="120">
        <v>42606</v>
      </c>
      <c r="I3521" s="120">
        <v>42606</v>
      </c>
      <c r="J3521" s="120"/>
      <c r="K3521" s="120"/>
      <c r="L3521" s="162"/>
      <c r="M3521" s="162" t="s">
        <v>5</v>
      </c>
      <c r="N3521" s="162">
        <v>1</v>
      </c>
      <c r="O3521" s="162">
        <v>533.5</v>
      </c>
      <c r="P3521" s="29">
        <v>2016</v>
      </c>
    </row>
    <row r="3522" spans="1:16" s="163" customFormat="1" ht="15.75" customHeight="1" x14ac:dyDescent="0.25">
      <c r="A3522" s="104" t="s">
        <v>453</v>
      </c>
      <c r="B3522" s="18" t="s">
        <v>85</v>
      </c>
      <c r="C3522" s="91">
        <v>2015262.45</v>
      </c>
      <c r="D3522" s="91"/>
      <c r="E3522" s="91"/>
      <c r="F3522" s="91"/>
      <c r="G3522" s="91">
        <f t="shared" si="43"/>
        <v>2015262.45</v>
      </c>
      <c r="H3522" s="120">
        <v>42647</v>
      </c>
      <c r="I3522" s="120">
        <v>42647</v>
      </c>
      <c r="J3522" s="120"/>
      <c r="K3522" s="120"/>
      <c r="L3522" s="162"/>
      <c r="M3522" s="162" t="s">
        <v>5</v>
      </c>
      <c r="N3522" s="162">
        <v>1</v>
      </c>
      <c r="O3522" s="162">
        <v>821</v>
      </c>
      <c r="P3522" s="29">
        <v>2016</v>
      </c>
    </row>
    <row r="3523" spans="1:16" s="163" customFormat="1" ht="15.75" customHeight="1" x14ac:dyDescent="0.25">
      <c r="A3523" s="104" t="s">
        <v>454</v>
      </c>
      <c r="B3523" s="18" t="s">
        <v>85</v>
      </c>
      <c r="C3523" s="91">
        <v>2074483.72</v>
      </c>
      <c r="D3523" s="91"/>
      <c r="E3523" s="91"/>
      <c r="F3523" s="91"/>
      <c r="G3523" s="91">
        <f t="shared" ref="G3523:G3586" si="44">C3523-D3523+F3523</f>
        <v>2074483.72</v>
      </c>
      <c r="H3523" s="120">
        <v>42647</v>
      </c>
      <c r="I3523" s="120">
        <v>42647</v>
      </c>
      <c r="J3523" s="120"/>
      <c r="K3523" s="120"/>
      <c r="L3523" s="162"/>
      <c r="M3523" s="162" t="s">
        <v>5</v>
      </c>
      <c r="N3523" s="162">
        <v>1</v>
      </c>
      <c r="O3523" s="162">
        <v>846</v>
      </c>
      <c r="P3523" s="29">
        <v>2016</v>
      </c>
    </row>
    <row r="3524" spans="1:16" s="163" customFormat="1" ht="15.75" customHeight="1" x14ac:dyDescent="0.25">
      <c r="A3524" s="104" t="s">
        <v>1187</v>
      </c>
      <c r="B3524" s="18" t="s">
        <v>17</v>
      </c>
      <c r="C3524" s="91">
        <v>1584152.86</v>
      </c>
      <c r="D3524" s="91"/>
      <c r="E3524" s="91"/>
      <c r="F3524" s="91"/>
      <c r="G3524" s="91">
        <f t="shared" si="44"/>
        <v>1584152.86</v>
      </c>
      <c r="H3524" s="120">
        <v>42650</v>
      </c>
      <c r="I3524" s="120">
        <v>42650</v>
      </c>
      <c r="J3524" s="120"/>
      <c r="K3524" s="120"/>
      <c r="L3524" s="162"/>
      <c r="M3524" s="162" t="s">
        <v>5</v>
      </c>
      <c r="N3524" s="162">
        <v>1</v>
      </c>
      <c r="O3524" s="162">
        <v>648.9</v>
      </c>
      <c r="P3524" s="29">
        <v>2016</v>
      </c>
    </row>
    <row r="3525" spans="1:16" s="163" customFormat="1" ht="15.75" customHeight="1" x14ac:dyDescent="0.25">
      <c r="A3525" s="104" t="s">
        <v>1224</v>
      </c>
      <c r="B3525" s="18" t="s">
        <v>63</v>
      </c>
      <c r="C3525" s="91">
        <v>1332970.48</v>
      </c>
      <c r="D3525" s="91"/>
      <c r="E3525" s="91"/>
      <c r="F3525" s="91"/>
      <c r="G3525" s="91">
        <f t="shared" si="44"/>
        <v>1332970.48</v>
      </c>
      <c r="H3525" s="120">
        <v>42662</v>
      </c>
      <c r="I3525" s="120">
        <v>42662</v>
      </c>
      <c r="J3525" s="120"/>
      <c r="K3525" s="120"/>
      <c r="L3525" s="162"/>
      <c r="M3525" s="162" t="s">
        <v>6</v>
      </c>
      <c r="N3525" s="162">
        <v>1</v>
      </c>
      <c r="O3525" s="162">
        <v>705.2</v>
      </c>
      <c r="P3525" s="29">
        <v>2016</v>
      </c>
    </row>
    <row r="3526" spans="1:16" s="163" customFormat="1" ht="15.75" customHeight="1" x14ac:dyDescent="0.25">
      <c r="A3526" s="104" t="s">
        <v>1184</v>
      </c>
      <c r="B3526" s="18" t="s">
        <v>694</v>
      </c>
      <c r="C3526" s="91">
        <v>1148195</v>
      </c>
      <c r="D3526" s="91"/>
      <c r="E3526" s="91"/>
      <c r="F3526" s="91"/>
      <c r="G3526" s="91">
        <f t="shared" si="44"/>
        <v>1148195</v>
      </c>
      <c r="H3526" s="120">
        <v>42643</v>
      </c>
      <c r="I3526" s="120">
        <v>42643</v>
      </c>
      <c r="J3526" s="120"/>
      <c r="K3526" s="120"/>
      <c r="L3526" s="162"/>
      <c r="M3526" s="162" t="s">
        <v>5</v>
      </c>
      <c r="N3526" s="162">
        <v>1</v>
      </c>
      <c r="O3526" s="162">
        <v>589</v>
      </c>
      <c r="P3526" s="29">
        <v>2016</v>
      </c>
    </row>
    <row r="3527" spans="1:16" s="163" customFormat="1" ht="15.75" customHeight="1" x14ac:dyDescent="0.25">
      <c r="A3527" s="104" t="s">
        <v>684</v>
      </c>
      <c r="B3527" s="155" t="s">
        <v>69</v>
      </c>
      <c r="C3527" s="91">
        <v>2211419.5699999998</v>
      </c>
      <c r="D3527" s="91"/>
      <c r="E3527" s="91" t="s">
        <v>69</v>
      </c>
      <c r="F3527" s="91">
        <v>435294.12</v>
      </c>
      <c r="G3527" s="91">
        <f t="shared" si="44"/>
        <v>2646713.69</v>
      </c>
      <c r="H3527" s="120">
        <v>42660</v>
      </c>
      <c r="I3527" s="120">
        <v>42660</v>
      </c>
      <c r="J3527" s="120">
        <v>42605</v>
      </c>
      <c r="K3527" s="120">
        <v>42605</v>
      </c>
      <c r="L3527" s="162"/>
      <c r="M3527" s="162" t="s">
        <v>6</v>
      </c>
      <c r="N3527" s="162">
        <v>1</v>
      </c>
      <c r="O3527" s="162">
        <v>582</v>
      </c>
      <c r="P3527" s="29">
        <v>2016</v>
      </c>
    </row>
    <row r="3528" spans="1:16" s="163" customFormat="1" ht="15.75" customHeight="1" x14ac:dyDescent="0.25">
      <c r="A3528" s="104" t="s">
        <v>1217</v>
      </c>
      <c r="B3528" s="18" t="s">
        <v>974</v>
      </c>
      <c r="C3528" s="91">
        <v>952079.89</v>
      </c>
      <c r="D3528" s="91"/>
      <c r="E3528" s="91"/>
      <c r="F3528" s="91"/>
      <c r="G3528" s="91">
        <f t="shared" si="44"/>
        <v>952079.89</v>
      </c>
      <c r="H3528" s="120">
        <v>42647</v>
      </c>
      <c r="I3528" s="120">
        <v>42647</v>
      </c>
      <c r="J3528" s="120"/>
      <c r="K3528" s="120"/>
      <c r="L3528" s="162"/>
      <c r="M3528" s="162" t="s">
        <v>5</v>
      </c>
      <c r="N3528" s="162">
        <v>1</v>
      </c>
      <c r="O3528" s="162"/>
      <c r="P3528" s="29">
        <v>2016</v>
      </c>
    </row>
    <row r="3529" spans="1:16" s="163" customFormat="1" ht="15.75" customHeight="1" x14ac:dyDescent="0.25">
      <c r="A3529" s="104" t="s">
        <v>1183</v>
      </c>
      <c r="B3529" s="18" t="s">
        <v>1202</v>
      </c>
      <c r="C3529" s="91">
        <v>404380.23</v>
      </c>
      <c r="D3529" s="91"/>
      <c r="E3529" s="91"/>
      <c r="F3529" s="91"/>
      <c r="G3529" s="91">
        <f t="shared" si="44"/>
        <v>404380.23</v>
      </c>
      <c r="H3529" s="120">
        <v>42632</v>
      </c>
      <c r="I3529" s="120">
        <v>42632</v>
      </c>
      <c r="J3529" s="120"/>
      <c r="K3529" s="120"/>
      <c r="L3529" s="162"/>
      <c r="M3529" s="162" t="s">
        <v>1203</v>
      </c>
      <c r="N3529" s="162">
        <v>2</v>
      </c>
      <c r="O3529" s="162"/>
      <c r="P3529" s="29">
        <v>2016</v>
      </c>
    </row>
    <row r="3530" spans="1:16" s="163" customFormat="1" ht="15.75" customHeight="1" x14ac:dyDescent="0.25">
      <c r="A3530" s="104" t="s">
        <v>1139</v>
      </c>
      <c r="B3530" s="18" t="s">
        <v>1146</v>
      </c>
      <c r="C3530" s="91">
        <v>884606.57</v>
      </c>
      <c r="D3530" s="91"/>
      <c r="E3530" s="91"/>
      <c r="F3530" s="91"/>
      <c r="G3530" s="91">
        <f t="shared" si="44"/>
        <v>884606.57</v>
      </c>
      <c r="H3530" s="120">
        <v>42622</v>
      </c>
      <c r="I3530" s="120">
        <v>42622</v>
      </c>
      <c r="J3530" s="120"/>
      <c r="K3530" s="120"/>
      <c r="L3530" s="162"/>
      <c r="M3530" s="162" t="s">
        <v>5</v>
      </c>
      <c r="N3530" s="162">
        <v>1</v>
      </c>
      <c r="O3530" s="162"/>
      <c r="P3530" s="29">
        <v>2016</v>
      </c>
    </row>
    <row r="3531" spans="1:16" s="163" customFormat="1" ht="15.75" customHeight="1" x14ac:dyDescent="0.25">
      <c r="A3531" s="104" t="s">
        <v>1143</v>
      </c>
      <c r="B3531" s="18" t="s">
        <v>1146</v>
      </c>
      <c r="C3531" s="91">
        <v>1066683.98</v>
      </c>
      <c r="D3531" s="91"/>
      <c r="E3531" s="91"/>
      <c r="F3531" s="91"/>
      <c r="G3531" s="91">
        <f t="shared" si="44"/>
        <v>1066683.98</v>
      </c>
      <c r="H3531" s="120">
        <v>42642</v>
      </c>
      <c r="I3531" s="120">
        <v>42642</v>
      </c>
      <c r="J3531" s="120"/>
      <c r="K3531" s="120"/>
      <c r="L3531" s="162"/>
      <c r="M3531" s="162" t="s">
        <v>5</v>
      </c>
      <c r="N3531" s="162">
        <v>1</v>
      </c>
      <c r="O3531" s="162"/>
      <c r="P3531" s="29">
        <v>2016</v>
      </c>
    </row>
    <row r="3532" spans="1:16" s="163" customFormat="1" ht="15.75" customHeight="1" x14ac:dyDescent="0.25">
      <c r="A3532" s="104" t="s">
        <v>1067</v>
      </c>
      <c r="B3532" s="18" t="s">
        <v>10</v>
      </c>
      <c r="C3532" s="91">
        <v>790790.32</v>
      </c>
      <c r="D3532" s="91"/>
      <c r="E3532" s="91"/>
      <c r="F3532" s="91"/>
      <c r="G3532" s="91">
        <f t="shared" si="44"/>
        <v>790790.32</v>
      </c>
      <c r="H3532" s="120">
        <v>42619</v>
      </c>
      <c r="I3532" s="120">
        <v>42619</v>
      </c>
      <c r="J3532" s="120"/>
      <c r="K3532" s="120"/>
      <c r="L3532" s="162"/>
      <c r="M3532" s="162" t="s">
        <v>5</v>
      </c>
      <c r="N3532" s="162">
        <v>1</v>
      </c>
      <c r="O3532" s="162">
        <v>614</v>
      </c>
      <c r="P3532" s="29">
        <v>2016</v>
      </c>
    </row>
    <row r="3533" spans="1:16" s="163" customFormat="1" ht="15.75" customHeight="1" x14ac:dyDescent="0.25">
      <c r="A3533" s="104" t="s">
        <v>1068</v>
      </c>
      <c r="B3533" s="18" t="s">
        <v>10</v>
      </c>
      <c r="C3533" s="91">
        <v>977373.32</v>
      </c>
      <c r="D3533" s="91"/>
      <c r="E3533" s="91"/>
      <c r="F3533" s="91"/>
      <c r="G3533" s="91">
        <f t="shared" si="44"/>
        <v>977373.32</v>
      </c>
      <c r="H3533" s="120">
        <v>42619</v>
      </c>
      <c r="I3533" s="120">
        <v>42619</v>
      </c>
      <c r="J3533" s="120"/>
      <c r="K3533" s="120"/>
      <c r="L3533" s="162"/>
      <c r="M3533" s="162" t="s">
        <v>5</v>
      </c>
      <c r="N3533" s="162">
        <v>1</v>
      </c>
      <c r="O3533" s="162">
        <v>784</v>
      </c>
      <c r="P3533" s="29">
        <v>2016</v>
      </c>
    </row>
    <row r="3534" spans="1:16" s="163" customFormat="1" ht="15.75" customHeight="1" x14ac:dyDescent="0.25">
      <c r="A3534" s="104" t="s">
        <v>1144</v>
      </c>
      <c r="B3534" s="18" t="s">
        <v>1146</v>
      </c>
      <c r="C3534" s="91">
        <v>1109770.71</v>
      </c>
      <c r="D3534" s="91"/>
      <c r="E3534" s="91"/>
      <c r="F3534" s="91"/>
      <c r="G3534" s="91">
        <f t="shared" si="44"/>
        <v>1109770.71</v>
      </c>
      <c r="H3534" s="120">
        <v>42642</v>
      </c>
      <c r="I3534" s="120">
        <v>42642</v>
      </c>
      <c r="J3534" s="120"/>
      <c r="K3534" s="120"/>
      <c r="L3534" s="162"/>
      <c r="M3534" s="162" t="s">
        <v>5</v>
      </c>
      <c r="N3534" s="162">
        <v>1</v>
      </c>
      <c r="O3534" s="162"/>
      <c r="P3534" s="29">
        <v>2016</v>
      </c>
    </row>
    <row r="3535" spans="1:16" s="163" customFormat="1" ht="15.75" customHeight="1" x14ac:dyDescent="0.25">
      <c r="A3535" s="104" t="s">
        <v>1145</v>
      </c>
      <c r="B3535" s="18" t="s">
        <v>1146</v>
      </c>
      <c r="C3535" s="91">
        <v>1025538.95</v>
      </c>
      <c r="D3535" s="91"/>
      <c r="E3535" s="91"/>
      <c r="F3535" s="91"/>
      <c r="G3535" s="91">
        <f t="shared" si="44"/>
        <v>1025538.95</v>
      </c>
      <c r="H3535" s="120">
        <v>42655</v>
      </c>
      <c r="I3535" s="120">
        <v>42655</v>
      </c>
      <c r="J3535" s="120"/>
      <c r="K3535" s="120"/>
      <c r="L3535" s="162"/>
      <c r="M3535" s="162" t="s">
        <v>5</v>
      </c>
      <c r="N3535" s="162">
        <v>1</v>
      </c>
      <c r="O3535" s="162"/>
      <c r="P3535" s="29">
        <v>2016</v>
      </c>
    </row>
    <row r="3536" spans="1:16" s="163" customFormat="1" ht="15.75" customHeight="1" x14ac:dyDescent="0.25">
      <c r="A3536" s="104" t="s">
        <v>1216</v>
      </c>
      <c r="B3536" s="18" t="s">
        <v>974</v>
      </c>
      <c r="C3536" s="91">
        <v>1246172.1200000001</v>
      </c>
      <c r="D3536" s="91"/>
      <c r="E3536" s="91"/>
      <c r="F3536" s="91"/>
      <c r="G3536" s="91">
        <f t="shared" si="44"/>
        <v>1246172.1200000001</v>
      </c>
      <c r="H3536" s="120">
        <v>42647</v>
      </c>
      <c r="I3536" s="120">
        <v>42647</v>
      </c>
      <c r="J3536" s="120"/>
      <c r="K3536" s="120"/>
      <c r="L3536" s="162"/>
      <c r="M3536" s="162" t="s">
        <v>5</v>
      </c>
      <c r="N3536" s="162">
        <v>1</v>
      </c>
      <c r="O3536" s="162"/>
      <c r="P3536" s="29">
        <v>2016</v>
      </c>
    </row>
    <row r="3537" spans="1:16" s="163" customFormat="1" ht="15.75" customHeight="1" x14ac:dyDescent="0.25">
      <c r="A3537" s="104" t="s">
        <v>1221</v>
      </c>
      <c r="B3537" s="18" t="s">
        <v>974</v>
      </c>
      <c r="C3537" s="91">
        <v>1252909.3799999999</v>
      </c>
      <c r="D3537" s="91"/>
      <c r="E3537" s="91"/>
      <c r="F3537" s="91"/>
      <c r="G3537" s="91">
        <f t="shared" si="44"/>
        <v>1252909.3799999999</v>
      </c>
      <c r="H3537" s="120">
        <v>42653</v>
      </c>
      <c r="I3537" s="120">
        <v>42653</v>
      </c>
      <c r="J3537" s="120"/>
      <c r="K3537" s="120"/>
      <c r="L3537" s="162"/>
      <c r="M3537" s="162" t="s">
        <v>5</v>
      </c>
      <c r="N3537" s="162">
        <v>1</v>
      </c>
      <c r="O3537" s="162"/>
      <c r="P3537" s="29">
        <v>2016</v>
      </c>
    </row>
    <row r="3538" spans="1:16" s="163" customFormat="1" ht="15.75" customHeight="1" x14ac:dyDescent="0.25">
      <c r="A3538" s="104" t="s">
        <v>1219</v>
      </c>
      <c r="B3538" s="18" t="s">
        <v>974</v>
      </c>
      <c r="C3538" s="91">
        <v>1101808.95</v>
      </c>
      <c r="D3538" s="91"/>
      <c r="E3538" s="91"/>
      <c r="F3538" s="91"/>
      <c r="G3538" s="91">
        <f t="shared" si="44"/>
        <v>1101808.95</v>
      </c>
      <c r="H3538" s="120">
        <v>42647</v>
      </c>
      <c r="I3538" s="120">
        <v>42647</v>
      </c>
      <c r="J3538" s="120"/>
      <c r="K3538" s="120"/>
      <c r="L3538" s="162"/>
      <c r="M3538" s="162" t="s">
        <v>5</v>
      </c>
      <c r="N3538" s="162">
        <v>1</v>
      </c>
      <c r="O3538" s="162"/>
      <c r="P3538" s="29">
        <v>2016</v>
      </c>
    </row>
    <row r="3539" spans="1:16" s="163" customFormat="1" ht="15.75" customHeight="1" x14ac:dyDescent="0.25">
      <c r="A3539" s="104" t="s">
        <v>1328</v>
      </c>
      <c r="B3539" s="18" t="s">
        <v>1335</v>
      </c>
      <c r="C3539" s="91">
        <v>1052225.55</v>
      </c>
      <c r="D3539" s="91"/>
      <c r="E3539" s="91"/>
      <c r="F3539" s="91"/>
      <c r="G3539" s="91">
        <f t="shared" si="44"/>
        <v>1052225.55</v>
      </c>
      <c r="H3539" s="120">
        <v>42657</v>
      </c>
      <c r="I3539" s="120">
        <v>42657</v>
      </c>
      <c r="J3539" s="120"/>
      <c r="K3539" s="120"/>
      <c r="L3539" s="162"/>
      <c r="M3539" s="162" t="s">
        <v>5</v>
      </c>
      <c r="N3539" s="162">
        <v>1</v>
      </c>
      <c r="O3539" s="162">
        <v>557.41</v>
      </c>
      <c r="P3539" s="29">
        <v>2016</v>
      </c>
    </row>
    <row r="3540" spans="1:16" s="163" customFormat="1" ht="15.75" customHeight="1" x14ac:dyDescent="0.25">
      <c r="A3540" s="104" t="s">
        <v>1218</v>
      </c>
      <c r="B3540" s="18" t="s">
        <v>974</v>
      </c>
      <c r="C3540" s="91">
        <v>1204961.46</v>
      </c>
      <c r="D3540" s="91"/>
      <c r="E3540" s="91"/>
      <c r="F3540" s="91"/>
      <c r="G3540" s="91">
        <f t="shared" si="44"/>
        <v>1204961.46</v>
      </c>
      <c r="H3540" s="120">
        <v>42647</v>
      </c>
      <c r="I3540" s="120">
        <v>42647</v>
      </c>
      <c r="J3540" s="120"/>
      <c r="K3540" s="120"/>
      <c r="L3540" s="162"/>
      <c r="M3540" s="162" t="s">
        <v>5</v>
      </c>
      <c r="N3540" s="162">
        <v>1</v>
      </c>
      <c r="O3540" s="162"/>
      <c r="P3540" s="29">
        <v>2016</v>
      </c>
    </row>
    <row r="3541" spans="1:16" s="163" customFormat="1" ht="15.75" customHeight="1" x14ac:dyDescent="0.25">
      <c r="A3541" s="104" t="s">
        <v>1220</v>
      </c>
      <c r="B3541" s="18" t="s">
        <v>974</v>
      </c>
      <c r="C3541" s="91">
        <v>583609.16</v>
      </c>
      <c r="D3541" s="91"/>
      <c r="E3541" s="91"/>
      <c r="F3541" s="91"/>
      <c r="G3541" s="91">
        <f t="shared" si="44"/>
        <v>583609.16</v>
      </c>
      <c r="H3541" s="120">
        <v>42653</v>
      </c>
      <c r="I3541" s="120">
        <v>42653</v>
      </c>
      <c r="J3541" s="120"/>
      <c r="K3541" s="120"/>
      <c r="L3541" s="162"/>
      <c r="M3541" s="162" t="s">
        <v>5</v>
      </c>
      <c r="N3541" s="162">
        <v>1</v>
      </c>
      <c r="O3541" s="162">
        <v>278</v>
      </c>
      <c r="P3541" s="29">
        <v>2016</v>
      </c>
    </row>
    <row r="3542" spans="1:16" s="163" customFormat="1" ht="15.75" customHeight="1" x14ac:dyDescent="0.25">
      <c r="A3542" s="104" t="s">
        <v>347</v>
      </c>
      <c r="B3542" s="18" t="s">
        <v>273</v>
      </c>
      <c r="C3542" s="91">
        <v>919787.58</v>
      </c>
      <c r="D3542" s="91"/>
      <c r="E3542" s="91"/>
      <c r="F3542" s="91"/>
      <c r="G3542" s="91">
        <f t="shared" si="44"/>
        <v>919787.58</v>
      </c>
      <c r="H3542" s="120">
        <v>42516</v>
      </c>
      <c r="I3542" s="120">
        <v>42520</v>
      </c>
      <c r="J3542" s="120"/>
      <c r="K3542" s="120"/>
      <c r="L3542" s="162"/>
      <c r="M3542" s="162" t="s">
        <v>5</v>
      </c>
      <c r="N3542" s="162">
        <v>1</v>
      </c>
      <c r="O3542" s="162">
        <v>484.96</v>
      </c>
      <c r="P3542" s="29">
        <v>2016</v>
      </c>
    </row>
    <row r="3543" spans="1:16" s="163" customFormat="1" ht="15.75" customHeight="1" x14ac:dyDescent="0.25">
      <c r="A3543" s="104" t="s">
        <v>1190</v>
      </c>
      <c r="B3543" s="18" t="s">
        <v>17</v>
      </c>
      <c r="C3543" s="91">
        <v>769857.76</v>
      </c>
      <c r="D3543" s="91"/>
      <c r="E3543" s="91"/>
      <c r="F3543" s="91"/>
      <c r="G3543" s="91">
        <f t="shared" si="44"/>
        <v>769857.76</v>
      </c>
      <c r="H3543" s="120">
        <v>42657</v>
      </c>
      <c r="I3543" s="120">
        <v>42660</v>
      </c>
      <c r="J3543" s="120"/>
      <c r="K3543" s="120"/>
      <c r="L3543" s="162"/>
      <c r="M3543" s="162" t="s">
        <v>5</v>
      </c>
      <c r="N3543" s="162">
        <v>1</v>
      </c>
      <c r="O3543" s="162">
        <v>364.8</v>
      </c>
      <c r="P3543" s="29">
        <v>2016</v>
      </c>
    </row>
    <row r="3544" spans="1:16" s="163" customFormat="1" ht="15.75" customHeight="1" x14ac:dyDescent="0.25">
      <c r="A3544" s="104" t="s">
        <v>1526</v>
      </c>
      <c r="B3544" s="155" t="s">
        <v>246</v>
      </c>
      <c r="C3544" s="91">
        <v>421677.45</v>
      </c>
      <c r="D3544" s="91"/>
      <c r="E3544" s="91"/>
      <c r="F3544" s="91"/>
      <c r="G3544" s="91">
        <f t="shared" si="44"/>
        <v>421677.45</v>
      </c>
      <c r="H3544" s="120">
        <v>42685</v>
      </c>
      <c r="I3544" s="120">
        <v>42692</v>
      </c>
      <c r="J3544" s="120"/>
      <c r="K3544" s="120"/>
      <c r="L3544" s="162"/>
      <c r="M3544" s="162" t="s">
        <v>5</v>
      </c>
      <c r="N3544" s="162">
        <v>1</v>
      </c>
      <c r="O3544" s="162">
        <v>220</v>
      </c>
      <c r="P3544" s="29">
        <v>2016</v>
      </c>
    </row>
    <row r="3545" spans="1:16" s="163" customFormat="1" ht="15.75" customHeight="1" x14ac:dyDescent="0.25">
      <c r="A3545" s="104" t="s">
        <v>1226</v>
      </c>
      <c r="B3545" s="18" t="s">
        <v>1212</v>
      </c>
      <c r="C3545" s="91">
        <v>157895.79999999999</v>
      </c>
      <c r="D3545" s="91"/>
      <c r="E3545" s="91"/>
      <c r="F3545" s="91"/>
      <c r="G3545" s="91">
        <f t="shared" si="44"/>
        <v>157895.79999999999</v>
      </c>
      <c r="H3545" s="120">
        <v>42633</v>
      </c>
      <c r="I3545" s="120">
        <v>42646</v>
      </c>
      <c r="J3545" s="120"/>
      <c r="K3545" s="120"/>
      <c r="L3545" s="162"/>
      <c r="M3545" s="162" t="s">
        <v>724</v>
      </c>
      <c r="N3545" s="162">
        <v>1</v>
      </c>
      <c r="O3545" s="162"/>
      <c r="P3545" s="29">
        <v>2016</v>
      </c>
    </row>
    <row r="3546" spans="1:16" s="163" customFormat="1" ht="15.75" customHeight="1" x14ac:dyDescent="0.25">
      <c r="A3546" s="104" t="s">
        <v>1225</v>
      </c>
      <c r="B3546" s="18" t="s">
        <v>1212</v>
      </c>
      <c r="C3546" s="91">
        <v>166081.46</v>
      </c>
      <c r="D3546" s="91"/>
      <c r="E3546" s="91"/>
      <c r="F3546" s="91"/>
      <c r="G3546" s="91">
        <f t="shared" si="44"/>
        <v>166081.46</v>
      </c>
      <c r="H3546" s="120">
        <v>42633</v>
      </c>
      <c r="I3546" s="120">
        <v>42646</v>
      </c>
      <c r="J3546" s="120"/>
      <c r="K3546" s="120"/>
      <c r="L3546" s="162"/>
      <c r="M3546" s="162" t="s">
        <v>724</v>
      </c>
      <c r="N3546" s="162">
        <v>1</v>
      </c>
      <c r="O3546" s="162"/>
      <c r="P3546" s="29">
        <v>2016</v>
      </c>
    </row>
    <row r="3547" spans="1:16" s="163" customFormat="1" ht="15.75" customHeight="1" x14ac:dyDescent="0.25">
      <c r="A3547" s="104" t="s">
        <v>1228</v>
      </c>
      <c r="B3547" s="18" t="s">
        <v>1212</v>
      </c>
      <c r="C3547" s="91">
        <v>54231.62</v>
      </c>
      <c r="D3547" s="91"/>
      <c r="E3547" s="91"/>
      <c r="F3547" s="91"/>
      <c r="G3547" s="91">
        <f t="shared" si="44"/>
        <v>54231.62</v>
      </c>
      <c r="H3547" s="120">
        <v>42633</v>
      </c>
      <c r="I3547" s="120">
        <v>42646</v>
      </c>
      <c r="J3547" s="120"/>
      <c r="K3547" s="120"/>
      <c r="L3547" s="162"/>
      <c r="M3547" s="162" t="s">
        <v>724</v>
      </c>
      <c r="N3547" s="162">
        <v>1</v>
      </c>
      <c r="O3547" s="162"/>
      <c r="P3547" s="29">
        <v>2016</v>
      </c>
    </row>
    <row r="3548" spans="1:16" s="163" customFormat="1" ht="15.75" customHeight="1" x14ac:dyDescent="0.25">
      <c r="A3548" s="104" t="s">
        <v>671</v>
      </c>
      <c r="B3548" s="18" t="s">
        <v>673</v>
      </c>
      <c r="C3548" s="91">
        <v>712379.37</v>
      </c>
      <c r="D3548" s="91"/>
      <c r="E3548" s="91"/>
      <c r="F3548" s="91"/>
      <c r="G3548" s="91">
        <f t="shared" si="44"/>
        <v>712379.37</v>
      </c>
      <c r="H3548" s="120">
        <v>42542</v>
      </c>
      <c r="I3548" s="120">
        <v>42677</v>
      </c>
      <c r="J3548" s="120"/>
      <c r="K3548" s="120"/>
      <c r="L3548" s="162"/>
      <c r="M3548" s="162" t="s">
        <v>674</v>
      </c>
      <c r="N3548" s="162">
        <v>3</v>
      </c>
      <c r="O3548" s="162"/>
      <c r="P3548" s="29">
        <v>2016</v>
      </c>
    </row>
    <row r="3549" spans="1:16" s="163" customFormat="1" ht="15.75" customHeight="1" x14ac:dyDescent="0.25">
      <c r="A3549" s="104" t="s">
        <v>672</v>
      </c>
      <c r="B3549" s="18" t="s">
        <v>673</v>
      </c>
      <c r="C3549" s="91">
        <v>800706.72</v>
      </c>
      <c r="D3549" s="91"/>
      <c r="E3549" s="91"/>
      <c r="F3549" s="91"/>
      <c r="G3549" s="91">
        <f t="shared" si="44"/>
        <v>800706.72</v>
      </c>
      <c r="H3549" s="120">
        <v>42606</v>
      </c>
      <c r="I3549" s="120">
        <v>42677</v>
      </c>
      <c r="J3549" s="120"/>
      <c r="K3549" s="120"/>
      <c r="L3549" s="162"/>
      <c r="M3549" s="162" t="s">
        <v>674</v>
      </c>
      <c r="N3549" s="162">
        <v>3</v>
      </c>
      <c r="O3549" s="162"/>
      <c r="P3549" s="29">
        <v>2016</v>
      </c>
    </row>
    <row r="3550" spans="1:16" s="163" customFormat="1" ht="15.75" customHeight="1" x14ac:dyDescent="0.25">
      <c r="A3550" s="104" t="s">
        <v>562</v>
      </c>
      <c r="B3550" s="18" t="s">
        <v>1364</v>
      </c>
      <c r="C3550" s="91">
        <v>1471391.89</v>
      </c>
      <c r="D3550" s="91"/>
      <c r="E3550" s="91"/>
      <c r="F3550" s="91"/>
      <c r="G3550" s="91">
        <f t="shared" si="44"/>
        <v>1471391.89</v>
      </c>
      <c r="H3550" s="120">
        <v>42656</v>
      </c>
      <c r="I3550" s="120">
        <v>42656</v>
      </c>
      <c r="J3550" s="120"/>
      <c r="K3550" s="120"/>
      <c r="L3550" s="162"/>
      <c r="M3550" s="162" t="s">
        <v>5</v>
      </c>
      <c r="N3550" s="162">
        <v>1</v>
      </c>
      <c r="O3550" s="162"/>
      <c r="P3550" s="29">
        <v>2016</v>
      </c>
    </row>
    <row r="3551" spans="1:16" s="163" customFormat="1" ht="15.75" customHeight="1" x14ac:dyDescent="0.25">
      <c r="A3551" s="104" t="s">
        <v>1239</v>
      </c>
      <c r="B3551" s="18" t="s">
        <v>689</v>
      </c>
      <c r="C3551" s="91">
        <v>662319.84</v>
      </c>
      <c r="D3551" s="91"/>
      <c r="E3551" s="91"/>
      <c r="F3551" s="91"/>
      <c r="G3551" s="91">
        <f t="shared" si="44"/>
        <v>662319.84</v>
      </c>
      <c r="H3551" s="120">
        <v>42635</v>
      </c>
      <c r="I3551" s="120">
        <v>42635</v>
      </c>
      <c r="J3551" s="120"/>
      <c r="K3551" s="120"/>
      <c r="L3551" s="162"/>
      <c r="M3551" s="162" t="s">
        <v>5</v>
      </c>
      <c r="N3551" s="162">
        <v>1</v>
      </c>
      <c r="O3551" s="162"/>
      <c r="P3551" s="29">
        <v>2016</v>
      </c>
    </row>
    <row r="3552" spans="1:16" s="163" customFormat="1" ht="15.75" customHeight="1" x14ac:dyDescent="0.25">
      <c r="A3552" s="104" t="s">
        <v>1697</v>
      </c>
      <c r="B3552" s="18" t="s">
        <v>63</v>
      </c>
      <c r="C3552" s="91">
        <v>778543.94</v>
      </c>
      <c r="D3552" s="91"/>
      <c r="E3552" s="91"/>
      <c r="F3552" s="91"/>
      <c r="G3552" s="91">
        <f t="shared" si="44"/>
        <v>778543.94</v>
      </c>
      <c r="H3552" s="120">
        <v>42692</v>
      </c>
      <c r="I3552" s="120">
        <v>42692</v>
      </c>
      <c r="J3552" s="120"/>
      <c r="K3552" s="120"/>
      <c r="L3552" s="162"/>
      <c r="M3552" s="162" t="s">
        <v>6</v>
      </c>
      <c r="N3552" s="162">
        <v>1</v>
      </c>
      <c r="O3552" s="162">
        <v>326</v>
      </c>
      <c r="P3552" s="29">
        <v>2016</v>
      </c>
    </row>
    <row r="3553" spans="1:16" s="163" customFormat="1" ht="15.75" customHeight="1" x14ac:dyDescent="0.25">
      <c r="A3553" s="104" t="s">
        <v>1188</v>
      </c>
      <c r="B3553" s="18" t="s">
        <v>17</v>
      </c>
      <c r="C3553" s="91">
        <v>1580062.69</v>
      </c>
      <c r="D3553" s="91"/>
      <c r="E3553" s="91"/>
      <c r="F3553" s="91"/>
      <c r="G3553" s="91">
        <f t="shared" si="44"/>
        <v>1580062.69</v>
      </c>
      <c r="H3553" s="120">
        <v>42660</v>
      </c>
      <c r="I3553" s="120">
        <v>42660</v>
      </c>
      <c r="J3553" s="120"/>
      <c r="K3553" s="120"/>
      <c r="L3553" s="162"/>
      <c r="M3553" s="162" t="s">
        <v>5</v>
      </c>
      <c r="N3553" s="162">
        <v>1</v>
      </c>
      <c r="O3553" s="162">
        <v>634.6</v>
      </c>
      <c r="P3553" s="29">
        <v>2016</v>
      </c>
    </row>
    <row r="3554" spans="1:16" s="163" customFormat="1" ht="15.75" customHeight="1" x14ac:dyDescent="0.25">
      <c r="A3554" s="104" t="s">
        <v>1293</v>
      </c>
      <c r="B3554" s="18" t="s">
        <v>402</v>
      </c>
      <c r="C3554" s="91">
        <v>954364.96</v>
      </c>
      <c r="D3554" s="91"/>
      <c r="E3554" s="91"/>
      <c r="F3554" s="91"/>
      <c r="G3554" s="91">
        <f t="shared" si="44"/>
        <v>954364.96</v>
      </c>
      <c r="H3554" s="120">
        <v>42676</v>
      </c>
      <c r="I3554" s="120">
        <v>42676</v>
      </c>
      <c r="J3554" s="120"/>
      <c r="K3554" s="120"/>
      <c r="L3554" s="162"/>
      <c r="M3554" s="162" t="s">
        <v>5</v>
      </c>
      <c r="N3554" s="162">
        <v>1</v>
      </c>
      <c r="O3554" s="162"/>
      <c r="P3554" s="29">
        <v>2016</v>
      </c>
    </row>
    <row r="3555" spans="1:16" s="163" customFormat="1" ht="15.75" customHeight="1" x14ac:dyDescent="0.25">
      <c r="A3555" s="104" t="s">
        <v>1317</v>
      </c>
      <c r="B3555" s="18" t="s">
        <v>291</v>
      </c>
      <c r="C3555" s="91">
        <v>1296924.6200000001</v>
      </c>
      <c r="D3555" s="91"/>
      <c r="E3555" s="91"/>
      <c r="F3555" s="91"/>
      <c r="G3555" s="91">
        <f t="shared" si="44"/>
        <v>1296924.6200000001</v>
      </c>
      <c r="H3555" s="120">
        <v>42671</v>
      </c>
      <c r="I3555" s="120">
        <v>42671</v>
      </c>
      <c r="J3555" s="120"/>
      <c r="K3555" s="120"/>
      <c r="L3555" s="162"/>
      <c r="M3555" s="162" t="s">
        <v>5</v>
      </c>
      <c r="N3555" s="162">
        <v>1</v>
      </c>
      <c r="O3555" s="162">
        <v>600.4</v>
      </c>
      <c r="P3555" s="29">
        <v>2016</v>
      </c>
    </row>
    <row r="3556" spans="1:16" s="163" customFormat="1" ht="15.75" customHeight="1" x14ac:dyDescent="0.25">
      <c r="A3556" s="104" t="s">
        <v>1185</v>
      </c>
      <c r="B3556" s="18" t="s">
        <v>694</v>
      </c>
      <c r="C3556" s="91">
        <v>1027913.06</v>
      </c>
      <c r="D3556" s="91"/>
      <c r="E3556" s="91"/>
      <c r="F3556" s="91"/>
      <c r="G3556" s="91">
        <f t="shared" si="44"/>
        <v>1027913.06</v>
      </c>
      <c r="H3556" s="120">
        <v>42657</v>
      </c>
      <c r="I3556" s="120">
        <v>42658</v>
      </c>
      <c r="J3556" s="120"/>
      <c r="K3556" s="120"/>
      <c r="L3556" s="162"/>
      <c r="M3556" s="162" t="s">
        <v>5</v>
      </c>
      <c r="N3556" s="162">
        <v>1</v>
      </c>
      <c r="O3556" s="162">
        <v>653</v>
      </c>
      <c r="P3556" s="29">
        <v>2016</v>
      </c>
    </row>
    <row r="3557" spans="1:16" s="163" customFormat="1" ht="15.75" customHeight="1" x14ac:dyDescent="0.25">
      <c r="A3557" s="104" t="s">
        <v>1200</v>
      </c>
      <c r="B3557" s="18" t="s">
        <v>17</v>
      </c>
      <c r="C3557" s="91">
        <v>812791.76</v>
      </c>
      <c r="D3557" s="91"/>
      <c r="E3557" s="91"/>
      <c r="F3557" s="91"/>
      <c r="G3557" s="91">
        <f t="shared" si="44"/>
        <v>812791.76</v>
      </c>
      <c r="H3557" s="120">
        <v>42677</v>
      </c>
      <c r="I3557" s="120">
        <v>42677</v>
      </c>
      <c r="J3557" s="120"/>
      <c r="K3557" s="120"/>
      <c r="L3557" s="162"/>
      <c r="M3557" s="162" t="s">
        <v>6</v>
      </c>
      <c r="N3557" s="162">
        <v>1</v>
      </c>
      <c r="O3557" s="162">
        <v>377</v>
      </c>
      <c r="P3557" s="29">
        <v>2016</v>
      </c>
    </row>
    <row r="3558" spans="1:16" s="163" customFormat="1" ht="15.75" customHeight="1" x14ac:dyDescent="0.25">
      <c r="A3558" s="104" t="s">
        <v>1227</v>
      </c>
      <c r="B3558" s="18" t="s">
        <v>1212</v>
      </c>
      <c r="C3558" s="91">
        <v>65434.54</v>
      </c>
      <c r="D3558" s="91"/>
      <c r="E3558" s="91"/>
      <c r="F3558" s="91"/>
      <c r="G3558" s="91">
        <f t="shared" si="44"/>
        <v>65434.54</v>
      </c>
      <c r="H3558" s="120">
        <v>42634</v>
      </c>
      <c r="I3558" s="120">
        <v>42646</v>
      </c>
      <c r="J3558" s="120"/>
      <c r="K3558" s="120"/>
      <c r="L3558" s="162"/>
      <c r="M3558" s="162" t="s">
        <v>1229</v>
      </c>
      <c r="N3558" s="162">
        <v>1</v>
      </c>
      <c r="O3558" s="162"/>
      <c r="P3558" s="29">
        <v>2016</v>
      </c>
    </row>
    <row r="3559" spans="1:16" s="163" customFormat="1" ht="15.75" customHeight="1" x14ac:dyDescent="0.25">
      <c r="A3559" s="104" t="s">
        <v>1041</v>
      </c>
      <c r="B3559" s="18" t="s">
        <v>782</v>
      </c>
      <c r="C3559" s="91">
        <v>1629618.94</v>
      </c>
      <c r="D3559" s="91"/>
      <c r="E3559" s="91"/>
      <c r="F3559" s="91"/>
      <c r="G3559" s="91">
        <f t="shared" si="44"/>
        <v>1629618.94</v>
      </c>
      <c r="H3559" s="120">
        <v>42636</v>
      </c>
      <c r="I3559" s="120">
        <v>42664</v>
      </c>
      <c r="J3559" s="120"/>
      <c r="K3559" s="120"/>
      <c r="L3559" s="162"/>
      <c r="M3559" s="162" t="s">
        <v>6</v>
      </c>
      <c r="N3559" s="162">
        <v>1</v>
      </c>
      <c r="O3559" s="162">
        <v>712</v>
      </c>
      <c r="P3559" s="29">
        <v>2016</v>
      </c>
    </row>
    <row r="3560" spans="1:16" s="163" customFormat="1" ht="15.75" customHeight="1" x14ac:dyDescent="0.25">
      <c r="A3560" s="104" t="s">
        <v>1042</v>
      </c>
      <c r="B3560" s="18" t="s">
        <v>782</v>
      </c>
      <c r="C3560" s="91">
        <v>1643608.61</v>
      </c>
      <c r="D3560" s="91"/>
      <c r="E3560" s="91"/>
      <c r="F3560" s="91"/>
      <c r="G3560" s="91">
        <f t="shared" si="44"/>
        <v>1643608.61</v>
      </c>
      <c r="H3560" s="120">
        <v>42636</v>
      </c>
      <c r="I3560" s="120">
        <v>42664</v>
      </c>
      <c r="J3560" s="120"/>
      <c r="K3560" s="120"/>
      <c r="L3560" s="162"/>
      <c r="M3560" s="162" t="s">
        <v>6</v>
      </c>
      <c r="N3560" s="162">
        <v>1</v>
      </c>
      <c r="O3560" s="162">
        <v>712</v>
      </c>
      <c r="P3560" s="29">
        <v>2016</v>
      </c>
    </row>
    <row r="3561" spans="1:16" s="163" customFormat="1" ht="15.75" customHeight="1" x14ac:dyDescent="0.25">
      <c r="A3561" s="104" t="s">
        <v>1214</v>
      </c>
      <c r="B3561" s="18" t="s">
        <v>1364</v>
      </c>
      <c r="C3561" s="91">
        <v>1165904.5</v>
      </c>
      <c r="D3561" s="91"/>
      <c r="E3561" s="91"/>
      <c r="F3561" s="91"/>
      <c r="G3561" s="91">
        <f t="shared" si="44"/>
        <v>1165904.5</v>
      </c>
      <c r="H3561" s="120">
        <v>42643</v>
      </c>
      <c r="I3561" s="120">
        <v>42643</v>
      </c>
      <c r="J3561" s="120"/>
      <c r="K3561" s="120"/>
      <c r="L3561" s="162"/>
      <c r="M3561" s="162" t="s">
        <v>5</v>
      </c>
      <c r="N3561" s="162">
        <v>1</v>
      </c>
      <c r="O3561" s="162"/>
      <c r="P3561" s="29">
        <v>2016</v>
      </c>
    </row>
    <row r="3562" spans="1:16" s="163" customFormat="1" ht="15.75" customHeight="1" x14ac:dyDescent="0.25">
      <c r="A3562" s="104" t="s">
        <v>1215</v>
      </c>
      <c r="B3562" s="18" t="s">
        <v>1364</v>
      </c>
      <c r="C3562" s="91">
        <v>1161424.01</v>
      </c>
      <c r="D3562" s="91"/>
      <c r="E3562" s="91"/>
      <c r="F3562" s="91"/>
      <c r="G3562" s="91">
        <f t="shared" si="44"/>
        <v>1161424.01</v>
      </c>
      <c r="H3562" s="120">
        <v>42643</v>
      </c>
      <c r="I3562" s="120">
        <v>42643</v>
      </c>
      <c r="J3562" s="120"/>
      <c r="K3562" s="120"/>
      <c r="L3562" s="162"/>
      <c r="M3562" s="162" t="s">
        <v>5</v>
      </c>
      <c r="N3562" s="162">
        <v>1</v>
      </c>
      <c r="O3562" s="162"/>
      <c r="P3562" s="29">
        <v>2016</v>
      </c>
    </row>
    <row r="3563" spans="1:16" s="163" customFormat="1" ht="15.75" customHeight="1" x14ac:dyDescent="0.25">
      <c r="A3563" s="104" t="s">
        <v>1408</v>
      </c>
      <c r="B3563" s="104" t="s">
        <v>1</v>
      </c>
      <c r="C3563" s="91">
        <v>1366509.7</v>
      </c>
      <c r="D3563" s="91"/>
      <c r="E3563" s="91"/>
      <c r="F3563" s="91"/>
      <c r="G3563" s="91">
        <f t="shared" si="44"/>
        <v>1366509.7</v>
      </c>
      <c r="H3563" s="120">
        <v>42688</v>
      </c>
      <c r="I3563" s="120">
        <v>42688</v>
      </c>
      <c r="J3563" s="120"/>
      <c r="K3563" s="120"/>
      <c r="L3563" s="162"/>
      <c r="M3563" s="162" t="s">
        <v>5</v>
      </c>
      <c r="N3563" s="162">
        <v>1</v>
      </c>
      <c r="O3563" s="162">
        <v>551.5</v>
      </c>
      <c r="P3563" s="29">
        <v>2016</v>
      </c>
    </row>
    <row r="3564" spans="1:16" s="163" customFormat="1" ht="15.75" customHeight="1" x14ac:dyDescent="0.25">
      <c r="A3564" s="104" t="s">
        <v>1333</v>
      </c>
      <c r="B3564" s="18" t="s">
        <v>498</v>
      </c>
      <c r="C3564" s="91">
        <v>1124374.03</v>
      </c>
      <c r="D3564" s="91"/>
      <c r="E3564" s="91"/>
      <c r="F3564" s="91"/>
      <c r="G3564" s="91">
        <f t="shared" si="44"/>
        <v>1124374.03</v>
      </c>
      <c r="H3564" s="120">
        <v>42683</v>
      </c>
      <c r="I3564" s="120">
        <v>42683</v>
      </c>
      <c r="J3564" s="120"/>
      <c r="K3564" s="120"/>
      <c r="L3564" s="162"/>
      <c r="M3564" s="162" t="s">
        <v>5</v>
      </c>
      <c r="N3564" s="162">
        <v>1</v>
      </c>
      <c r="O3564" s="162">
        <v>600.70000000000005</v>
      </c>
      <c r="P3564" s="29">
        <v>2016</v>
      </c>
    </row>
    <row r="3565" spans="1:16" s="163" customFormat="1" ht="15.75" customHeight="1" x14ac:dyDescent="0.25">
      <c r="A3565" s="104" t="s">
        <v>1331</v>
      </c>
      <c r="B3565" s="18" t="s">
        <v>498</v>
      </c>
      <c r="C3565" s="91">
        <v>1366919.26</v>
      </c>
      <c r="D3565" s="91"/>
      <c r="E3565" s="91"/>
      <c r="F3565" s="91"/>
      <c r="G3565" s="91">
        <f t="shared" si="44"/>
        <v>1366919.26</v>
      </c>
      <c r="H3565" s="120">
        <v>42683</v>
      </c>
      <c r="I3565" s="120">
        <v>42683</v>
      </c>
      <c r="J3565" s="120"/>
      <c r="K3565" s="120"/>
      <c r="L3565" s="162"/>
      <c r="M3565" s="162" t="s">
        <v>5</v>
      </c>
      <c r="N3565" s="162">
        <v>1</v>
      </c>
      <c r="O3565" s="162">
        <v>769</v>
      </c>
      <c r="P3565" s="29">
        <v>2016</v>
      </c>
    </row>
    <row r="3566" spans="1:16" s="163" customFormat="1" ht="15.75" customHeight="1" x14ac:dyDescent="0.25">
      <c r="A3566" s="104" t="s">
        <v>1394</v>
      </c>
      <c r="B3566" s="155" t="s">
        <v>246</v>
      </c>
      <c r="C3566" s="91">
        <v>1064852.8500000001</v>
      </c>
      <c r="D3566" s="91"/>
      <c r="E3566" s="91"/>
      <c r="F3566" s="91"/>
      <c r="G3566" s="91">
        <f t="shared" si="44"/>
        <v>1064852.8500000001</v>
      </c>
      <c r="H3566" s="120">
        <v>42691</v>
      </c>
      <c r="I3566" s="120">
        <v>42703</v>
      </c>
      <c r="J3566" s="120"/>
      <c r="K3566" s="120"/>
      <c r="L3566" s="162"/>
      <c r="M3566" s="162" t="s">
        <v>5</v>
      </c>
      <c r="N3566" s="162">
        <v>1</v>
      </c>
      <c r="O3566" s="162">
        <v>563.70000000000005</v>
      </c>
      <c r="P3566" s="29">
        <v>2016</v>
      </c>
    </row>
    <row r="3567" spans="1:16" s="163" customFormat="1" ht="15.75" customHeight="1" x14ac:dyDescent="0.25">
      <c r="A3567" s="104" t="s">
        <v>1050</v>
      </c>
      <c r="B3567" s="18" t="s">
        <v>782</v>
      </c>
      <c r="C3567" s="91">
        <v>1300573.17</v>
      </c>
      <c r="D3567" s="91"/>
      <c r="E3567" s="91"/>
      <c r="F3567" s="91"/>
      <c r="G3567" s="91">
        <f t="shared" si="44"/>
        <v>1300573.17</v>
      </c>
      <c r="H3567" s="120">
        <v>42611</v>
      </c>
      <c r="I3567" s="120">
        <v>42611</v>
      </c>
      <c r="J3567" s="120"/>
      <c r="K3567" s="120"/>
      <c r="L3567" s="162"/>
      <c r="M3567" s="162" t="s">
        <v>6</v>
      </c>
      <c r="N3567" s="162">
        <v>1</v>
      </c>
      <c r="O3567" s="162">
        <v>648</v>
      </c>
      <c r="P3567" s="29">
        <v>2016</v>
      </c>
    </row>
    <row r="3568" spans="1:16" s="163" customFormat="1" ht="15.75" customHeight="1" x14ac:dyDescent="0.25">
      <c r="A3568" s="104" t="s">
        <v>1314</v>
      </c>
      <c r="B3568" s="18" t="s">
        <v>63</v>
      </c>
      <c r="C3568" s="91">
        <v>925970.78</v>
      </c>
      <c r="D3568" s="91"/>
      <c r="E3568" s="91"/>
      <c r="F3568" s="91"/>
      <c r="G3568" s="91">
        <f t="shared" si="44"/>
        <v>925970.78</v>
      </c>
      <c r="H3568" s="120">
        <v>42684</v>
      </c>
      <c r="I3568" s="120">
        <v>42684</v>
      </c>
      <c r="J3568" s="120"/>
      <c r="K3568" s="120"/>
      <c r="L3568" s="162"/>
      <c r="M3568" s="162" t="s">
        <v>6</v>
      </c>
      <c r="N3568" s="162">
        <v>1</v>
      </c>
      <c r="O3568" s="162">
        <v>451</v>
      </c>
      <c r="P3568" s="29">
        <v>2016</v>
      </c>
    </row>
    <row r="3569" spans="1:16" s="163" customFormat="1" ht="15.75" customHeight="1" x14ac:dyDescent="0.25">
      <c r="A3569" s="104" t="s">
        <v>1349</v>
      </c>
      <c r="B3569" s="18" t="s">
        <v>245</v>
      </c>
      <c r="C3569" s="91">
        <v>745021.23</v>
      </c>
      <c r="D3569" s="91"/>
      <c r="E3569" s="91"/>
      <c r="F3569" s="91"/>
      <c r="G3569" s="91">
        <f t="shared" si="44"/>
        <v>745021.23</v>
      </c>
      <c r="H3569" s="120">
        <v>42671</v>
      </c>
      <c r="I3569" s="120">
        <v>42671</v>
      </c>
      <c r="J3569" s="120"/>
      <c r="K3569" s="120"/>
      <c r="L3569" s="162"/>
      <c r="M3569" s="162" t="s">
        <v>1161</v>
      </c>
      <c r="N3569" s="162">
        <v>1</v>
      </c>
      <c r="O3569" s="162"/>
      <c r="P3569" s="29">
        <v>2016</v>
      </c>
    </row>
    <row r="3570" spans="1:16" s="163" customFormat="1" ht="15.75" customHeight="1" x14ac:dyDescent="0.25">
      <c r="A3570" s="104" t="s">
        <v>1429</v>
      </c>
      <c r="B3570" s="18" t="s">
        <v>85</v>
      </c>
      <c r="C3570" s="91">
        <v>487060.86</v>
      </c>
      <c r="D3570" s="91"/>
      <c r="E3570" s="91"/>
      <c r="F3570" s="91"/>
      <c r="G3570" s="91">
        <f t="shared" si="44"/>
        <v>487060.86</v>
      </c>
      <c r="H3570" s="120">
        <v>42705</v>
      </c>
      <c r="I3570" s="120">
        <v>42705</v>
      </c>
      <c r="J3570" s="120"/>
      <c r="K3570" s="120"/>
      <c r="L3570" s="162"/>
      <c r="M3570" s="162" t="s">
        <v>5</v>
      </c>
      <c r="N3570" s="162">
        <v>1</v>
      </c>
      <c r="O3570" s="162">
        <v>256.76</v>
      </c>
      <c r="P3570" s="29">
        <v>2016</v>
      </c>
    </row>
    <row r="3571" spans="1:16" s="163" customFormat="1" ht="15.75" customHeight="1" x14ac:dyDescent="0.25">
      <c r="A3571" s="104" t="s">
        <v>1292</v>
      </c>
      <c r="B3571" s="18" t="s">
        <v>402</v>
      </c>
      <c r="C3571" s="91">
        <v>1236795.79</v>
      </c>
      <c r="D3571" s="91"/>
      <c r="E3571" s="91"/>
      <c r="F3571" s="91"/>
      <c r="G3571" s="91">
        <f t="shared" si="44"/>
        <v>1236795.79</v>
      </c>
      <c r="H3571" s="120">
        <v>42683</v>
      </c>
      <c r="I3571" s="120">
        <v>42683</v>
      </c>
      <c r="J3571" s="120"/>
      <c r="K3571" s="120"/>
      <c r="L3571" s="162"/>
      <c r="M3571" s="162" t="s">
        <v>5</v>
      </c>
      <c r="N3571" s="162">
        <v>1</v>
      </c>
      <c r="O3571" s="162"/>
      <c r="P3571" s="29">
        <v>2016</v>
      </c>
    </row>
    <row r="3572" spans="1:16" s="163" customFormat="1" ht="15.75" customHeight="1" x14ac:dyDescent="0.25">
      <c r="A3572" s="104" t="s">
        <v>1186</v>
      </c>
      <c r="B3572" s="18" t="s">
        <v>782</v>
      </c>
      <c r="C3572" s="91">
        <v>1203410.02</v>
      </c>
      <c r="D3572" s="91"/>
      <c r="E3572" s="91"/>
      <c r="F3572" s="91"/>
      <c r="G3572" s="91">
        <f t="shared" si="44"/>
        <v>1203410.02</v>
      </c>
      <c r="H3572" s="120">
        <v>42662</v>
      </c>
      <c r="I3572" s="120">
        <v>42662</v>
      </c>
      <c r="J3572" s="120"/>
      <c r="K3572" s="120"/>
      <c r="L3572" s="162"/>
      <c r="M3572" s="162" t="s">
        <v>6</v>
      </c>
      <c r="N3572" s="162">
        <v>1</v>
      </c>
      <c r="O3572" s="162">
        <v>574.79999999999995</v>
      </c>
      <c r="P3572" s="29">
        <v>2016</v>
      </c>
    </row>
    <row r="3573" spans="1:16" s="163" customFormat="1" ht="15.75" customHeight="1" x14ac:dyDescent="0.25">
      <c r="A3573" s="104" t="s">
        <v>1424</v>
      </c>
      <c r="B3573" s="155" t="s">
        <v>246</v>
      </c>
      <c r="C3573" s="91">
        <v>727280.23</v>
      </c>
      <c r="D3573" s="91"/>
      <c r="E3573" s="91"/>
      <c r="F3573" s="91"/>
      <c r="G3573" s="91">
        <f t="shared" si="44"/>
        <v>727280.23</v>
      </c>
      <c r="H3573" s="120">
        <v>42683</v>
      </c>
      <c r="I3573" s="120">
        <v>42697</v>
      </c>
      <c r="J3573" s="120"/>
      <c r="K3573" s="120"/>
      <c r="L3573" s="162"/>
      <c r="M3573" s="162" t="s">
        <v>5</v>
      </c>
      <c r="N3573" s="162">
        <v>1</v>
      </c>
      <c r="O3573" s="162">
        <v>457.11</v>
      </c>
      <c r="P3573" s="29">
        <v>2016</v>
      </c>
    </row>
    <row r="3574" spans="1:16" s="163" customFormat="1" ht="15.75" customHeight="1" x14ac:dyDescent="0.25">
      <c r="A3574" s="104" t="s">
        <v>1425</v>
      </c>
      <c r="B3574" s="155" t="s">
        <v>246</v>
      </c>
      <c r="C3574" s="91">
        <v>709426.9</v>
      </c>
      <c r="D3574" s="91"/>
      <c r="E3574" s="91"/>
      <c r="F3574" s="91"/>
      <c r="G3574" s="91">
        <f t="shared" si="44"/>
        <v>709426.9</v>
      </c>
      <c r="H3574" s="120">
        <v>42683</v>
      </c>
      <c r="I3574" s="120">
        <v>42697</v>
      </c>
      <c r="J3574" s="120"/>
      <c r="K3574" s="120"/>
      <c r="L3574" s="162"/>
      <c r="M3574" s="162" t="s">
        <v>5</v>
      </c>
      <c r="N3574" s="162">
        <v>1</v>
      </c>
      <c r="O3574" s="162">
        <v>340.8</v>
      </c>
      <c r="P3574" s="29">
        <v>2016</v>
      </c>
    </row>
    <row r="3575" spans="1:16" s="163" customFormat="1" ht="15.75" customHeight="1" x14ac:dyDescent="0.25">
      <c r="A3575" s="104" t="s">
        <v>1189</v>
      </c>
      <c r="B3575" s="18" t="s">
        <v>17</v>
      </c>
      <c r="C3575" s="91">
        <f>971784.63+375084.35</f>
        <v>1346868.98</v>
      </c>
      <c r="D3575" s="91"/>
      <c r="E3575" s="91"/>
      <c r="F3575" s="91"/>
      <c r="G3575" s="91">
        <f t="shared" si="44"/>
        <v>1346868.98</v>
      </c>
      <c r="H3575" s="120">
        <v>42660</v>
      </c>
      <c r="I3575" s="120">
        <v>42660</v>
      </c>
      <c r="J3575" s="120"/>
      <c r="K3575" s="120"/>
      <c r="L3575" s="162"/>
      <c r="M3575" s="162" t="s">
        <v>5</v>
      </c>
      <c r="N3575" s="162">
        <v>1</v>
      </c>
      <c r="O3575" s="162">
        <v>625.5</v>
      </c>
      <c r="P3575" s="29">
        <v>2016</v>
      </c>
    </row>
    <row r="3576" spans="1:16" s="163" customFormat="1" ht="15.75" customHeight="1" x14ac:dyDescent="0.25">
      <c r="A3576" s="104" t="s">
        <v>1198</v>
      </c>
      <c r="B3576" s="18" t="s">
        <v>17</v>
      </c>
      <c r="C3576" s="91">
        <v>1415654.53</v>
      </c>
      <c r="D3576" s="91"/>
      <c r="E3576" s="91"/>
      <c r="F3576" s="91"/>
      <c r="G3576" s="91">
        <f t="shared" si="44"/>
        <v>1415654.53</v>
      </c>
      <c r="H3576" s="120">
        <v>42692</v>
      </c>
      <c r="I3576" s="120">
        <v>42692</v>
      </c>
      <c r="J3576" s="120"/>
      <c r="K3576" s="120"/>
      <c r="L3576" s="162"/>
      <c r="M3576" s="162" t="s">
        <v>6</v>
      </c>
      <c r="N3576" s="162">
        <v>1</v>
      </c>
      <c r="O3576" s="162">
        <v>665</v>
      </c>
      <c r="P3576" s="29">
        <v>2016</v>
      </c>
    </row>
    <row r="3577" spans="1:16" s="163" customFormat="1" ht="15.75" customHeight="1" x14ac:dyDescent="0.25">
      <c r="A3577" s="104" t="s">
        <v>1284</v>
      </c>
      <c r="B3577" s="18" t="s">
        <v>63</v>
      </c>
      <c r="C3577" s="91">
        <v>1254734.1200000001</v>
      </c>
      <c r="D3577" s="91"/>
      <c r="E3577" s="91"/>
      <c r="F3577" s="91"/>
      <c r="G3577" s="91">
        <f t="shared" si="44"/>
        <v>1254734.1200000001</v>
      </c>
      <c r="H3577" s="120">
        <v>42676</v>
      </c>
      <c r="I3577" s="120">
        <v>42682</v>
      </c>
      <c r="J3577" s="120"/>
      <c r="K3577" s="120"/>
      <c r="L3577" s="162"/>
      <c r="M3577" s="162" t="s">
        <v>6</v>
      </c>
      <c r="N3577" s="162">
        <v>1</v>
      </c>
      <c r="O3577" s="162">
        <v>484.2</v>
      </c>
      <c r="P3577" s="29">
        <v>2016</v>
      </c>
    </row>
    <row r="3578" spans="1:16" s="163" customFormat="1" ht="15.75" customHeight="1" x14ac:dyDescent="0.25">
      <c r="A3578" s="104" t="s">
        <v>1285</v>
      </c>
      <c r="B3578" s="18" t="s">
        <v>63</v>
      </c>
      <c r="C3578" s="91">
        <v>1508789.3</v>
      </c>
      <c r="D3578" s="91"/>
      <c r="E3578" s="91"/>
      <c r="F3578" s="91"/>
      <c r="G3578" s="91">
        <f t="shared" si="44"/>
        <v>1508789.3</v>
      </c>
      <c r="H3578" s="120">
        <v>42676</v>
      </c>
      <c r="I3578" s="120">
        <v>42682</v>
      </c>
      <c r="J3578" s="120"/>
      <c r="K3578" s="120"/>
      <c r="L3578" s="162"/>
      <c r="M3578" s="162" t="s">
        <v>6</v>
      </c>
      <c r="N3578" s="162">
        <v>1</v>
      </c>
      <c r="O3578" s="162">
        <v>635</v>
      </c>
      <c r="P3578" s="29">
        <v>2016</v>
      </c>
    </row>
    <row r="3579" spans="1:16" s="163" customFormat="1" ht="15.75" customHeight="1" x14ac:dyDescent="0.25">
      <c r="A3579" s="104" t="s">
        <v>1286</v>
      </c>
      <c r="B3579" s="18" t="s">
        <v>63</v>
      </c>
      <c r="C3579" s="91">
        <v>1591659.52</v>
      </c>
      <c r="D3579" s="91"/>
      <c r="E3579" s="91"/>
      <c r="F3579" s="91"/>
      <c r="G3579" s="91">
        <f t="shared" si="44"/>
        <v>1591659.52</v>
      </c>
      <c r="H3579" s="120">
        <v>42676</v>
      </c>
      <c r="I3579" s="120">
        <v>42682</v>
      </c>
      <c r="J3579" s="120"/>
      <c r="K3579" s="120"/>
      <c r="L3579" s="162"/>
      <c r="M3579" s="162" t="s">
        <v>6</v>
      </c>
      <c r="N3579" s="162">
        <v>1</v>
      </c>
      <c r="O3579" s="162">
        <v>672.7</v>
      </c>
      <c r="P3579" s="29">
        <v>2016</v>
      </c>
    </row>
    <row r="3580" spans="1:16" s="163" customFormat="1" ht="15.75" customHeight="1" x14ac:dyDescent="0.25">
      <c r="A3580" s="104" t="s">
        <v>370</v>
      </c>
      <c r="B3580" s="18" t="s">
        <v>377</v>
      </c>
      <c r="C3580" s="91">
        <v>318718</v>
      </c>
      <c r="D3580" s="91"/>
      <c r="E3580" s="91"/>
      <c r="F3580" s="91"/>
      <c r="G3580" s="91">
        <f t="shared" si="44"/>
        <v>318718</v>
      </c>
      <c r="H3580" s="120">
        <v>42703</v>
      </c>
      <c r="I3580" s="120">
        <v>42716</v>
      </c>
      <c r="J3580" s="120"/>
      <c r="K3580" s="120"/>
      <c r="L3580" s="162"/>
      <c r="M3580" s="162" t="s">
        <v>1161</v>
      </c>
      <c r="N3580" s="162">
        <v>1</v>
      </c>
      <c r="O3580" s="162"/>
      <c r="P3580" s="29">
        <v>2016</v>
      </c>
    </row>
    <row r="3581" spans="1:16" s="163" customFormat="1" ht="15.75" customHeight="1" x14ac:dyDescent="0.25">
      <c r="A3581" s="104" t="s">
        <v>1528</v>
      </c>
      <c r="B3581" s="18" t="s">
        <v>306</v>
      </c>
      <c r="C3581" s="91">
        <v>1249644.18</v>
      </c>
      <c r="D3581" s="91"/>
      <c r="E3581" s="91"/>
      <c r="F3581" s="91"/>
      <c r="G3581" s="91">
        <f t="shared" si="44"/>
        <v>1249644.18</v>
      </c>
      <c r="H3581" s="120">
        <v>42699</v>
      </c>
      <c r="I3581" s="120">
        <v>42699</v>
      </c>
      <c r="J3581" s="120"/>
      <c r="K3581" s="120"/>
      <c r="L3581" s="162"/>
      <c r="M3581" s="162" t="s">
        <v>5</v>
      </c>
      <c r="N3581" s="162">
        <v>1</v>
      </c>
      <c r="O3581" s="162">
        <v>653.34</v>
      </c>
      <c r="P3581" s="29">
        <v>2016</v>
      </c>
    </row>
    <row r="3582" spans="1:16" s="163" customFormat="1" ht="15.75" customHeight="1" x14ac:dyDescent="0.25">
      <c r="A3582" s="104" t="s">
        <v>1530</v>
      </c>
      <c r="B3582" s="18" t="s">
        <v>306</v>
      </c>
      <c r="C3582" s="91">
        <v>1227856.52</v>
      </c>
      <c r="D3582" s="91"/>
      <c r="E3582" s="91"/>
      <c r="F3582" s="91"/>
      <c r="G3582" s="91">
        <f t="shared" si="44"/>
        <v>1227856.52</v>
      </c>
      <c r="H3582" s="120">
        <v>42699</v>
      </c>
      <c r="I3582" s="120">
        <v>42699</v>
      </c>
      <c r="J3582" s="120"/>
      <c r="K3582" s="120"/>
      <c r="L3582" s="162"/>
      <c r="M3582" s="162" t="s">
        <v>5</v>
      </c>
      <c r="N3582" s="162">
        <v>1</v>
      </c>
      <c r="O3582" s="162">
        <v>664.06</v>
      </c>
      <c r="P3582" s="29">
        <v>2016</v>
      </c>
    </row>
    <row r="3583" spans="1:16" s="163" customFormat="1" ht="15.75" customHeight="1" x14ac:dyDescent="0.25">
      <c r="A3583" s="104" t="s">
        <v>976</v>
      </c>
      <c r="B3583" s="18" t="s">
        <v>93</v>
      </c>
      <c r="C3583" s="91">
        <v>763104.67</v>
      </c>
      <c r="D3583" s="91"/>
      <c r="E3583" s="91"/>
      <c r="F3583" s="91"/>
      <c r="G3583" s="91">
        <f t="shared" si="44"/>
        <v>763104.67</v>
      </c>
      <c r="H3583" s="120">
        <v>42571</v>
      </c>
      <c r="I3583" s="120">
        <v>42572</v>
      </c>
      <c r="J3583" s="120"/>
      <c r="K3583" s="120"/>
      <c r="L3583" s="162"/>
      <c r="M3583" s="162" t="s">
        <v>5</v>
      </c>
      <c r="N3583" s="162">
        <v>1</v>
      </c>
      <c r="O3583" s="162"/>
      <c r="P3583" s="29">
        <v>2016</v>
      </c>
    </row>
    <row r="3584" spans="1:16" s="163" customFormat="1" ht="15.75" customHeight="1" x14ac:dyDescent="0.25">
      <c r="A3584" s="104" t="s">
        <v>1586</v>
      </c>
      <c r="B3584" s="18" t="s">
        <v>757</v>
      </c>
      <c r="C3584" s="91">
        <v>473362.56</v>
      </c>
      <c r="D3584" s="91"/>
      <c r="E3584" s="91"/>
      <c r="F3584" s="91"/>
      <c r="G3584" s="91">
        <f t="shared" si="44"/>
        <v>473362.56</v>
      </c>
      <c r="H3584" s="120">
        <v>42696</v>
      </c>
      <c r="I3584" s="120">
        <v>42696</v>
      </c>
      <c r="J3584" s="120"/>
      <c r="K3584" s="120"/>
      <c r="L3584" s="162"/>
      <c r="M3584" s="162" t="s">
        <v>548</v>
      </c>
      <c r="N3584" s="162">
        <v>2</v>
      </c>
      <c r="O3584" s="162"/>
      <c r="P3584" s="29">
        <v>2016</v>
      </c>
    </row>
    <row r="3585" spans="1:16" s="163" customFormat="1" ht="15.75" customHeight="1" x14ac:dyDescent="0.25">
      <c r="A3585" s="104" t="s">
        <v>1182</v>
      </c>
      <c r="B3585" s="18" t="s">
        <v>1201</v>
      </c>
      <c r="C3585" s="91">
        <v>107340.75</v>
      </c>
      <c r="D3585" s="91"/>
      <c r="E3585" s="91"/>
      <c r="F3585" s="91"/>
      <c r="G3585" s="91">
        <f t="shared" si="44"/>
        <v>107340.75</v>
      </c>
      <c r="H3585" s="120">
        <v>42622</v>
      </c>
      <c r="I3585" s="120">
        <v>42713</v>
      </c>
      <c r="J3585" s="120"/>
      <c r="K3585" s="120"/>
      <c r="L3585" s="162"/>
      <c r="M3585" s="162" t="s">
        <v>3551</v>
      </c>
      <c r="N3585" s="162">
        <v>1</v>
      </c>
      <c r="O3585" s="162"/>
      <c r="P3585" s="29">
        <v>2016</v>
      </c>
    </row>
    <row r="3586" spans="1:16" s="163" customFormat="1" ht="15.75" customHeight="1" x14ac:dyDescent="0.25">
      <c r="A3586" s="104" t="s">
        <v>1462</v>
      </c>
      <c r="B3586" s="18" t="s">
        <v>85</v>
      </c>
      <c r="C3586" s="91">
        <v>487056.2</v>
      </c>
      <c r="D3586" s="91"/>
      <c r="E3586" s="91"/>
      <c r="F3586" s="91"/>
      <c r="G3586" s="91">
        <f t="shared" si="44"/>
        <v>487056.2</v>
      </c>
      <c r="H3586" s="120">
        <v>42725</v>
      </c>
      <c r="I3586" s="120">
        <v>42725</v>
      </c>
      <c r="J3586" s="120"/>
      <c r="K3586" s="120"/>
      <c r="L3586" s="162"/>
      <c r="M3586" s="162" t="s">
        <v>5</v>
      </c>
      <c r="N3586" s="162">
        <v>1</v>
      </c>
      <c r="O3586" s="162">
        <v>259</v>
      </c>
      <c r="P3586" s="29">
        <v>2016</v>
      </c>
    </row>
    <row r="3587" spans="1:16" s="163" customFormat="1" ht="15.75" customHeight="1" x14ac:dyDescent="0.25">
      <c r="A3587" s="104" t="s">
        <v>1728</v>
      </c>
      <c r="B3587" s="18" t="s">
        <v>245</v>
      </c>
      <c r="C3587" s="91">
        <v>712312.9</v>
      </c>
      <c r="D3587" s="91"/>
      <c r="E3587" s="91"/>
      <c r="F3587" s="91"/>
      <c r="G3587" s="91">
        <f t="shared" ref="G3587:G3650" si="45">C3587-D3587+F3587</f>
        <v>712312.9</v>
      </c>
      <c r="H3587" s="120">
        <v>42718</v>
      </c>
      <c r="I3587" s="120">
        <v>42718</v>
      </c>
      <c r="J3587" s="120"/>
      <c r="K3587" s="120"/>
      <c r="L3587" s="162"/>
      <c r="M3587" s="162" t="s">
        <v>5</v>
      </c>
      <c r="N3587" s="162">
        <v>1</v>
      </c>
      <c r="O3587" s="162"/>
      <c r="P3587" s="29">
        <v>2016</v>
      </c>
    </row>
    <row r="3588" spans="1:16" s="163" customFormat="1" ht="15.75" customHeight="1" x14ac:dyDescent="0.25">
      <c r="A3588" s="104" t="s">
        <v>1430</v>
      </c>
      <c r="B3588" s="18" t="s">
        <v>1146</v>
      </c>
      <c r="C3588" s="91">
        <v>779590.37</v>
      </c>
      <c r="D3588" s="91"/>
      <c r="E3588" s="91"/>
      <c r="F3588" s="91"/>
      <c r="G3588" s="91">
        <f t="shared" si="45"/>
        <v>779590.37</v>
      </c>
      <c r="H3588" s="120">
        <v>42723</v>
      </c>
      <c r="I3588" s="120">
        <v>42723</v>
      </c>
      <c r="J3588" s="120"/>
      <c r="K3588" s="120"/>
      <c r="L3588" s="162"/>
      <c r="M3588" s="162" t="s">
        <v>5</v>
      </c>
      <c r="N3588" s="162">
        <v>1</v>
      </c>
      <c r="O3588" s="162">
        <v>582</v>
      </c>
      <c r="P3588" s="29">
        <v>2016</v>
      </c>
    </row>
    <row r="3589" spans="1:16" s="163" customFormat="1" ht="15.75" customHeight="1" x14ac:dyDescent="0.25">
      <c r="A3589" s="104" t="s">
        <v>1324</v>
      </c>
      <c r="B3589" s="18" t="s">
        <v>694</v>
      </c>
      <c r="C3589" s="91">
        <v>916950.51</v>
      </c>
      <c r="D3589" s="91"/>
      <c r="E3589" s="91"/>
      <c r="F3589" s="91"/>
      <c r="G3589" s="91">
        <f t="shared" si="45"/>
        <v>916950.51</v>
      </c>
      <c r="H3589" s="120">
        <v>42683</v>
      </c>
      <c r="I3589" s="120">
        <v>42683</v>
      </c>
      <c r="J3589" s="120"/>
      <c r="K3589" s="120"/>
      <c r="L3589" s="162"/>
      <c r="M3589" s="162" t="s">
        <v>5</v>
      </c>
      <c r="N3589" s="162">
        <v>1</v>
      </c>
      <c r="O3589" s="162">
        <v>492</v>
      </c>
      <c r="P3589" s="29">
        <v>2016</v>
      </c>
    </row>
    <row r="3590" spans="1:16" s="163" customFormat="1" ht="15.75" customHeight="1" x14ac:dyDescent="0.25">
      <c r="A3590" s="104" t="s">
        <v>1325</v>
      </c>
      <c r="B3590" s="18" t="s">
        <v>694</v>
      </c>
      <c r="C3590" s="91">
        <v>1171127.06</v>
      </c>
      <c r="D3590" s="91"/>
      <c r="E3590" s="91"/>
      <c r="F3590" s="91"/>
      <c r="G3590" s="91">
        <f t="shared" si="45"/>
        <v>1171127.06</v>
      </c>
      <c r="H3590" s="120">
        <v>42683</v>
      </c>
      <c r="I3590" s="120">
        <v>42683</v>
      </c>
      <c r="J3590" s="120"/>
      <c r="K3590" s="120"/>
      <c r="L3590" s="162"/>
      <c r="M3590" s="162" t="s">
        <v>5</v>
      </c>
      <c r="N3590" s="162">
        <v>1</v>
      </c>
      <c r="O3590" s="162">
        <v>604</v>
      </c>
      <c r="P3590" s="29">
        <v>2016</v>
      </c>
    </row>
    <row r="3591" spans="1:16" s="163" customFormat="1" ht="15.75" customHeight="1" x14ac:dyDescent="0.25">
      <c r="A3591" s="104" t="s">
        <v>1327</v>
      </c>
      <c r="B3591" s="18" t="s">
        <v>694</v>
      </c>
      <c r="C3591" s="91">
        <v>1059325.57</v>
      </c>
      <c r="D3591" s="91"/>
      <c r="E3591" s="91"/>
      <c r="F3591" s="91"/>
      <c r="G3591" s="91">
        <f t="shared" si="45"/>
        <v>1059325.57</v>
      </c>
      <c r="H3591" s="120">
        <v>42683</v>
      </c>
      <c r="I3591" s="120">
        <v>42683</v>
      </c>
      <c r="J3591" s="120"/>
      <c r="K3591" s="120"/>
      <c r="L3591" s="162"/>
      <c r="M3591" s="162" t="s">
        <v>5</v>
      </c>
      <c r="N3591" s="162">
        <v>1</v>
      </c>
      <c r="O3591" s="162">
        <v>492</v>
      </c>
      <c r="P3591" s="29">
        <v>2016</v>
      </c>
    </row>
    <row r="3592" spans="1:16" s="163" customFormat="1" ht="15.75" customHeight="1" x14ac:dyDescent="0.25">
      <c r="A3592" s="104" t="s">
        <v>1199</v>
      </c>
      <c r="B3592" s="18" t="s">
        <v>17</v>
      </c>
      <c r="C3592" s="91">
        <v>1384532.17</v>
      </c>
      <c r="D3592" s="91"/>
      <c r="E3592" s="91"/>
      <c r="F3592" s="91"/>
      <c r="G3592" s="91">
        <f t="shared" si="45"/>
        <v>1384532.17</v>
      </c>
      <c r="H3592" s="120">
        <v>42692</v>
      </c>
      <c r="I3592" s="120">
        <v>42692</v>
      </c>
      <c r="J3592" s="120"/>
      <c r="K3592" s="120"/>
      <c r="L3592" s="162"/>
      <c r="M3592" s="162" t="s">
        <v>6</v>
      </c>
      <c r="N3592" s="162">
        <v>1</v>
      </c>
      <c r="O3592" s="162">
        <v>657</v>
      </c>
      <c r="P3592" s="29">
        <v>2016</v>
      </c>
    </row>
    <row r="3593" spans="1:16" s="163" customFormat="1" ht="15.75" customHeight="1" x14ac:dyDescent="0.25">
      <c r="A3593" s="104" t="s">
        <v>1332</v>
      </c>
      <c r="B3593" s="18" t="s">
        <v>498</v>
      </c>
      <c r="C3593" s="91">
        <v>1908164.08</v>
      </c>
      <c r="D3593" s="91"/>
      <c r="E3593" s="91"/>
      <c r="F3593" s="91"/>
      <c r="G3593" s="91">
        <f t="shared" si="45"/>
        <v>1908164.08</v>
      </c>
      <c r="H3593" s="120">
        <v>42698</v>
      </c>
      <c r="I3593" s="120">
        <v>42698</v>
      </c>
      <c r="J3593" s="120"/>
      <c r="K3593" s="120"/>
      <c r="L3593" s="162"/>
      <c r="M3593" s="162" t="s">
        <v>5</v>
      </c>
      <c r="N3593" s="162">
        <v>1</v>
      </c>
      <c r="O3593" s="162">
        <v>1027</v>
      </c>
      <c r="P3593" s="29">
        <v>2017</v>
      </c>
    </row>
    <row r="3594" spans="1:16" s="163" customFormat="1" ht="15.75" customHeight="1" x14ac:dyDescent="0.25">
      <c r="A3594" s="104" t="s">
        <v>1334</v>
      </c>
      <c r="B3594" s="18" t="s">
        <v>498</v>
      </c>
      <c r="C3594" s="91">
        <v>1715566.08</v>
      </c>
      <c r="D3594" s="91"/>
      <c r="E3594" s="91"/>
      <c r="F3594" s="91"/>
      <c r="G3594" s="91">
        <f t="shared" si="45"/>
        <v>1715566.08</v>
      </c>
      <c r="H3594" s="120">
        <v>42706</v>
      </c>
      <c r="I3594" s="120">
        <v>42706</v>
      </c>
      <c r="J3594" s="120"/>
      <c r="K3594" s="120"/>
      <c r="L3594" s="162"/>
      <c r="M3594" s="162" t="s">
        <v>5</v>
      </c>
      <c r="N3594" s="162">
        <v>1</v>
      </c>
      <c r="O3594" s="162">
        <v>799</v>
      </c>
      <c r="P3594" s="29">
        <v>2017</v>
      </c>
    </row>
    <row r="3595" spans="1:16" s="163" customFormat="1" ht="15.75" customHeight="1" x14ac:dyDescent="0.25">
      <c r="A3595" s="104" t="s">
        <v>1296</v>
      </c>
      <c r="B3595" s="18" t="s">
        <v>1364</v>
      </c>
      <c r="C3595" s="91">
        <v>1158390.82</v>
      </c>
      <c r="D3595" s="91"/>
      <c r="E3595" s="91"/>
      <c r="F3595" s="91"/>
      <c r="G3595" s="91">
        <f t="shared" si="45"/>
        <v>1158390.82</v>
      </c>
      <c r="H3595" s="120">
        <v>42676</v>
      </c>
      <c r="I3595" s="120">
        <v>42676</v>
      </c>
      <c r="J3595" s="120"/>
      <c r="K3595" s="120"/>
      <c r="L3595" s="162"/>
      <c r="M3595" s="162" t="s">
        <v>5</v>
      </c>
      <c r="N3595" s="162">
        <v>1</v>
      </c>
      <c r="O3595" s="162">
        <v>586.86</v>
      </c>
      <c r="P3595" s="29">
        <v>2017</v>
      </c>
    </row>
    <row r="3596" spans="1:16" s="163" customFormat="1" ht="15.75" customHeight="1" x14ac:dyDescent="0.25">
      <c r="A3596" s="104" t="s">
        <v>1297</v>
      </c>
      <c r="B3596" s="18" t="s">
        <v>1364</v>
      </c>
      <c r="C3596" s="91">
        <v>1141216.8999999999</v>
      </c>
      <c r="D3596" s="91"/>
      <c r="E3596" s="91"/>
      <c r="F3596" s="91"/>
      <c r="G3596" s="91">
        <f t="shared" si="45"/>
        <v>1141216.8999999999</v>
      </c>
      <c r="H3596" s="120">
        <v>42676</v>
      </c>
      <c r="I3596" s="120">
        <v>42676</v>
      </c>
      <c r="J3596" s="120"/>
      <c r="K3596" s="120"/>
      <c r="L3596" s="162"/>
      <c r="M3596" s="162" t="s">
        <v>5</v>
      </c>
      <c r="N3596" s="162">
        <v>1</v>
      </c>
      <c r="O3596" s="162">
        <v>584.86</v>
      </c>
      <c r="P3596" s="29">
        <v>2017</v>
      </c>
    </row>
    <row r="3597" spans="1:16" s="163" customFormat="1" ht="15.75" customHeight="1" x14ac:dyDescent="0.25">
      <c r="A3597" s="104" t="s">
        <v>1463</v>
      </c>
      <c r="B3597" s="18" t="s">
        <v>1060</v>
      </c>
      <c r="C3597" s="91">
        <v>1669746.02</v>
      </c>
      <c r="D3597" s="91"/>
      <c r="E3597" s="118" t="s">
        <v>2113</v>
      </c>
      <c r="F3597" s="91">
        <v>192921.07</v>
      </c>
      <c r="G3597" s="91">
        <f t="shared" si="45"/>
        <v>1862667.09</v>
      </c>
      <c r="H3597" s="120">
        <v>42730</v>
      </c>
      <c r="I3597" s="120">
        <v>42730</v>
      </c>
      <c r="J3597" s="120">
        <v>43124</v>
      </c>
      <c r="K3597" s="120">
        <v>43124</v>
      </c>
      <c r="L3597" s="162">
        <v>2018</v>
      </c>
      <c r="M3597" s="162" t="s">
        <v>5</v>
      </c>
      <c r="N3597" s="162">
        <v>1</v>
      </c>
      <c r="O3597" s="162">
        <v>818.74</v>
      </c>
      <c r="P3597" s="29" t="s">
        <v>3597</v>
      </c>
    </row>
    <row r="3598" spans="1:16" s="163" customFormat="1" ht="15.75" customHeight="1" x14ac:dyDescent="0.25">
      <c r="A3598" s="104" t="s">
        <v>1191</v>
      </c>
      <c r="B3598" s="18" t="s">
        <v>17</v>
      </c>
      <c r="C3598" s="91">
        <v>703148.3</v>
      </c>
      <c r="D3598" s="91"/>
      <c r="E3598" s="91"/>
      <c r="F3598" s="91"/>
      <c r="G3598" s="91">
        <f t="shared" si="45"/>
        <v>703148.3</v>
      </c>
      <c r="H3598" s="120">
        <v>42658</v>
      </c>
      <c r="I3598" s="120">
        <v>42658</v>
      </c>
      <c r="J3598" s="120"/>
      <c r="K3598" s="120"/>
      <c r="L3598" s="162"/>
      <c r="M3598" s="162" t="s">
        <v>5</v>
      </c>
      <c r="N3598" s="162">
        <v>1</v>
      </c>
      <c r="O3598" s="162">
        <v>333</v>
      </c>
      <c r="P3598" s="29">
        <v>2017</v>
      </c>
    </row>
    <row r="3599" spans="1:16" s="163" customFormat="1" ht="15.75" customHeight="1" x14ac:dyDescent="0.25">
      <c r="A3599" s="104" t="s">
        <v>1609</v>
      </c>
      <c r="B3599" s="18" t="s">
        <v>1611</v>
      </c>
      <c r="C3599" s="91">
        <v>1107754.8999999999</v>
      </c>
      <c r="D3599" s="91"/>
      <c r="E3599" s="91"/>
      <c r="F3599" s="91"/>
      <c r="G3599" s="91">
        <f t="shared" si="45"/>
        <v>1107754.8999999999</v>
      </c>
      <c r="H3599" s="120">
        <v>42717</v>
      </c>
      <c r="I3599" s="120">
        <v>42717</v>
      </c>
      <c r="J3599" s="120"/>
      <c r="K3599" s="120"/>
      <c r="L3599" s="162"/>
      <c r="M3599" s="162" t="s">
        <v>5</v>
      </c>
      <c r="N3599" s="162">
        <v>1</v>
      </c>
      <c r="O3599" s="162">
        <v>448</v>
      </c>
      <c r="P3599" s="29">
        <v>2017</v>
      </c>
    </row>
    <row r="3600" spans="1:16" s="163" customFormat="1" ht="15.75" customHeight="1" x14ac:dyDescent="0.25">
      <c r="A3600" s="104" t="s">
        <v>1601</v>
      </c>
      <c r="B3600" s="18" t="s">
        <v>782</v>
      </c>
      <c r="C3600" s="91">
        <v>87084.479999999996</v>
      </c>
      <c r="D3600" s="91"/>
      <c r="E3600" s="91"/>
      <c r="F3600" s="91"/>
      <c r="G3600" s="91">
        <f t="shared" si="45"/>
        <v>87084.479999999996</v>
      </c>
      <c r="H3600" s="120">
        <v>42723</v>
      </c>
      <c r="I3600" s="120">
        <v>42723</v>
      </c>
      <c r="J3600" s="120"/>
      <c r="K3600" s="120"/>
      <c r="L3600" s="162"/>
      <c r="M3600" s="162" t="s">
        <v>6</v>
      </c>
      <c r="N3600" s="162">
        <v>1</v>
      </c>
      <c r="O3600" s="162"/>
      <c r="P3600" s="29">
        <v>2017</v>
      </c>
    </row>
    <row r="3601" spans="1:16" s="163" customFormat="1" ht="15.75" customHeight="1" x14ac:dyDescent="0.25">
      <c r="A3601" s="104" t="s">
        <v>1529</v>
      </c>
      <c r="B3601" s="18" t="s">
        <v>306</v>
      </c>
      <c r="C3601" s="91">
        <v>1288993.32</v>
      </c>
      <c r="D3601" s="91"/>
      <c r="E3601" s="91"/>
      <c r="F3601" s="91"/>
      <c r="G3601" s="91">
        <f t="shared" si="45"/>
        <v>1288993.32</v>
      </c>
      <c r="H3601" s="120">
        <v>42717</v>
      </c>
      <c r="I3601" s="120">
        <v>42717</v>
      </c>
      <c r="J3601" s="120"/>
      <c r="K3601" s="120"/>
      <c r="L3601" s="162"/>
      <c r="M3601" s="162" t="s">
        <v>5</v>
      </c>
      <c r="N3601" s="162">
        <v>1</v>
      </c>
      <c r="O3601" s="162">
        <v>673.21</v>
      </c>
      <c r="P3601" s="29">
        <v>2017</v>
      </c>
    </row>
    <row r="3602" spans="1:16" s="163" customFormat="1" ht="15.75" customHeight="1" x14ac:dyDescent="0.25">
      <c r="A3602" s="104" t="s">
        <v>1326</v>
      </c>
      <c r="B3602" s="18" t="s">
        <v>694</v>
      </c>
      <c r="C3602" s="91">
        <v>1095184.44</v>
      </c>
      <c r="D3602" s="91"/>
      <c r="E3602" s="91"/>
      <c r="F3602" s="91"/>
      <c r="G3602" s="91">
        <f t="shared" si="45"/>
        <v>1095184.44</v>
      </c>
      <c r="H3602" s="120">
        <v>42705</v>
      </c>
      <c r="I3602" s="120">
        <v>42727</v>
      </c>
      <c r="J3602" s="120"/>
      <c r="K3602" s="120"/>
      <c r="L3602" s="162"/>
      <c r="M3602" s="162" t="s">
        <v>5</v>
      </c>
      <c r="N3602" s="162">
        <v>1</v>
      </c>
      <c r="O3602" s="162">
        <v>502</v>
      </c>
      <c r="P3602" s="29">
        <v>2017</v>
      </c>
    </row>
    <row r="3603" spans="1:16" s="163" customFormat="1" ht="15.75" customHeight="1" x14ac:dyDescent="0.25">
      <c r="A3603" s="104" t="s">
        <v>1610</v>
      </c>
      <c r="B3603" s="18" t="s">
        <v>1611</v>
      </c>
      <c r="C3603" s="91">
        <v>1111750.5900000001</v>
      </c>
      <c r="D3603" s="91"/>
      <c r="E3603" s="91"/>
      <c r="F3603" s="91"/>
      <c r="G3603" s="91">
        <f t="shared" si="45"/>
        <v>1111750.5900000001</v>
      </c>
      <c r="H3603" s="120">
        <v>42717</v>
      </c>
      <c r="I3603" s="120">
        <v>42717</v>
      </c>
      <c r="J3603" s="120"/>
      <c r="K3603" s="120"/>
      <c r="L3603" s="162"/>
      <c r="M3603" s="162" t="s">
        <v>5</v>
      </c>
      <c r="N3603" s="162">
        <v>1</v>
      </c>
      <c r="O3603" s="162">
        <v>448</v>
      </c>
      <c r="P3603" s="29">
        <v>2017</v>
      </c>
    </row>
    <row r="3604" spans="1:16" s="163" customFormat="1" ht="15.75" customHeight="1" x14ac:dyDescent="0.25">
      <c r="A3604" s="104" t="s">
        <v>1295</v>
      </c>
      <c r="B3604" s="18" t="s">
        <v>1364</v>
      </c>
      <c r="C3604" s="91">
        <v>1110057.23</v>
      </c>
      <c r="D3604" s="91"/>
      <c r="E3604" s="91"/>
      <c r="F3604" s="91"/>
      <c r="G3604" s="91">
        <f t="shared" si="45"/>
        <v>1110057.23</v>
      </c>
      <c r="H3604" s="120">
        <v>42676</v>
      </c>
      <c r="I3604" s="120">
        <v>42676</v>
      </c>
      <c r="J3604" s="120"/>
      <c r="K3604" s="120"/>
      <c r="L3604" s="162"/>
      <c r="M3604" s="162" t="s">
        <v>5</v>
      </c>
      <c r="N3604" s="162">
        <v>1</v>
      </c>
      <c r="O3604" s="162">
        <v>581.21</v>
      </c>
      <c r="P3604" s="29">
        <v>2017</v>
      </c>
    </row>
    <row r="3605" spans="1:16" s="163" customFormat="1" ht="15.75" customHeight="1" x14ac:dyDescent="0.25">
      <c r="A3605" s="104" t="s">
        <v>1298</v>
      </c>
      <c r="B3605" s="18" t="s">
        <v>1364</v>
      </c>
      <c r="C3605" s="91">
        <v>869068.47</v>
      </c>
      <c r="D3605" s="91"/>
      <c r="E3605" s="91"/>
      <c r="F3605" s="91"/>
      <c r="G3605" s="91">
        <f t="shared" si="45"/>
        <v>869068.47</v>
      </c>
      <c r="H3605" s="120">
        <v>42676</v>
      </c>
      <c r="I3605" s="120">
        <v>42676</v>
      </c>
      <c r="J3605" s="120"/>
      <c r="K3605" s="120"/>
      <c r="L3605" s="162"/>
      <c r="M3605" s="162" t="s">
        <v>5</v>
      </c>
      <c r="N3605" s="162">
        <v>1</v>
      </c>
      <c r="O3605" s="162">
        <v>565.20000000000005</v>
      </c>
      <c r="P3605" s="29">
        <v>2017</v>
      </c>
    </row>
    <row r="3606" spans="1:16" s="163" customFormat="1" ht="15.75" customHeight="1" x14ac:dyDescent="0.25">
      <c r="A3606" s="104" t="s">
        <v>1350</v>
      </c>
      <c r="B3606" s="18" t="s">
        <v>782</v>
      </c>
      <c r="C3606" s="91">
        <v>1772775.93</v>
      </c>
      <c r="D3606" s="91"/>
      <c r="E3606" s="91"/>
      <c r="F3606" s="91"/>
      <c r="G3606" s="91">
        <f t="shared" si="45"/>
        <v>1772775.93</v>
      </c>
      <c r="H3606" s="120">
        <v>42699</v>
      </c>
      <c r="I3606" s="120">
        <v>42699</v>
      </c>
      <c r="J3606" s="120"/>
      <c r="K3606" s="120"/>
      <c r="L3606" s="162"/>
      <c r="M3606" s="162" t="s">
        <v>6</v>
      </c>
      <c r="N3606" s="162">
        <v>1</v>
      </c>
      <c r="O3606" s="162"/>
      <c r="P3606" s="29">
        <v>2017</v>
      </c>
    </row>
    <row r="3607" spans="1:16" s="163" customFormat="1" ht="15.75" customHeight="1" x14ac:dyDescent="0.25">
      <c r="A3607" s="104" t="s">
        <v>1602</v>
      </c>
      <c r="B3607" s="18" t="s">
        <v>782</v>
      </c>
      <c r="C3607" s="91">
        <v>811293.24</v>
      </c>
      <c r="D3607" s="91"/>
      <c r="E3607" s="91"/>
      <c r="F3607" s="91"/>
      <c r="G3607" s="91">
        <f t="shared" si="45"/>
        <v>811293.24</v>
      </c>
      <c r="H3607" s="120">
        <v>42723</v>
      </c>
      <c r="I3607" s="120">
        <v>42723</v>
      </c>
      <c r="J3607" s="120"/>
      <c r="K3607" s="120"/>
      <c r="L3607" s="162"/>
      <c r="M3607" s="162" t="s">
        <v>6</v>
      </c>
      <c r="N3607" s="162">
        <v>1</v>
      </c>
      <c r="O3607" s="162"/>
      <c r="P3607" s="29">
        <v>2017</v>
      </c>
    </row>
    <row r="3608" spans="1:16" s="163" customFormat="1" ht="15.75" customHeight="1" x14ac:dyDescent="0.25">
      <c r="A3608" s="104" t="s">
        <v>1781</v>
      </c>
      <c r="B3608" s="18" t="s">
        <v>85</v>
      </c>
      <c r="C3608" s="91">
        <v>1411378.26</v>
      </c>
      <c r="D3608" s="91"/>
      <c r="E3608" s="91"/>
      <c r="F3608" s="91"/>
      <c r="G3608" s="91">
        <f t="shared" si="45"/>
        <v>1411378.26</v>
      </c>
      <c r="H3608" s="120">
        <v>42760</v>
      </c>
      <c r="I3608" s="120">
        <v>42760</v>
      </c>
      <c r="J3608" s="120"/>
      <c r="K3608" s="120"/>
      <c r="L3608" s="162"/>
      <c r="M3608" s="162" t="s">
        <v>5</v>
      </c>
      <c r="N3608" s="162">
        <v>1</v>
      </c>
      <c r="O3608" s="162">
        <v>598</v>
      </c>
      <c r="P3608" s="29">
        <v>2017</v>
      </c>
    </row>
    <row r="3609" spans="1:16" s="163" customFormat="1" ht="15.75" customHeight="1" x14ac:dyDescent="0.25">
      <c r="A3609" s="104" t="s">
        <v>1782</v>
      </c>
      <c r="B3609" s="18" t="s">
        <v>85</v>
      </c>
      <c r="C3609" s="91">
        <v>1426898.31</v>
      </c>
      <c r="D3609" s="91"/>
      <c r="E3609" s="91"/>
      <c r="F3609" s="91"/>
      <c r="G3609" s="91">
        <f t="shared" si="45"/>
        <v>1426898.31</v>
      </c>
      <c r="H3609" s="120">
        <v>42760</v>
      </c>
      <c r="I3609" s="120">
        <v>42760</v>
      </c>
      <c r="J3609" s="120"/>
      <c r="K3609" s="120"/>
      <c r="L3609" s="162"/>
      <c r="M3609" s="162" t="s">
        <v>5</v>
      </c>
      <c r="N3609" s="162">
        <v>1</v>
      </c>
      <c r="O3609" s="162">
        <v>598</v>
      </c>
      <c r="P3609" s="29">
        <v>2017</v>
      </c>
    </row>
    <row r="3610" spans="1:16" s="163" customFormat="1" ht="15.75" customHeight="1" x14ac:dyDescent="0.25">
      <c r="A3610" s="104" t="s">
        <v>1313</v>
      </c>
      <c r="B3610" s="18" t="s">
        <v>63</v>
      </c>
      <c r="C3610" s="91">
        <v>1243782.54</v>
      </c>
      <c r="D3610" s="91"/>
      <c r="E3610" s="91"/>
      <c r="F3610" s="91"/>
      <c r="G3610" s="91">
        <f t="shared" si="45"/>
        <v>1243782.54</v>
      </c>
      <c r="H3610" s="120">
        <v>42709</v>
      </c>
      <c r="I3610" s="120">
        <v>42765</v>
      </c>
      <c r="J3610" s="120"/>
      <c r="K3610" s="120"/>
      <c r="L3610" s="162"/>
      <c r="M3610" s="162" t="s">
        <v>6</v>
      </c>
      <c r="N3610" s="162">
        <v>1</v>
      </c>
      <c r="O3610" s="162">
        <v>654</v>
      </c>
      <c r="P3610" s="29">
        <v>2017</v>
      </c>
    </row>
    <row r="3611" spans="1:16" s="163" customFormat="1" ht="15.75" customHeight="1" x14ac:dyDescent="0.25">
      <c r="A3611" s="104" t="s">
        <v>1464</v>
      </c>
      <c r="B3611" s="18" t="s">
        <v>1060</v>
      </c>
      <c r="C3611" s="91">
        <v>696030.08</v>
      </c>
      <c r="D3611" s="91"/>
      <c r="E3611" s="91"/>
      <c r="F3611" s="91"/>
      <c r="G3611" s="91">
        <f t="shared" si="45"/>
        <v>696030.08</v>
      </c>
      <c r="H3611" s="120">
        <v>42753</v>
      </c>
      <c r="I3611" s="120">
        <v>42753</v>
      </c>
      <c r="J3611" s="120"/>
      <c r="K3611" s="120"/>
      <c r="L3611" s="162"/>
      <c r="M3611" s="162" t="s">
        <v>5</v>
      </c>
      <c r="N3611" s="162">
        <v>1</v>
      </c>
      <c r="O3611" s="162">
        <v>318</v>
      </c>
      <c r="P3611" s="29">
        <v>2017</v>
      </c>
    </row>
    <row r="3612" spans="1:16" s="163" customFormat="1" ht="15.75" customHeight="1" x14ac:dyDescent="0.25">
      <c r="A3612" s="104" t="s">
        <v>1319</v>
      </c>
      <c r="B3612" s="18" t="s">
        <v>782</v>
      </c>
      <c r="C3612" s="91">
        <v>956986.44</v>
      </c>
      <c r="D3612" s="91"/>
      <c r="E3612" s="91"/>
      <c r="F3612" s="91"/>
      <c r="G3612" s="91">
        <f t="shared" si="45"/>
        <v>956986.44</v>
      </c>
      <c r="H3612" s="120">
        <v>42661</v>
      </c>
      <c r="I3612" s="120">
        <v>42661</v>
      </c>
      <c r="J3612" s="120"/>
      <c r="K3612" s="120"/>
      <c r="L3612" s="162"/>
      <c r="M3612" s="162" t="s">
        <v>6</v>
      </c>
      <c r="N3612" s="162">
        <v>1</v>
      </c>
      <c r="O3612" s="162">
        <v>456.8</v>
      </c>
      <c r="P3612" s="29">
        <v>2017</v>
      </c>
    </row>
    <row r="3613" spans="1:16" s="163" customFormat="1" ht="15.75" customHeight="1" x14ac:dyDescent="0.25">
      <c r="A3613" s="104" t="s">
        <v>1779</v>
      </c>
      <c r="B3613" s="18" t="s">
        <v>974</v>
      </c>
      <c r="C3613" s="91">
        <v>925176.36</v>
      </c>
      <c r="D3613" s="91"/>
      <c r="E3613" s="91"/>
      <c r="F3613" s="91"/>
      <c r="G3613" s="91">
        <f t="shared" si="45"/>
        <v>925176.36</v>
      </c>
      <c r="H3613" s="120">
        <v>42751</v>
      </c>
      <c r="I3613" s="120">
        <v>42751</v>
      </c>
      <c r="J3613" s="120"/>
      <c r="K3613" s="120"/>
      <c r="L3613" s="162"/>
      <c r="M3613" s="162" t="s">
        <v>6</v>
      </c>
      <c r="N3613" s="162">
        <v>1</v>
      </c>
      <c r="O3613" s="162">
        <v>474.3</v>
      </c>
      <c r="P3613" s="29">
        <v>2017</v>
      </c>
    </row>
    <row r="3614" spans="1:16" s="163" customFormat="1" ht="15.75" customHeight="1" x14ac:dyDescent="0.25">
      <c r="A3614" s="104" t="s">
        <v>1607</v>
      </c>
      <c r="B3614" s="18" t="s">
        <v>1611</v>
      </c>
      <c r="C3614" s="91">
        <v>1192024.6200000001</v>
      </c>
      <c r="D3614" s="91"/>
      <c r="E3614" s="91"/>
      <c r="F3614" s="91"/>
      <c r="G3614" s="91">
        <f t="shared" si="45"/>
        <v>1192024.6200000001</v>
      </c>
      <c r="H3614" s="120">
        <v>42754</v>
      </c>
      <c r="I3614" s="120">
        <v>42754</v>
      </c>
      <c r="J3614" s="120"/>
      <c r="K3614" s="120"/>
      <c r="L3614" s="162"/>
      <c r="M3614" s="162" t="s">
        <v>5</v>
      </c>
      <c r="N3614" s="162">
        <v>1</v>
      </c>
      <c r="O3614" s="162">
        <v>448</v>
      </c>
      <c r="P3614" s="29">
        <v>2017</v>
      </c>
    </row>
    <row r="3615" spans="1:16" s="163" customFormat="1" ht="15.75" customHeight="1" x14ac:dyDescent="0.25">
      <c r="A3615" s="104" t="s">
        <v>1608</v>
      </c>
      <c r="B3615" s="18" t="s">
        <v>1611</v>
      </c>
      <c r="C3615" s="91">
        <v>1192024.6399999999</v>
      </c>
      <c r="D3615" s="91"/>
      <c r="E3615" s="91"/>
      <c r="F3615" s="91"/>
      <c r="G3615" s="91">
        <f t="shared" si="45"/>
        <v>1192024.6399999999</v>
      </c>
      <c r="H3615" s="120">
        <v>42754</v>
      </c>
      <c r="I3615" s="120">
        <v>42754</v>
      </c>
      <c r="J3615" s="120"/>
      <c r="K3615" s="120"/>
      <c r="L3615" s="162"/>
      <c r="M3615" s="162" t="s">
        <v>5</v>
      </c>
      <c r="N3615" s="162">
        <v>1</v>
      </c>
      <c r="O3615" s="162">
        <v>448</v>
      </c>
      <c r="P3615" s="29">
        <v>2017</v>
      </c>
    </row>
    <row r="3616" spans="1:16" s="163" customFormat="1" ht="15.75" customHeight="1" x14ac:dyDescent="0.25">
      <c r="A3616" s="104" t="s">
        <v>1395</v>
      </c>
      <c r="B3616" s="18" t="s">
        <v>782</v>
      </c>
      <c r="C3616" s="91">
        <v>777565.65</v>
      </c>
      <c r="D3616" s="91"/>
      <c r="E3616" s="91"/>
      <c r="F3616" s="91"/>
      <c r="G3616" s="91">
        <f t="shared" si="45"/>
        <v>777565.65</v>
      </c>
      <c r="H3616" s="120">
        <v>42717</v>
      </c>
      <c r="I3616" s="120">
        <v>42751</v>
      </c>
      <c r="J3616" s="120"/>
      <c r="K3616" s="120"/>
      <c r="L3616" s="162"/>
      <c r="M3616" s="162" t="s">
        <v>6</v>
      </c>
      <c r="N3616" s="162">
        <v>1</v>
      </c>
      <c r="O3616" s="162">
        <v>405.95</v>
      </c>
      <c r="P3616" s="29">
        <v>2017</v>
      </c>
    </row>
    <row r="3617" spans="1:18" s="163" customFormat="1" ht="15.75" customHeight="1" x14ac:dyDescent="0.25">
      <c r="A3617" s="104" t="s">
        <v>1192</v>
      </c>
      <c r="B3617" s="18" t="s">
        <v>17</v>
      </c>
      <c r="C3617" s="91">
        <v>1404405.32</v>
      </c>
      <c r="D3617" s="91"/>
      <c r="E3617" s="91"/>
      <c r="F3617" s="91"/>
      <c r="G3617" s="91">
        <f t="shared" si="45"/>
        <v>1404405.32</v>
      </c>
      <c r="H3617" s="120">
        <v>42730</v>
      </c>
      <c r="I3617" s="120">
        <v>42730</v>
      </c>
      <c r="J3617" s="120"/>
      <c r="K3617" s="120"/>
      <c r="L3617" s="162"/>
      <c r="M3617" s="162" t="s">
        <v>5</v>
      </c>
      <c r="N3617" s="162">
        <v>1</v>
      </c>
      <c r="O3617" s="162">
        <v>616.4</v>
      </c>
      <c r="P3617" s="29">
        <v>2017</v>
      </c>
    </row>
    <row r="3618" spans="1:18" s="163" customFormat="1" ht="15.75" customHeight="1" x14ac:dyDescent="0.25">
      <c r="A3618" s="104" t="s">
        <v>1194</v>
      </c>
      <c r="B3618" s="18" t="s">
        <v>17</v>
      </c>
      <c r="C3618" s="91">
        <v>1182142.45</v>
      </c>
      <c r="D3618" s="91"/>
      <c r="E3618" s="91" t="s">
        <v>2288</v>
      </c>
      <c r="F3618" s="91">
        <v>260284.4</v>
      </c>
      <c r="G3618" s="91">
        <f t="shared" si="45"/>
        <v>1442426.8499999999</v>
      </c>
      <c r="H3618" s="120">
        <v>42707</v>
      </c>
      <c r="I3618" s="120">
        <v>42707</v>
      </c>
      <c r="J3618" s="120">
        <v>43276</v>
      </c>
      <c r="K3618" s="120">
        <v>43258</v>
      </c>
      <c r="L3618" s="162">
        <v>2018</v>
      </c>
      <c r="M3618" s="162" t="s">
        <v>6</v>
      </c>
      <c r="N3618" s="162">
        <v>1</v>
      </c>
      <c r="O3618" s="162">
        <v>506.4</v>
      </c>
      <c r="P3618" s="29" t="s">
        <v>3597</v>
      </c>
    </row>
    <row r="3619" spans="1:18" s="163" customFormat="1" ht="15.75" customHeight="1" x14ac:dyDescent="0.25">
      <c r="A3619" s="104" t="s">
        <v>1690</v>
      </c>
      <c r="B3619" s="18" t="s">
        <v>1698</v>
      </c>
      <c r="C3619" s="91">
        <v>250418.36</v>
      </c>
      <c r="D3619" s="91"/>
      <c r="E3619" s="91"/>
      <c r="F3619" s="91"/>
      <c r="G3619" s="91">
        <f t="shared" si="45"/>
        <v>250418.36</v>
      </c>
      <c r="H3619" s="120">
        <v>42761</v>
      </c>
      <c r="I3619" s="120">
        <v>42761</v>
      </c>
      <c r="J3619" s="120"/>
      <c r="K3619" s="120"/>
      <c r="L3619" s="162"/>
      <c r="M3619" s="162" t="s">
        <v>5</v>
      </c>
      <c r="N3619" s="162">
        <v>1</v>
      </c>
      <c r="O3619" s="162">
        <v>211</v>
      </c>
      <c r="P3619" s="29">
        <v>2017</v>
      </c>
    </row>
    <row r="3620" spans="1:18" s="163" customFormat="1" ht="15.75" customHeight="1" x14ac:dyDescent="0.25">
      <c r="A3620" s="104" t="s">
        <v>1691</v>
      </c>
      <c r="B3620" s="18" t="s">
        <v>1698</v>
      </c>
      <c r="C3620" s="91">
        <v>340469.49</v>
      </c>
      <c r="D3620" s="91"/>
      <c r="E3620" s="91"/>
      <c r="F3620" s="91"/>
      <c r="G3620" s="91">
        <f t="shared" si="45"/>
        <v>340469.49</v>
      </c>
      <c r="H3620" s="120">
        <v>42761</v>
      </c>
      <c r="I3620" s="120">
        <v>42761</v>
      </c>
      <c r="J3620" s="120"/>
      <c r="K3620" s="120"/>
      <c r="L3620" s="162"/>
      <c r="M3620" s="162" t="s">
        <v>5</v>
      </c>
      <c r="N3620" s="162">
        <v>1</v>
      </c>
      <c r="O3620" s="162">
        <v>244</v>
      </c>
      <c r="P3620" s="29">
        <v>2017</v>
      </c>
    </row>
    <row r="3621" spans="1:18" s="163" customFormat="1" ht="15.75" customHeight="1" x14ac:dyDescent="0.25">
      <c r="A3621" s="104" t="s">
        <v>1667</v>
      </c>
      <c r="B3621" s="18" t="s">
        <v>974</v>
      </c>
      <c r="C3621" s="91">
        <v>1123251.74</v>
      </c>
      <c r="D3621" s="91"/>
      <c r="E3621" s="91"/>
      <c r="F3621" s="91"/>
      <c r="G3621" s="91">
        <f t="shared" si="45"/>
        <v>1123251.74</v>
      </c>
      <c r="H3621" s="120">
        <v>42762</v>
      </c>
      <c r="I3621" s="120">
        <v>42762</v>
      </c>
      <c r="J3621" s="120"/>
      <c r="K3621" s="120"/>
      <c r="L3621" s="162"/>
      <c r="M3621" s="162" t="s">
        <v>5</v>
      </c>
      <c r="N3621" s="162">
        <v>1</v>
      </c>
      <c r="O3621" s="162">
        <v>580</v>
      </c>
      <c r="P3621" s="29">
        <v>2017</v>
      </c>
    </row>
    <row r="3622" spans="1:18" s="163" customFormat="1" ht="15.75" customHeight="1" x14ac:dyDescent="0.25">
      <c r="A3622" s="104" t="s">
        <v>1396</v>
      </c>
      <c r="B3622" s="18" t="s">
        <v>782</v>
      </c>
      <c r="C3622" s="91">
        <v>2459135.2599999998</v>
      </c>
      <c r="D3622" s="91"/>
      <c r="E3622" s="91"/>
      <c r="F3622" s="91"/>
      <c r="G3622" s="91">
        <f t="shared" si="45"/>
        <v>2459135.2599999998</v>
      </c>
      <c r="H3622" s="120">
        <v>42724</v>
      </c>
      <c r="I3622" s="120">
        <v>42755</v>
      </c>
      <c r="J3622" s="120"/>
      <c r="K3622" s="120"/>
      <c r="L3622" s="162"/>
      <c r="M3622" s="162" t="s">
        <v>6</v>
      </c>
      <c r="N3622" s="162">
        <v>1</v>
      </c>
      <c r="O3622" s="162">
        <v>1142</v>
      </c>
      <c r="P3622" s="29">
        <v>2017</v>
      </c>
    </row>
    <row r="3623" spans="1:18" s="163" customFormat="1" ht="15.75" customHeight="1" x14ac:dyDescent="0.25">
      <c r="A3623" s="104" t="s">
        <v>1433</v>
      </c>
      <c r="B3623" s="18" t="s">
        <v>225</v>
      </c>
      <c r="C3623" s="91">
        <v>2315777.7999999998</v>
      </c>
      <c r="D3623" s="91"/>
      <c r="E3623" s="91"/>
      <c r="F3623" s="91"/>
      <c r="G3623" s="91">
        <f t="shared" si="45"/>
        <v>2315777.7999999998</v>
      </c>
      <c r="H3623" s="120">
        <v>42730</v>
      </c>
      <c r="I3623" s="120">
        <v>42730</v>
      </c>
      <c r="J3623" s="120"/>
      <c r="K3623" s="120"/>
      <c r="L3623" s="162"/>
      <c r="M3623" s="162" t="s">
        <v>5</v>
      </c>
      <c r="N3623" s="162">
        <v>1</v>
      </c>
      <c r="O3623" s="162">
        <v>2161.9</v>
      </c>
      <c r="P3623" s="29">
        <v>2017</v>
      </c>
    </row>
    <row r="3624" spans="1:18" s="163" customFormat="1" ht="15.75" customHeight="1" x14ac:dyDescent="0.25">
      <c r="A3624" s="104" t="s">
        <v>1780</v>
      </c>
      <c r="B3624" s="18" t="s">
        <v>85</v>
      </c>
      <c r="C3624" s="91">
        <v>1422212.24</v>
      </c>
      <c r="D3624" s="91"/>
      <c r="E3624" s="147" t="s">
        <v>3543</v>
      </c>
      <c r="F3624" s="91">
        <v>156462</v>
      </c>
      <c r="G3624" s="91">
        <f t="shared" si="45"/>
        <v>1578674.24</v>
      </c>
      <c r="H3624" s="120">
        <v>42797</v>
      </c>
      <c r="I3624" s="120">
        <v>42797</v>
      </c>
      <c r="J3624" s="120">
        <v>43726</v>
      </c>
      <c r="K3624" s="120">
        <v>43738</v>
      </c>
      <c r="L3624" s="162">
        <v>2019</v>
      </c>
      <c r="M3624" s="162" t="s">
        <v>5</v>
      </c>
      <c r="N3624" s="162">
        <v>1</v>
      </c>
      <c r="O3624" s="162">
        <v>583</v>
      </c>
      <c r="P3624" s="29" t="s">
        <v>3596</v>
      </c>
    </row>
    <row r="3625" spans="1:18" s="163" customFormat="1" ht="15.75" customHeight="1" x14ac:dyDescent="0.25">
      <c r="A3625" s="104" t="s">
        <v>1783</v>
      </c>
      <c r="B3625" s="18" t="s">
        <v>85</v>
      </c>
      <c r="C3625" s="91">
        <v>1294318.77</v>
      </c>
      <c r="D3625" s="91"/>
      <c r="E3625" s="91"/>
      <c r="F3625" s="91"/>
      <c r="G3625" s="91">
        <f t="shared" si="45"/>
        <v>1294318.77</v>
      </c>
      <c r="H3625" s="120">
        <v>42797</v>
      </c>
      <c r="I3625" s="120">
        <v>42797</v>
      </c>
      <c r="J3625" s="120"/>
      <c r="K3625" s="120"/>
      <c r="L3625" s="162"/>
      <c r="M3625" s="162" t="s">
        <v>5</v>
      </c>
      <c r="N3625" s="162">
        <v>1</v>
      </c>
      <c r="O3625" s="162">
        <v>736.4</v>
      </c>
      <c r="P3625" s="29">
        <v>2017</v>
      </c>
    </row>
    <row r="3626" spans="1:18" s="98" customFormat="1" ht="15.75" customHeight="1" x14ac:dyDescent="0.25">
      <c r="A3626" s="128" t="s">
        <v>1783</v>
      </c>
      <c r="B3626" s="18" t="s">
        <v>3945</v>
      </c>
      <c r="C3626" s="91">
        <v>16915.46</v>
      </c>
      <c r="D3626" s="91"/>
      <c r="E3626" s="91"/>
      <c r="F3626" s="91"/>
      <c r="G3626" s="91">
        <f t="shared" si="45"/>
        <v>16915.46</v>
      </c>
      <c r="H3626" s="120">
        <v>44551</v>
      </c>
      <c r="I3626" s="120">
        <v>44552</v>
      </c>
      <c r="J3626" s="120"/>
      <c r="K3626" s="120"/>
      <c r="L3626" s="162"/>
      <c r="M3626" s="162" t="s">
        <v>4082</v>
      </c>
      <c r="N3626" s="162">
        <v>0</v>
      </c>
      <c r="O3626" s="162">
        <v>736.4</v>
      </c>
      <c r="P3626" s="29">
        <v>2021</v>
      </c>
      <c r="R3626" s="163"/>
    </row>
    <row r="3627" spans="1:18" s="163" customFormat="1" ht="15.75" customHeight="1" x14ac:dyDescent="0.25">
      <c r="A3627" s="104" t="s">
        <v>1330</v>
      </c>
      <c r="B3627" s="18" t="s">
        <v>63</v>
      </c>
      <c r="C3627" s="91">
        <v>955178.14</v>
      </c>
      <c r="D3627" s="91"/>
      <c r="E3627" s="91"/>
      <c r="F3627" s="91"/>
      <c r="G3627" s="91">
        <f t="shared" si="45"/>
        <v>955178.14</v>
      </c>
      <c r="H3627" s="120">
        <v>42800</v>
      </c>
      <c r="I3627" s="120">
        <v>42800</v>
      </c>
      <c r="J3627" s="120"/>
      <c r="K3627" s="120"/>
      <c r="L3627" s="162"/>
      <c r="M3627" s="162" t="s">
        <v>6</v>
      </c>
      <c r="N3627" s="162">
        <v>1</v>
      </c>
      <c r="O3627" s="162">
        <v>437.12</v>
      </c>
      <c r="P3627" s="29">
        <v>2017</v>
      </c>
    </row>
    <row r="3628" spans="1:18" s="163" customFormat="1" ht="15.75" customHeight="1" x14ac:dyDescent="0.25">
      <c r="A3628" s="104" t="s">
        <v>1724</v>
      </c>
      <c r="B3628" s="18" t="s">
        <v>1146</v>
      </c>
      <c r="C3628" s="91">
        <v>1779675.07</v>
      </c>
      <c r="D3628" s="91"/>
      <c r="E3628" s="91"/>
      <c r="F3628" s="91"/>
      <c r="G3628" s="91">
        <f t="shared" si="45"/>
        <v>1779675.07</v>
      </c>
      <c r="H3628" s="120">
        <v>42765</v>
      </c>
      <c r="I3628" s="120">
        <v>42765</v>
      </c>
      <c r="J3628" s="120"/>
      <c r="K3628" s="120"/>
      <c r="L3628" s="162"/>
      <c r="M3628" s="162" t="s">
        <v>5</v>
      </c>
      <c r="N3628" s="162">
        <v>1</v>
      </c>
      <c r="O3628" s="162">
        <v>624.42999999999995</v>
      </c>
      <c r="P3628" s="29">
        <v>2017</v>
      </c>
      <c r="R3628" s="98"/>
    </row>
    <row r="3629" spans="1:18" s="163" customFormat="1" ht="15.75" customHeight="1" x14ac:dyDescent="0.25">
      <c r="A3629" s="104" t="s">
        <v>1726</v>
      </c>
      <c r="B3629" s="18" t="s">
        <v>1146</v>
      </c>
      <c r="C3629" s="91">
        <v>1315540.27</v>
      </c>
      <c r="D3629" s="91"/>
      <c r="E3629" s="91"/>
      <c r="F3629" s="91"/>
      <c r="G3629" s="91">
        <f t="shared" si="45"/>
        <v>1315540.27</v>
      </c>
      <c r="H3629" s="120">
        <v>42765</v>
      </c>
      <c r="I3629" s="120">
        <v>42765</v>
      </c>
      <c r="J3629" s="120"/>
      <c r="K3629" s="120"/>
      <c r="L3629" s="162"/>
      <c r="M3629" s="162" t="s">
        <v>5</v>
      </c>
      <c r="N3629" s="162">
        <v>1</v>
      </c>
      <c r="O3629" s="162">
        <v>528</v>
      </c>
      <c r="P3629" s="29">
        <v>2017</v>
      </c>
    </row>
    <row r="3630" spans="1:18" s="163" customFormat="1" ht="15.75" customHeight="1" x14ac:dyDescent="0.25">
      <c r="A3630" s="104" t="s">
        <v>504</v>
      </c>
      <c r="B3630" s="18" t="s">
        <v>694</v>
      </c>
      <c r="C3630" s="91">
        <v>1458419.82</v>
      </c>
      <c r="D3630" s="91"/>
      <c r="E3630" s="91"/>
      <c r="F3630" s="91"/>
      <c r="G3630" s="91">
        <f t="shared" si="45"/>
        <v>1458419.82</v>
      </c>
      <c r="H3630" s="120">
        <v>42732</v>
      </c>
      <c r="I3630" s="120">
        <v>42807</v>
      </c>
      <c r="J3630" s="120"/>
      <c r="K3630" s="120"/>
      <c r="L3630" s="162"/>
      <c r="M3630" s="162" t="s">
        <v>5</v>
      </c>
      <c r="N3630" s="162">
        <v>1</v>
      </c>
      <c r="O3630" s="162">
        <v>591</v>
      </c>
      <c r="P3630" s="29">
        <v>2017</v>
      </c>
    </row>
    <row r="3631" spans="1:18" s="163" customFormat="1" ht="15.75" customHeight="1" x14ac:dyDescent="0.25">
      <c r="A3631" s="104" t="s">
        <v>1412</v>
      </c>
      <c r="B3631" s="155" t="s">
        <v>1212</v>
      </c>
      <c r="C3631" s="105">
        <v>169659.22</v>
      </c>
      <c r="D3631" s="105"/>
      <c r="E3631" s="105"/>
      <c r="F3631" s="105"/>
      <c r="G3631" s="91">
        <f t="shared" si="45"/>
        <v>169659.22</v>
      </c>
      <c r="H3631" s="49">
        <v>42758</v>
      </c>
      <c r="I3631" s="49">
        <v>42758</v>
      </c>
      <c r="J3631" s="49"/>
      <c r="K3631" s="49"/>
      <c r="L3631" s="103"/>
      <c r="M3631" s="103" t="s">
        <v>724</v>
      </c>
      <c r="N3631" s="103">
        <v>1</v>
      </c>
      <c r="O3631" s="103">
        <v>420.8</v>
      </c>
      <c r="P3631" s="84">
        <v>2017</v>
      </c>
    </row>
    <row r="3632" spans="1:18" s="163" customFormat="1" ht="15.75" customHeight="1" x14ac:dyDescent="0.25">
      <c r="A3632" s="104" t="s">
        <v>1413</v>
      </c>
      <c r="B3632" s="155" t="s">
        <v>1212</v>
      </c>
      <c r="C3632" s="105">
        <v>169659.22</v>
      </c>
      <c r="D3632" s="105"/>
      <c r="E3632" s="105"/>
      <c r="F3632" s="105"/>
      <c r="G3632" s="91">
        <f t="shared" si="45"/>
        <v>169659.22</v>
      </c>
      <c r="H3632" s="49">
        <v>42758</v>
      </c>
      <c r="I3632" s="49">
        <v>42758</v>
      </c>
      <c r="J3632" s="49"/>
      <c r="K3632" s="49"/>
      <c r="L3632" s="103"/>
      <c r="M3632" s="103" t="s">
        <v>724</v>
      </c>
      <c r="N3632" s="103">
        <v>1</v>
      </c>
      <c r="O3632" s="103">
        <v>418.7</v>
      </c>
      <c r="P3632" s="84">
        <v>2017</v>
      </c>
    </row>
    <row r="3633" spans="1:16" s="163" customFormat="1" ht="15.75" customHeight="1" x14ac:dyDescent="0.25">
      <c r="A3633" s="104" t="s">
        <v>1725</v>
      </c>
      <c r="B3633" s="18" t="s">
        <v>1146</v>
      </c>
      <c r="C3633" s="91">
        <v>1658980.28</v>
      </c>
      <c r="D3633" s="91"/>
      <c r="E3633" s="91"/>
      <c r="F3633" s="91"/>
      <c r="G3633" s="91">
        <f t="shared" si="45"/>
        <v>1658980.28</v>
      </c>
      <c r="H3633" s="120">
        <v>42797</v>
      </c>
      <c r="I3633" s="120">
        <v>42797</v>
      </c>
      <c r="J3633" s="120"/>
      <c r="K3633" s="120"/>
      <c r="L3633" s="162"/>
      <c r="M3633" s="162" t="s">
        <v>5</v>
      </c>
      <c r="N3633" s="162">
        <v>1</v>
      </c>
      <c r="O3633" s="162">
        <v>630.16</v>
      </c>
      <c r="P3633" s="29">
        <v>2017</v>
      </c>
    </row>
    <row r="3634" spans="1:16" s="163" customFormat="1" ht="15.75" customHeight="1" x14ac:dyDescent="0.25">
      <c r="A3634" s="104" t="s">
        <v>1723</v>
      </c>
      <c r="B3634" s="18" t="s">
        <v>1146</v>
      </c>
      <c r="C3634" s="91">
        <v>1031376.34</v>
      </c>
      <c r="D3634" s="91"/>
      <c r="E3634" s="91"/>
      <c r="F3634" s="91"/>
      <c r="G3634" s="91">
        <f t="shared" si="45"/>
        <v>1031376.34</v>
      </c>
      <c r="H3634" s="120">
        <v>42807</v>
      </c>
      <c r="I3634" s="120">
        <v>42807</v>
      </c>
      <c r="J3634" s="120"/>
      <c r="K3634" s="120"/>
      <c r="L3634" s="162"/>
      <c r="M3634" s="162" t="s">
        <v>5</v>
      </c>
      <c r="N3634" s="162">
        <v>1</v>
      </c>
      <c r="O3634" s="162">
        <v>576</v>
      </c>
      <c r="P3634" s="29">
        <v>2017</v>
      </c>
    </row>
    <row r="3635" spans="1:16" s="163" customFormat="1" ht="15.75" customHeight="1" x14ac:dyDescent="0.25">
      <c r="A3635" s="104" t="s">
        <v>1776</v>
      </c>
      <c r="B3635" s="18" t="s">
        <v>974</v>
      </c>
      <c r="C3635" s="91">
        <v>1123231.83</v>
      </c>
      <c r="D3635" s="91"/>
      <c r="E3635" s="91"/>
      <c r="F3635" s="91"/>
      <c r="G3635" s="91">
        <f t="shared" si="45"/>
        <v>1123231.83</v>
      </c>
      <c r="H3635" s="120">
        <v>42796</v>
      </c>
      <c r="I3635" s="120">
        <v>42796</v>
      </c>
      <c r="J3635" s="120"/>
      <c r="K3635" s="120"/>
      <c r="L3635" s="162"/>
      <c r="M3635" s="162" t="s">
        <v>5</v>
      </c>
      <c r="N3635" s="162">
        <v>1</v>
      </c>
      <c r="O3635" s="162">
        <v>578.35</v>
      </c>
      <c r="P3635" s="29">
        <v>2017</v>
      </c>
    </row>
    <row r="3636" spans="1:16" s="163" customFormat="1" ht="15.75" customHeight="1" x14ac:dyDescent="0.25">
      <c r="A3636" s="104" t="s">
        <v>2130</v>
      </c>
      <c r="B3636" s="18" t="s">
        <v>974</v>
      </c>
      <c r="C3636" s="91">
        <v>1052818.3600000001</v>
      </c>
      <c r="D3636" s="91"/>
      <c r="E3636" s="91"/>
      <c r="F3636" s="91"/>
      <c r="G3636" s="91">
        <f t="shared" si="45"/>
        <v>1052818.3600000001</v>
      </c>
      <c r="H3636" s="120">
        <v>42796</v>
      </c>
      <c r="I3636" s="120">
        <v>42796</v>
      </c>
      <c r="J3636" s="120"/>
      <c r="K3636" s="120"/>
      <c r="L3636" s="162"/>
      <c r="M3636" s="162" t="s">
        <v>5</v>
      </c>
      <c r="N3636" s="162">
        <v>1</v>
      </c>
      <c r="O3636" s="162">
        <v>538.6</v>
      </c>
      <c r="P3636" s="29">
        <v>2017</v>
      </c>
    </row>
    <row r="3637" spans="1:16" s="163" customFormat="1" ht="15.75" customHeight="1" x14ac:dyDescent="0.25">
      <c r="A3637" s="104" t="s">
        <v>1695</v>
      </c>
      <c r="B3637" s="18" t="s">
        <v>782</v>
      </c>
      <c r="C3637" s="91">
        <v>1219198.77</v>
      </c>
      <c r="D3637" s="91"/>
      <c r="E3637" s="91"/>
      <c r="F3637" s="91"/>
      <c r="G3637" s="91">
        <f t="shared" si="45"/>
        <v>1219198.77</v>
      </c>
      <c r="H3637" s="120">
        <v>42776</v>
      </c>
      <c r="I3637" s="120">
        <v>42776</v>
      </c>
      <c r="J3637" s="120"/>
      <c r="K3637" s="120"/>
      <c r="L3637" s="162"/>
      <c r="M3637" s="162" t="s">
        <v>6</v>
      </c>
      <c r="N3637" s="162">
        <v>1</v>
      </c>
      <c r="O3637" s="162">
        <v>673.3</v>
      </c>
      <c r="P3637" s="29">
        <v>2017</v>
      </c>
    </row>
    <row r="3638" spans="1:16" s="163" customFormat="1" ht="15.75" customHeight="1" x14ac:dyDescent="0.25">
      <c r="A3638" s="104" t="s">
        <v>1696</v>
      </c>
      <c r="B3638" s="18" t="s">
        <v>782</v>
      </c>
      <c r="C3638" s="91">
        <v>1427187.38</v>
      </c>
      <c r="D3638" s="91"/>
      <c r="E3638" s="91"/>
      <c r="F3638" s="91"/>
      <c r="G3638" s="91">
        <f t="shared" si="45"/>
        <v>1427187.38</v>
      </c>
      <c r="H3638" s="120">
        <v>42776</v>
      </c>
      <c r="I3638" s="120">
        <v>42776</v>
      </c>
      <c r="J3638" s="120"/>
      <c r="K3638" s="120"/>
      <c r="L3638" s="162"/>
      <c r="M3638" s="162" t="s">
        <v>6</v>
      </c>
      <c r="N3638" s="162">
        <v>1</v>
      </c>
      <c r="O3638" s="162">
        <v>773.8</v>
      </c>
      <c r="P3638" s="29">
        <v>2017</v>
      </c>
    </row>
    <row r="3639" spans="1:16" s="163" customFormat="1" ht="15.75" customHeight="1" x14ac:dyDescent="0.25">
      <c r="A3639" s="104" t="s">
        <v>1719</v>
      </c>
      <c r="B3639" s="18" t="s">
        <v>17</v>
      </c>
      <c r="C3639" s="91">
        <v>1545446.76</v>
      </c>
      <c r="D3639" s="91"/>
      <c r="E3639" s="91"/>
      <c r="F3639" s="91"/>
      <c r="G3639" s="91">
        <f t="shared" si="45"/>
        <v>1545446.76</v>
      </c>
      <c r="H3639" s="120">
        <v>42807</v>
      </c>
      <c r="I3639" s="120">
        <v>42807</v>
      </c>
      <c r="J3639" s="120"/>
      <c r="K3639" s="120"/>
      <c r="L3639" s="162"/>
      <c r="M3639" s="162" t="s">
        <v>5</v>
      </c>
      <c r="N3639" s="162">
        <v>1</v>
      </c>
      <c r="O3639" s="162">
        <v>537</v>
      </c>
      <c r="P3639" s="29">
        <v>2017</v>
      </c>
    </row>
    <row r="3640" spans="1:16" s="163" customFormat="1" ht="15.75" customHeight="1" x14ac:dyDescent="0.25">
      <c r="A3640" s="104" t="s">
        <v>1720</v>
      </c>
      <c r="B3640" s="155" t="s">
        <v>17</v>
      </c>
      <c r="C3640" s="105">
        <v>1499433.37</v>
      </c>
      <c r="D3640" s="105"/>
      <c r="E3640" s="105"/>
      <c r="F3640" s="105"/>
      <c r="G3640" s="91">
        <f t="shared" si="45"/>
        <v>1499433.37</v>
      </c>
      <c r="H3640" s="49">
        <v>42807</v>
      </c>
      <c r="I3640" s="49">
        <v>42807</v>
      </c>
      <c r="J3640" s="49"/>
      <c r="K3640" s="49"/>
      <c r="L3640" s="103"/>
      <c r="M3640" s="103" t="s">
        <v>5</v>
      </c>
      <c r="N3640" s="162">
        <v>1</v>
      </c>
      <c r="O3640" s="103">
        <v>533</v>
      </c>
      <c r="P3640" s="84">
        <v>2017</v>
      </c>
    </row>
    <row r="3641" spans="1:16" s="163" customFormat="1" ht="15.75" customHeight="1" x14ac:dyDescent="0.25">
      <c r="A3641" s="104" t="s">
        <v>1778</v>
      </c>
      <c r="B3641" s="18" t="s">
        <v>1698</v>
      </c>
      <c r="C3641" s="91">
        <v>1038362.51</v>
      </c>
      <c r="D3641" s="91"/>
      <c r="E3641" s="91"/>
      <c r="F3641" s="91"/>
      <c r="G3641" s="91">
        <f t="shared" si="45"/>
        <v>1038362.51</v>
      </c>
      <c r="H3641" s="120">
        <v>42776</v>
      </c>
      <c r="I3641" s="120">
        <v>42776</v>
      </c>
      <c r="J3641" s="120"/>
      <c r="K3641" s="120"/>
      <c r="L3641" s="162"/>
      <c r="M3641" s="162" t="s">
        <v>5</v>
      </c>
      <c r="N3641" s="162">
        <v>1</v>
      </c>
      <c r="O3641" s="162">
        <v>599</v>
      </c>
      <c r="P3641" s="29">
        <v>2017</v>
      </c>
    </row>
    <row r="3642" spans="1:16" s="163" customFormat="1" ht="15.75" customHeight="1" x14ac:dyDescent="0.25">
      <c r="A3642" s="104" t="s">
        <v>1717</v>
      </c>
      <c r="B3642" s="18" t="s">
        <v>1698</v>
      </c>
      <c r="C3642" s="91">
        <v>1133586.1100000001</v>
      </c>
      <c r="D3642" s="91"/>
      <c r="E3642" s="91"/>
      <c r="F3642" s="91"/>
      <c r="G3642" s="91">
        <f t="shared" si="45"/>
        <v>1133586.1100000001</v>
      </c>
      <c r="H3642" s="120">
        <v>42752</v>
      </c>
      <c r="I3642" s="120">
        <v>42752</v>
      </c>
      <c r="J3642" s="120"/>
      <c r="K3642" s="120"/>
      <c r="L3642" s="162"/>
      <c r="M3642" s="162" t="s">
        <v>5</v>
      </c>
      <c r="N3642" s="162">
        <v>1</v>
      </c>
      <c r="O3642" s="162">
        <v>579.70000000000005</v>
      </c>
      <c r="P3642" s="29">
        <v>2017</v>
      </c>
    </row>
    <row r="3643" spans="1:16" s="163" customFormat="1" ht="15.75" customHeight="1" x14ac:dyDescent="0.25">
      <c r="A3643" s="104" t="s">
        <v>1715</v>
      </c>
      <c r="B3643" s="18" t="s">
        <v>1698</v>
      </c>
      <c r="C3643" s="91">
        <v>1093267.18</v>
      </c>
      <c r="D3643" s="91"/>
      <c r="E3643" s="91"/>
      <c r="F3643" s="91"/>
      <c r="G3643" s="91">
        <f t="shared" si="45"/>
        <v>1093267.18</v>
      </c>
      <c r="H3643" s="120">
        <v>42752</v>
      </c>
      <c r="I3643" s="120">
        <v>42752</v>
      </c>
      <c r="J3643" s="120"/>
      <c r="K3643" s="120"/>
      <c r="L3643" s="162"/>
      <c r="M3643" s="162" t="s">
        <v>5</v>
      </c>
      <c r="N3643" s="162">
        <v>1</v>
      </c>
      <c r="O3643" s="162">
        <v>514</v>
      </c>
      <c r="P3643" s="29">
        <v>2017</v>
      </c>
    </row>
    <row r="3644" spans="1:16" s="163" customFormat="1" ht="15.75" customHeight="1" x14ac:dyDescent="0.25">
      <c r="A3644" s="104" t="s">
        <v>1716</v>
      </c>
      <c r="B3644" s="18" t="s">
        <v>1698</v>
      </c>
      <c r="C3644" s="91">
        <v>985305.08</v>
      </c>
      <c r="D3644" s="91"/>
      <c r="E3644" s="91"/>
      <c r="F3644" s="91"/>
      <c r="G3644" s="91">
        <f t="shared" si="45"/>
        <v>985305.08</v>
      </c>
      <c r="H3644" s="120">
        <v>42752</v>
      </c>
      <c r="I3644" s="120">
        <v>42752</v>
      </c>
      <c r="J3644" s="120"/>
      <c r="K3644" s="120"/>
      <c r="L3644" s="162"/>
      <c r="M3644" s="162" t="s">
        <v>5</v>
      </c>
      <c r="N3644" s="162">
        <v>1</v>
      </c>
      <c r="O3644" s="162">
        <v>518.84</v>
      </c>
      <c r="P3644" s="29">
        <v>2017</v>
      </c>
    </row>
    <row r="3645" spans="1:16" s="163" customFormat="1" ht="15.75" customHeight="1" x14ac:dyDescent="0.25">
      <c r="A3645" s="104" t="s">
        <v>1480</v>
      </c>
      <c r="B3645" s="18" t="s">
        <v>69</v>
      </c>
      <c r="C3645" s="91">
        <v>1239312.0900000001</v>
      </c>
      <c r="D3645" s="91"/>
      <c r="E3645" s="91"/>
      <c r="F3645" s="91"/>
      <c r="G3645" s="91">
        <f t="shared" si="45"/>
        <v>1239312.0900000001</v>
      </c>
      <c r="H3645" s="120">
        <v>42756</v>
      </c>
      <c r="I3645" s="120">
        <v>42767</v>
      </c>
      <c r="J3645" s="120"/>
      <c r="K3645" s="120"/>
      <c r="L3645" s="162"/>
      <c r="M3645" s="162" t="s">
        <v>5</v>
      </c>
      <c r="N3645" s="162">
        <v>1</v>
      </c>
      <c r="O3645" s="162" t="s">
        <v>2003</v>
      </c>
      <c r="P3645" s="29">
        <v>2017</v>
      </c>
    </row>
    <row r="3646" spans="1:16" s="163" customFormat="1" ht="15.75" customHeight="1" x14ac:dyDescent="0.25">
      <c r="A3646" s="104" t="s">
        <v>1663</v>
      </c>
      <c r="B3646" s="155" t="s">
        <v>1664</v>
      </c>
      <c r="C3646" s="105">
        <v>134627.67000000001</v>
      </c>
      <c r="D3646" s="105"/>
      <c r="E3646" s="105"/>
      <c r="F3646" s="105"/>
      <c r="G3646" s="91">
        <f t="shared" si="45"/>
        <v>134627.67000000001</v>
      </c>
      <c r="H3646" s="49">
        <v>42788</v>
      </c>
      <c r="I3646" s="49">
        <v>42822</v>
      </c>
      <c r="J3646" s="49"/>
      <c r="K3646" s="49"/>
      <c r="L3646" s="103"/>
      <c r="M3646" s="103" t="s">
        <v>1666</v>
      </c>
      <c r="N3646" s="103">
        <v>1</v>
      </c>
      <c r="O3646" s="103"/>
      <c r="P3646" s="84">
        <v>2017</v>
      </c>
    </row>
    <row r="3647" spans="1:16" s="163" customFormat="1" ht="15.75" customHeight="1" x14ac:dyDescent="0.25">
      <c r="A3647" s="104" t="s">
        <v>1727</v>
      </c>
      <c r="B3647" s="18" t="s">
        <v>757</v>
      </c>
      <c r="C3647" s="91">
        <v>1226745.3</v>
      </c>
      <c r="D3647" s="91"/>
      <c r="E3647" s="91"/>
      <c r="F3647" s="91"/>
      <c r="G3647" s="91">
        <f t="shared" si="45"/>
        <v>1226745.3</v>
      </c>
      <c r="H3647" s="120">
        <v>42772</v>
      </c>
      <c r="I3647" s="120">
        <v>42772</v>
      </c>
      <c r="J3647" s="120"/>
      <c r="K3647" s="120"/>
      <c r="L3647" s="162"/>
      <c r="M3647" s="162" t="s">
        <v>5</v>
      </c>
      <c r="N3647" s="162">
        <v>1</v>
      </c>
      <c r="O3647" s="162">
        <v>726.6</v>
      </c>
      <c r="P3647" s="29">
        <v>2017</v>
      </c>
    </row>
    <row r="3648" spans="1:16" s="163" customFormat="1" ht="15.75" customHeight="1" x14ac:dyDescent="0.25">
      <c r="A3648" s="104" t="s">
        <v>906</v>
      </c>
      <c r="B3648" s="18" t="s">
        <v>1988</v>
      </c>
      <c r="C3648" s="91">
        <v>3256916.56</v>
      </c>
      <c r="D3648" s="91"/>
      <c r="E3648" s="91"/>
      <c r="F3648" s="91"/>
      <c r="G3648" s="91">
        <f t="shared" si="45"/>
        <v>3256916.56</v>
      </c>
      <c r="H3648" s="120">
        <v>42793</v>
      </c>
      <c r="I3648" s="120">
        <v>42809</v>
      </c>
      <c r="J3648" s="120"/>
      <c r="K3648" s="120"/>
      <c r="L3648" s="162"/>
      <c r="M3648" s="162" t="s">
        <v>908</v>
      </c>
      <c r="N3648" s="162">
        <v>1</v>
      </c>
      <c r="O3648" s="162"/>
      <c r="P3648" s="84">
        <v>2017</v>
      </c>
    </row>
    <row r="3649" spans="1:16" s="163" customFormat="1" ht="15.75" customHeight="1" x14ac:dyDescent="0.25">
      <c r="A3649" s="104" t="s">
        <v>907</v>
      </c>
      <c r="B3649" s="18" t="s">
        <v>1988</v>
      </c>
      <c r="C3649" s="91">
        <v>6515892.4400000004</v>
      </c>
      <c r="D3649" s="91"/>
      <c r="E3649" s="91"/>
      <c r="F3649" s="91"/>
      <c r="G3649" s="91">
        <f t="shared" si="45"/>
        <v>6515892.4400000004</v>
      </c>
      <c r="H3649" s="120">
        <v>42793</v>
      </c>
      <c r="I3649" s="120">
        <v>42809</v>
      </c>
      <c r="J3649" s="120"/>
      <c r="K3649" s="120"/>
      <c r="L3649" s="162"/>
      <c r="M3649" s="162" t="s">
        <v>908</v>
      </c>
      <c r="N3649" s="162">
        <v>1</v>
      </c>
      <c r="O3649" s="162"/>
      <c r="P3649" s="29">
        <v>2017</v>
      </c>
    </row>
    <row r="3650" spans="1:16" s="163" customFormat="1" ht="15.75" customHeight="1" x14ac:dyDescent="0.25">
      <c r="A3650" s="104" t="s">
        <v>1731</v>
      </c>
      <c r="B3650" s="18" t="s">
        <v>974</v>
      </c>
      <c r="C3650" s="91">
        <v>1597773.85</v>
      </c>
      <c r="D3650" s="91"/>
      <c r="E3650" s="91"/>
      <c r="F3650" s="91"/>
      <c r="G3650" s="91">
        <f t="shared" si="45"/>
        <v>1597773.85</v>
      </c>
      <c r="H3650" s="120">
        <v>42753</v>
      </c>
      <c r="I3650" s="120">
        <v>42753</v>
      </c>
      <c r="J3650" s="120"/>
      <c r="K3650" s="120"/>
      <c r="L3650" s="162"/>
      <c r="M3650" s="162" t="s">
        <v>5</v>
      </c>
      <c r="N3650" s="162">
        <v>1</v>
      </c>
      <c r="O3650" s="162"/>
      <c r="P3650" s="84">
        <v>2017</v>
      </c>
    </row>
    <row r="3651" spans="1:16" s="163" customFormat="1" ht="15.75" customHeight="1" x14ac:dyDescent="0.25">
      <c r="A3651" s="104" t="s">
        <v>1784</v>
      </c>
      <c r="B3651" s="18" t="s">
        <v>974</v>
      </c>
      <c r="C3651" s="91">
        <v>1713300.5</v>
      </c>
      <c r="D3651" s="91"/>
      <c r="E3651" s="91"/>
      <c r="F3651" s="91"/>
      <c r="G3651" s="91">
        <f t="shared" ref="G3651:G3714" si="46">C3651-D3651+F3651</f>
        <v>1713300.5</v>
      </c>
      <c r="H3651" s="120">
        <v>42807</v>
      </c>
      <c r="I3651" s="120">
        <v>42807</v>
      </c>
      <c r="J3651" s="120"/>
      <c r="K3651" s="120"/>
      <c r="L3651" s="162"/>
      <c r="M3651" s="162" t="s">
        <v>5</v>
      </c>
      <c r="N3651" s="162">
        <v>1</v>
      </c>
      <c r="O3651" s="162"/>
      <c r="P3651" s="29">
        <v>2017</v>
      </c>
    </row>
    <row r="3652" spans="1:16" s="163" customFormat="1" ht="15.75" customHeight="1" x14ac:dyDescent="0.25">
      <c r="A3652" s="104" t="s">
        <v>1415</v>
      </c>
      <c r="B3652" s="18" t="s">
        <v>689</v>
      </c>
      <c r="C3652" s="91">
        <v>1198535.6299999999</v>
      </c>
      <c r="D3652" s="91"/>
      <c r="E3652" s="91"/>
      <c r="F3652" s="91"/>
      <c r="G3652" s="91">
        <f t="shared" si="46"/>
        <v>1198535.6299999999</v>
      </c>
      <c r="H3652" s="120">
        <v>42803</v>
      </c>
      <c r="I3652" s="120">
        <v>42821</v>
      </c>
      <c r="J3652" s="120"/>
      <c r="K3652" s="120"/>
      <c r="L3652" s="162"/>
      <c r="M3652" s="162" t="s">
        <v>5</v>
      </c>
      <c r="N3652" s="162">
        <v>1</v>
      </c>
      <c r="O3652" s="162"/>
      <c r="P3652" s="29">
        <v>2017</v>
      </c>
    </row>
    <row r="3653" spans="1:16" s="163" customFormat="1" ht="15.75" customHeight="1" x14ac:dyDescent="0.25">
      <c r="A3653" s="104" t="s">
        <v>1416</v>
      </c>
      <c r="B3653" s="18" t="s">
        <v>689</v>
      </c>
      <c r="C3653" s="91">
        <v>1430608.61</v>
      </c>
      <c r="D3653" s="91"/>
      <c r="E3653" s="91"/>
      <c r="F3653" s="91"/>
      <c r="G3653" s="91">
        <f t="shared" si="46"/>
        <v>1430608.61</v>
      </c>
      <c r="H3653" s="120">
        <v>42807</v>
      </c>
      <c r="I3653" s="120">
        <v>42821</v>
      </c>
      <c r="J3653" s="120"/>
      <c r="K3653" s="120"/>
      <c r="L3653" s="162"/>
      <c r="M3653" s="162" t="s">
        <v>5</v>
      </c>
      <c r="N3653" s="162">
        <v>1</v>
      </c>
      <c r="O3653" s="162"/>
      <c r="P3653" s="29">
        <v>2017</v>
      </c>
    </row>
    <row r="3654" spans="1:16" s="163" customFormat="1" ht="15.75" customHeight="1" x14ac:dyDescent="0.25">
      <c r="A3654" s="104" t="s">
        <v>1414</v>
      </c>
      <c r="B3654" s="18" t="s">
        <v>689</v>
      </c>
      <c r="C3654" s="91">
        <v>1394995.6</v>
      </c>
      <c r="D3654" s="91"/>
      <c r="E3654" s="91"/>
      <c r="F3654" s="91"/>
      <c r="G3654" s="91">
        <f t="shared" si="46"/>
        <v>1394995.6</v>
      </c>
      <c r="H3654" s="120">
        <v>42803</v>
      </c>
      <c r="I3654" s="120">
        <v>42821</v>
      </c>
      <c r="J3654" s="120"/>
      <c r="K3654" s="120"/>
      <c r="L3654" s="162"/>
      <c r="M3654" s="162" t="s">
        <v>5</v>
      </c>
      <c r="N3654" s="162">
        <v>1</v>
      </c>
      <c r="O3654" s="162"/>
      <c r="P3654" s="29">
        <v>2017</v>
      </c>
    </row>
    <row r="3655" spans="1:16" s="163" customFormat="1" ht="15.75" customHeight="1" x14ac:dyDescent="0.25">
      <c r="A3655" s="104" t="s">
        <v>1417</v>
      </c>
      <c r="B3655" s="18" t="s">
        <v>689</v>
      </c>
      <c r="C3655" s="91">
        <v>1268169.1200000001</v>
      </c>
      <c r="D3655" s="91"/>
      <c r="E3655" s="91"/>
      <c r="F3655" s="91"/>
      <c r="G3655" s="91">
        <f t="shared" si="46"/>
        <v>1268169.1200000001</v>
      </c>
      <c r="H3655" s="120">
        <v>42807</v>
      </c>
      <c r="I3655" s="120">
        <v>42821</v>
      </c>
      <c r="J3655" s="120"/>
      <c r="K3655" s="120"/>
      <c r="L3655" s="162"/>
      <c r="M3655" s="162" t="s">
        <v>5</v>
      </c>
      <c r="N3655" s="162">
        <v>1</v>
      </c>
      <c r="O3655" s="162"/>
      <c r="P3655" s="29">
        <v>2017</v>
      </c>
    </row>
    <row r="3656" spans="1:16" s="163" customFormat="1" ht="15.75" customHeight="1" x14ac:dyDescent="0.25">
      <c r="A3656" s="104" t="s">
        <v>2126</v>
      </c>
      <c r="B3656" s="18" t="s">
        <v>974</v>
      </c>
      <c r="C3656" s="91">
        <v>1635928.11</v>
      </c>
      <c r="D3656" s="91"/>
      <c r="E3656" s="91"/>
      <c r="F3656" s="91"/>
      <c r="G3656" s="91">
        <f t="shared" si="46"/>
        <v>1635928.11</v>
      </c>
      <c r="H3656" s="120">
        <v>42807</v>
      </c>
      <c r="I3656" s="120">
        <v>42807</v>
      </c>
      <c r="J3656" s="120"/>
      <c r="K3656" s="120"/>
      <c r="L3656" s="162"/>
      <c r="M3656" s="162" t="s">
        <v>5</v>
      </c>
      <c r="N3656" s="162">
        <v>1</v>
      </c>
      <c r="O3656" s="162"/>
      <c r="P3656" s="29">
        <v>2017</v>
      </c>
    </row>
    <row r="3657" spans="1:16" s="163" customFormat="1" ht="15.75" customHeight="1" x14ac:dyDescent="0.25">
      <c r="A3657" s="104" t="s">
        <v>1785</v>
      </c>
      <c r="B3657" s="18" t="s">
        <v>974</v>
      </c>
      <c r="C3657" s="91">
        <v>1661412.26</v>
      </c>
      <c r="D3657" s="91"/>
      <c r="E3657" s="91"/>
      <c r="F3657" s="91"/>
      <c r="G3657" s="91">
        <f t="shared" si="46"/>
        <v>1661412.26</v>
      </c>
      <c r="H3657" s="120">
        <v>42753</v>
      </c>
      <c r="I3657" s="120">
        <v>42753</v>
      </c>
      <c r="J3657" s="120"/>
      <c r="K3657" s="120"/>
      <c r="L3657" s="162"/>
      <c r="M3657" s="162" t="s">
        <v>5</v>
      </c>
      <c r="N3657" s="162">
        <v>1</v>
      </c>
      <c r="O3657" s="162"/>
      <c r="P3657" s="29">
        <v>2017</v>
      </c>
    </row>
    <row r="3658" spans="1:16" s="163" customFormat="1" ht="15.75" customHeight="1" x14ac:dyDescent="0.25">
      <c r="A3658" s="104" t="s">
        <v>1196</v>
      </c>
      <c r="B3658" s="18" t="s">
        <v>17</v>
      </c>
      <c r="C3658" s="91">
        <v>829640.28</v>
      </c>
      <c r="D3658" s="91"/>
      <c r="E3658" s="91"/>
      <c r="F3658" s="91"/>
      <c r="G3658" s="91">
        <f t="shared" si="46"/>
        <v>829640.28</v>
      </c>
      <c r="H3658" s="120">
        <v>42729</v>
      </c>
      <c r="I3658" s="120">
        <v>42729</v>
      </c>
      <c r="J3658" s="120"/>
      <c r="K3658" s="120"/>
      <c r="L3658" s="162"/>
      <c r="M3658" s="162" t="s">
        <v>6</v>
      </c>
      <c r="N3658" s="162">
        <v>1</v>
      </c>
      <c r="O3658" s="162">
        <v>381.9</v>
      </c>
      <c r="P3658" s="29">
        <v>2017</v>
      </c>
    </row>
    <row r="3659" spans="1:16" s="163" customFormat="1" ht="15.75" customHeight="1" x14ac:dyDescent="0.25">
      <c r="A3659" s="104" t="s">
        <v>1732</v>
      </c>
      <c r="B3659" s="18" t="s">
        <v>974</v>
      </c>
      <c r="C3659" s="91">
        <v>1573326.11</v>
      </c>
      <c r="D3659" s="91"/>
      <c r="E3659" s="91"/>
      <c r="F3659" s="91"/>
      <c r="G3659" s="91">
        <f t="shared" si="46"/>
        <v>1573326.11</v>
      </c>
      <c r="H3659" s="120">
        <v>42783</v>
      </c>
      <c r="I3659" s="120">
        <v>42783</v>
      </c>
      <c r="J3659" s="120"/>
      <c r="K3659" s="120"/>
      <c r="L3659" s="162"/>
      <c r="M3659" s="162" t="s">
        <v>5</v>
      </c>
      <c r="N3659" s="162">
        <v>1</v>
      </c>
      <c r="O3659" s="162"/>
      <c r="P3659" s="29">
        <v>2017</v>
      </c>
    </row>
    <row r="3660" spans="1:16" s="163" customFormat="1" ht="15.75" customHeight="1" x14ac:dyDescent="0.25">
      <c r="A3660" s="104" t="s">
        <v>1193</v>
      </c>
      <c r="B3660" s="18" t="s">
        <v>17</v>
      </c>
      <c r="C3660" s="91">
        <v>1178255.25</v>
      </c>
      <c r="D3660" s="91"/>
      <c r="E3660" s="91"/>
      <c r="F3660" s="91"/>
      <c r="G3660" s="91">
        <f t="shared" si="46"/>
        <v>1178255.25</v>
      </c>
      <c r="H3660" s="120">
        <v>42733</v>
      </c>
      <c r="I3660" s="120">
        <v>42733</v>
      </c>
      <c r="J3660" s="120"/>
      <c r="K3660" s="120"/>
      <c r="L3660" s="162"/>
      <c r="M3660" s="162" t="s">
        <v>6</v>
      </c>
      <c r="N3660" s="162">
        <v>1</v>
      </c>
      <c r="O3660" s="162">
        <v>512.79999999999995</v>
      </c>
      <c r="P3660" s="29">
        <v>2017</v>
      </c>
    </row>
    <row r="3661" spans="1:16" s="163" customFormat="1" ht="15.75" customHeight="1" x14ac:dyDescent="0.25">
      <c r="A3661" s="104" t="s">
        <v>1874</v>
      </c>
      <c r="B3661" s="18" t="s">
        <v>63</v>
      </c>
      <c r="C3661" s="91">
        <v>1420879.3</v>
      </c>
      <c r="D3661" s="91"/>
      <c r="E3661" s="91"/>
      <c r="F3661" s="91"/>
      <c r="G3661" s="91">
        <f t="shared" si="46"/>
        <v>1420879.3</v>
      </c>
      <c r="H3661" s="120">
        <v>42867</v>
      </c>
      <c r="I3661" s="120">
        <v>42867</v>
      </c>
      <c r="J3661" s="120"/>
      <c r="K3661" s="120"/>
      <c r="L3661" s="162"/>
      <c r="M3661" s="162" t="s">
        <v>6</v>
      </c>
      <c r="N3661" s="162">
        <v>1</v>
      </c>
      <c r="O3661" s="162"/>
      <c r="P3661" s="29">
        <v>2017</v>
      </c>
    </row>
    <row r="3662" spans="1:16" s="163" customFormat="1" ht="15.75" customHeight="1" x14ac:dyDescent="0.25">
      <c r="A3662" s="104" t="s">
        <v>1875</v>
      </c>
      <c r="B3662" s="18" t="s">
        <v>63</v>
      </c>
      <c r="C3662" s="91">
        <v>1159139.96</v>
      </c>
      <c r="D3662" s="91"/>
      <c r="E3662" s="91"/>
      <c r="F3662" s="91"/>
      <c r="G3662" s="91">
        <f t="shared" si="46"/>
        <v>1159139.96</v>
      </c>
      <c r="H3662" s="120">
        <v>42867</v>
      </c>
      <c r="I3662" s="120">
        <v>42867</v>
      </c>
      <c r="J3662" s="120"/>
      <c r="K3662" s="120"/>
      <c r="L3662" s="162"/>
      <c r="M3662" s="162" t="s">
        <v>6</v>
      </c>
      <c r="N3662" s="162">
        <v>1</v>
      </c>
      <c r="O3662" s="162"/>
      <c r="P3662" s="29">
        <v>2017</v>
      </c>
    </row>
    <row r="3663" spans="1:16" s="163" customFormat="1" ht="15.75" customHeight="1" x14ac:dyDescent="0.25">
      <c r="A3663" s="104" t="s">
        <v>1876</v>
      </c>
      <c r="B3663" s="18" t="s">
        <v>63</v>
      </c>
      <c r="C3663" s="91">
        <v>2116315.84</v>
      </c>
      <c r="D3663" s="91"/>
      <c r="E3663" s="91"/>
      <c r="F3663" s="91"/>
      <c r="G3663" s="91">
        <f t="shared" si="46"/>
        <v>2116315.84</v>
      </c>
      <c r="H3663" s="120">
        <v>42867</v>
      </c>
      <c r="I3663" s="120">
        <v>42867</v>
      </c>
      <c r="J3663" s="120"/>
      <c r="K3663" s="120"/>
      <c r="L3663" s="162"/>
      <c r="M3663" s="162" t="s">
        <v>6</v>
      </c>
      <c r="N3663" s="162">
        <v>1</v>
      </c>
      <c r="O3663" s="162"/>
      <c r="P3663" s="29">
        <v>2017</v>
      </c>
    </row>
    <row r="3664" spans="1:16" s="163" customFormat="1" ht="15.75" customHeight="1" x14ac:dyDescent="0.25">
      <c r="A3664" s="104" t="s">
        <v>1692</v>
      </c>
      <c r="B3664" s="18" t="s">
        <v>17</v>
      </c>
      <c r="C3664" s="91">
        <v>1837308.92</v>
      </c>
      <c r="D3664" s="91"/>
      <c r="E3664" s="91"/>
      <c r="F3664" s="91"/>
      <c r="G3664" s="91">
        <f t="shared" si="46"/>
        <v>1837308.92</v>
      </c>
      <c r="H3664" s="120">
        <v>42807</v>
      </c>
      <c r="I3664" s="120">
        <v>42807</v>
      </c>
      <c r="J3664" s="120"/>
      <c r="K3664" s="120"/>
      <c r="L3664" s="162"/>
      <c r="M3664" s="162" t="s">
        <v>5</v>
      </c>
      <c r="N3664" s="162">
        <v>1</v>
      </c>
      <c r="O3664" s="162">
        <v>710.16</v>
      </c>
      <c r="P3664" s="29">
        <v>2017</v>
      </c>
    </row>
    <row r="3665" spans="1:16" s="163" customFormat="1" ht="15.75" customHeight="1" x14ac:dyDescent="0.25">
      <c r="A3665" s="104" t="s">
        <v>1693</v>
      </c>
      <c r="B3665" s="18" t="s">
        <v>17</v>
      </c>
      <c r="C3665" s="91">
        <v>1837308.92</v>
      </c>
      <c r="D3665" s="91"/>
      <c r="E3665" s="91"/>
      <c r="F3665" s="91"/>
      <c r="G3665" s="91">
        <f t="shared" si="46"/>
        <v>1837308.92</v>
      </c>
      <c r="H3665" s="120">
        <v>42807</v>
      </c>
      <c r="I3665" s="120">
        <v>42807</v>
      </c>
      <c r="J3665" s="120"/>
      <c r="K3665" s="120"/>
      <c r="L3665" s="162"/>
      <c r="M3665" s="162" t="s">
        <v>5</v>
      </c>
      <c r="N3665" s="162">
        <v>1</v>
      </c>
      <c r="O3665" s="162">
        <v>707.16800000000001</v>
      </c>
      <c r="P3665" s="29">
        <v>2017</v>
      </c>
    </row>
    <row r="3666" spans="1:16" s="163" customFormat="1" ht="15.75" customHeight="1" x14ac:dyDescent="0.25">
      <c r="A3666" s="104" t="s">
        <v>1694</v>
      </c>
      <c r="B3666" s="18" t="s">
        <v>17</v>
      </c>
      <c r="C3666" s="91">
        <v>1837313.15</v>
      </c>
      <c r="D3666" s="91"/>
      <c r="E3666" s="91"/>
      <c r="F3666" s="91"/>
      <c r="G3666" s="91">
        <f t="shared" si="46"/>
        <v>1837313.15</v>
      </c>
      <c r="H3666" s="120">
        <v>42807</v>
      </c>
      <c r="I3666" s="120">
        <v>42807</v>
      </c>
      <c r="J3666" s="120"/>
      <c r="K3666" s="120"/>
      <c r="L3666" s="162"/>
      <c r="M3666" s="162" t="s">
        <v>5</v>
      </c>
      <c r="N3666" s="162">
        <v>1</v>
      </c>
      <c r="O3666" s="162">
        <v>704.88</v>
      </c>
      <c r="P3666" s="29">
        <v>2017</v>
      </c>
    </row>
    <row r="3667" spans="1:16" s="163" customFormat="1" ht="15.75" customHeight="1" x14ac:dyDescent="0.25">
      <c r="A3667" s="104" t="s">
        <v>1150</v>
      </c>
      <c r="B3667" s="18" t="s">
        <v>63</v>
      </c>
      <c r="C3667" s="91">
        <v>1446193.84</v>
      </c>
      <c r="D3667" s="91"/>
      <c r="E3667" s="91"/>
      <c r="F3667" s="91"/>
      <c r="G3667" s="91">
        <f t="shared" si="46"/>
        <v>1446193.84</v>
      </c>
      <c r="H3667" s="120">
        <v>42859</v>
      </c>
      <c r="I3667" s="120">
        <v>42859</v>
      </c>
      <c r="J3667" s="120"/>
      <c r="K3667" s="120"/>
      <c r="L3667" s="162"/>
      <c r="M3667" s="162" t="s">
        <v>6</v>
      </c>
      <c r="N3667" s="162">
        <v>1</v>
      </c>
      <c r="O3667" s="162">
        <v>735</v>
      </c>
      <c r="P3667" s="29">
        <v>2017</v>
      </c>
    </row>
    <row r="3668" spans="1:16" s="163" customFormat="1" ht="15.75" customHeight="1" x14ac:dyDescent="0.25">
      <c r="A3668" s="104" t="s">
        <v>1878</v>
      </c>
      <c r="B3668" s="18" t="s">
        <v>63</v>
      </c>
      <c r="C3668" s="91">
        <v>786753.2</v>
      </c>
      <c r="D3668" s="91"/>
      <c r="E3668" s="91"/>
      <c r="F3668" s="91"/>
      <c r="G3668" s="91">
        <f t="shared" si="46"/>
        <v>786753.2</v>
      </c>
      <c r="H3668" s="120">
        <v>42872</v>
      </c>
      <c r="I3668" s="120">
        <v>42872</v>
      </c>
      <c r="J3668" s="120"/>
      <c r="K3668" s="120"/>
      <c r="L3668" s="162"/>
      <c r="M3668" s="162" t="s">
        <v>6</v>
      </c>
      <c r="N3668" s="162">
        <v>1</v>
      </c>
      <c r="O3668" s="162">
        <v>301</v>
      </c>
      <c r="P3668" s="29">
        <v>2017</v>
      </c>
    </row>
    <row r="3669" spans="1:16" s="163" customFormat="1" ht="15.75" customHeight="1" x14ac:dyDescent="0.25">
      <c r="A3669" s="104" t="s">
        <v>1496</v>
      </c>
      <c r="B3669" s="18" t="s">
        <v>1278</v>
      </c>
      <c r="C3669" s="91">
        <v>877254.31</v>
      </c>
      <c r="D3669" s="91"/>
      <c r="E3669" s="91"/>
      <c r="F3669" s="91"/>
      <c r="G3669" s="91">
        <f t="shared" si="46"/>
        <v>877254.31</v>
      </c>
      <c r="H3669" s="120">
        <v>42859</v>
      </c>
      <c r="I3669" s="120">
        <v>42859</v>
      </c>
      <c r="J3669" s="120"/>
      <c r="K3669" s="120"/>
      <c r="L3669" s="162"/>
      <c r="M3669" s="162" t="s">
        <v>5</v>
      </c>
      <c r="N3669" s="162">
        <v>1</v>
      </c>
      <c r="O3669" s="162">
        <v>321</v>
      </c>
      <c r="P3669" s="29">
        <v>2017</v>
      </c>
    </row>
    <row r="3670" spans="1:16" s="163" customFormat="1" ht="15.75" customHeight="1" x14ac:dyDescent="0.25">
      <c r="A3670" s="104" t="s">
        <v>1777</v>
      </c>
      <c r="B3670" s="18" t="s">
        <v>1201</v>
      </c>
      <c r="C3670" s="91">
        <v>264163.93</v>
      </c>
      <c r="D3670" s="91"/>
      <c r="E3670" s="91"/>
      <c r="F3670" s="91"/>
      <c r="G3670" s="91">
        <f t="shared" si="46"/>
        <v>264163.93</v>
      </c>
      <c r="H3670" s="120">
        <v>42765</v>
      </c>
      <c r="I3670" s="120">
        <v>42825</v>
      </c>
      <c r="J3670" s="120"/>
      <c r="K3670" s="120"/>
      <c r="L3670" s="162"/>
      <c r="M3670" s="162" t="s">
        <v>724</v>
      </c>
      <c r="N3670" s="162">
        <v>1</v>
      </c>
      <c r="O3670" s="162"/>
      <c r="P3670" s="29">
        <v>2017</v>
      </c>
    </row>
    <row r="3671" spans="1:16" s="163" customFormat="1" ht="15.75" customHeight="1" x14ac:dyDescent="0.25">
      <c r="A3671" s="104" t="s">
        <v>1729</v>
      </c>
      <c r="B3671" s="18" t="s">
        <v>63</v>
      </c>
      <c r="C3671" s="91">
        <v>1908078.88</v>
      </c>
      <c r="D3671" s="91"/>
      <c r="E3671" s="91"/>
      <c r="F3671" s="91"/>
      <c r="G3671" s="91">
        <f t="shared" si="46"/>
        <v>1908078.88</v>
      </c>
      <c r="H3671" s="120">
        <v>42884</v>
      </c>
      <c r="I3671" s="120">
        <v>42884</v>
      </c>
      <c r="J3671" s="120"/>
      <c r="K3671" s="120"/>
      <c r="L3671" s="162"/>
      <c r="M3671" s="162" t="s">
        <v>6</v>
      </c>
      <c r="N3671" s="162">
        <v>1</v>
      </c>
      <c r="O3671" s="162">
        <v>692</v>
      </c>
      <c r="P3671" s="29">
        <v>2017</v>
      </c>
    </row>
    <row r="3672" spans="1:16" s="163" customFormat="1" ht="15.75" customHeight="1" x14ac:dyDescent="0.25">
      <c r="A3672" s="104" t="s">
        <v>1730</v>
      </c>
      <c r="B3672" s="18" t="s">
        <v>63</v>
      </c>
      <c r="C3672" s="91">
        <v>2654575.2000000002</v>
      </c>
      <c r="D3672" s="91"/>
      <c r="E3672" s="91"/>
      <c r="F3672" s="91"/>
      <c r="G3672" s="91">
        <f t="shared" si="46"/>
        <v>2654575.2000000002</v>
      </c>
      <c r="H3672" s="120">
        <v>42884</v>
      </c>
      <c r="I3672" s="120">
        <v>42884</v>
      </c>
      <c r="J3672" s="120"/>
      <c r="K3672" s="120"/>
      <c r="L3672" s="162"/>
      <c r="M3672" s="162" t="s">
        <v>6</v>
      </c>
      <c r="N3672" s="162">
        <v>1</v>
      </c>
      <c r="O3672" s="162">
        <v>857</v>
      </c>
      <c r="P3672" s="29">
        <v>2017</v>
      </c>
    </row>
    <row r="3673" spans="1:16" s="163" customFormat="1" ht="15.75" customHeight="1" x14ac:dyDescent="0.25">
      <c r="A3673" s="104" t="s">
        <v>1329</v>
      </c>
      <c r="B3673" s="18" t="s">
        <v>63</v>
      </c>
      <c r="C3673" s="91">
        <v>1013356.86</v>
      </c>
      <c r="D3673" s="91"/>
      <c r="E3673" s="91"/>
      <c r="F3673" s="91"/>
      <c r="G3673" s="91">
        <f t="shared" si="46"/>
        <v>1013356.86</v>
      </c>
      <c r="H3673" s="120">
        <v>42885</v>
      </c>
      <c r="I3673" s="120">
        <v>42891</v>
      </c>
      <c r="J3673" s="120"/>
      <c r="K3673" s="120"/>
      <c r="L3673" s="162"/>
      <c r="M3673" s="162" t="s">
        <v>6</v>
      </c>
      <c r="N3673" s="162">
        <v>1</v>
      </c>
      <c r="O3673" s="162">
        <v>456</v>
      </c>
      <c r="P3673" s="29">
        <v>2017</v>
      </c>
    </row>
    <row r="3674" spans="1:16" s="163" customFormat="1" ht="15.75" customHeight="1" x14ac:dyDescent="0.25">
      <c r="A3674" s="104" t="s">
        <v>1428</v>
      </c>
      <c r="B3674" s="18" t="s">
        <v>694</v>
      </c>
      <c r="C3674" s="91">
        <v>1221676.5900000001</v>
      </c>
      <c r="D3674" s="91"/>
      <c r="E3674" s="91"/>
      <c r="F3674" s="91"/>
      <c r="G3674" s="91">
        <f t="shared" si="46"/>
        <v>1221676.5900000001</v>
      </c>
      <c r="H3674" s="120">
        <v>42853</v>
      </c>
      <c r="I3674" s="120">
        <v>42874</v>
      </c>
      <c r="J3674" s="120"/>
      <c r="K3674" s="120"/>
      <c r="L3674" s="162"/>
      <c r="M3674" s="162" t="s">
        <v>5</v>
      </c>
      <c r="N3674" s="162">
        <v>1</v>
      </c>
      <c r="O3674" s="162">
        <v>520</v>
      </c>
      <c r="P3674" s="29">
        <v>2017</v>
      </c>
    </row>
    <row r="3675" spans="1:16" s="163" customFormat="1" ht="15.75" customHeight="1" x14ac:dyDescent="0.25">
      <c r="A3675" s="104" t="s">
        <v>1612</v>
      </c>
      <c r="B3675" s="18" t="s">
        <v>694</v>
      </c>
      <c r="C3675" s="91">
        <v>594150.76</v>
      </c>
      <c r="D3675" s="91"/>
      <c r="E3675" s="91"/>
      <c r="F3675" s="91"/>
      <c r="G3675" s="91">
        <f t="shared" si="46"/>
        <v>594150.76</v>
      </c>
      <c r="H3675" s="120">
        <v>42839</v>
      </c>
      <c r="I3675" s="120">
        <v>42874</v>
      </c>
      <c r="J3675" s="120"/>
      <c r="K3675" s="120"/>
      <c r="L3675" s="162"/>
      <c r="M3675" s="162" t="s">
        <v>5</v>
      </c>
      <c r="N3675" s="162">
        <v>1</v>
      </c>
      <c r="O3675" s="162">
        <v>260</v>
      </c>
      <c r="P3675" s="29">
        <v>2017</v>
      </c>
    </row>
    <row r="3676" spans="1:16" s="163" customFormat="1" ht="15.75" customHeight="1" x14ac:dyDescent="0.25">
      <c r="A3676" s="104" t="s">
        <v>1613</v>
      </c>
      <c r="B3676" s="18" t="s">
        <v>694</v>
      </c>
      <c r="C3676" s="91">
        <v>1488567.14</v>
      </c>
      <c r="D3676" s="91"/>
      <c r="E3676" s="91"/>
      <c r="F3676" s="91"/>
      <c r="G3676" s="91">
        <f t="shared" si="46"/>
        <v>1488567.14</v>
      </c>
      <c r="H3676" s="120">
        <v>42839</v>
      </c>
      <c r="I3676" s="120">
        <v>42874</v>
      </c>
      <c r="J3676" s="120"/>
      <c r="K3676" s="120"/>
      <c r="L3676" s="162"/>
      <c r="M3676" s="162" t="s">
        <v>5</v>
      </c>
      <c r="N3676" s="162">
        <v>1</v>
      </c>
      <c r="O3676" s="162">
        <v>574</v>
      </c>
      <c r="P3676" s="29">
        <v>2017</v>
      </c>
    </row>
    <row r="3677" spans="1:16" s="163" customFormat="1" ht="15.75" customHeight="1" x14ac:dyDescent="0.25">
      <c r="A3677" s="104" t="s">
        <v>567</v>
      </c>
      <c r="B3677" s="18" t="s">
        <v>1664</v>
      </c>
      <c r="C3677" s="91">
        <v>498163.41</v>
      </c>
      <c r="D3677" s="64"/>
      <c r="E3677" s="64"/>
      <c r="F3677" s="64"/>
      <c r="G3677" s="91">
        <f t="shared" si="46"/>
        <v>498163.41</v>
      </c>
      <c r="H3677" s="102">
        <v>42822</v>
      </c>
      <c r="I3677" s="120">
        <v>42891</v>
      </c>
      <c r="J3677" s="120"/>
      <c r="K3677" s="120"/>
      <c r="L3677" s="162"/>
      <c r="M3677" s="29" t="s">
        <v>1665</v>
      </c>
      <c r="N3677" s="29">
        <v>3</v>
      </c>
      <c r="O3677" s="29"/>
      <c r="P3677" s="29">
        <v>2017</v>
      </c>
    </row>
    <row r="3678" spans="1:16" s="163" customFormat="1" ht="15.75" customHeight="1" x14ac:dyDescent="0.25">
      <c r="A3678" s="104" t="s">
        <v>1315</v>
      </c>
      <c r="B3678" s="18" t="s">
        <v>291</v>
      </c>
      <c r="C3678" s="91">
        <v>454778.12</v>
      </c>
      <c r="D3678" s="91"/>
      <c r="E3678" s="91"/>
      <c r="F3678" s="91"/>
      <c r="G3678" s="91">
        <f t="shared" si="46"/>
        <v>454778.12</v>
      </c>
      <c r="H3678" s="120">
        <v>42886</v>
      </c>
      <c r="I3678" s="120">
        <v>42886</v>
      </c>
      <c r="J3678" s="120"/>
      <c r="K3678" s="120"/>
      <c r="L3678" s="162"/>
      <c r="M3678" s="162" t="s">
        <v>5</v>
      </c>
      <c r="N3678" s="162">
        <v>1</v>
      </c>
      <c r="O3678" s="162">
        <v>610</v>
      </c>
      <c r="P3678" s="29">
        <v>2017</v>
      </c>
    </row>
    <row r="3679" spans="1:16" s="163" customFormat="1" ht="15.75" customHeight="1" x14ac:dyDescent="0.25">
      <c r="A3679" s="104" t="s">
        <v>1316</v>
      </c>
      <c r="B3679" s="18" t="s">
        <v>291</v>
      </c>
      <c r="C3679" s="91">
        <v>435474.29</v>
      </c>
      <c r="D3679" s="91"/>
      <c r="E3679" s="91"/>
      <c r="F3679" s="91"/>
      <c r="G3679" s="91">
        <f t="shared" si="46"/>
        <v>435474.29</v>
      </c>
      <c r="H3679" s="120">
        <v>42886</v>
      </c>
      <c r="I3679" s="120">
        <v>42886</v>
      </c>
      <c r="J3679" s="120"/>
      <c r="K3679" s="120"/>
      <c r="L3679" s="162"/>
      <c r="M3679" s="162" t="s">
        <v>5</v>
      </c>
      <c r="N3679" s="162">
        <v>1</v>
      </c>
      <c r="O3679" s="162">
        <v>544</v>
      </c>
      <c r="P3679" s="29">
        <v>2017</v>
      </c>
    </row>
    <row r="3680" spans="1:16" s="163" customFormat="1" ht="15.75" customHeight="1" x14ac:dyDescent="0.25">
      <c r="A3680" s="104" t="s">
        <v>455</v>
      </c>
      <c r="B3680" s="18" t="s">
        <v>1611</v>
      </c>
      <c r="C3680" s="91">
        <v>291708.74</v>
      </c>
      <c r="D3680" s="91"/>
      <c r="E3680" s="91"/>
      <c r="F3680" s="91"/>
      <c r="G3680" s="91">
        <f t="shared" si="46"/>
        <v>291708.74</v>
      </c>
      <c r="H3680" s="120">
        <v>42915</v>
      </c>
      <c r="I3680" s="120">
        <v>42915</v>
      </c>
      <c r="J3680" s="120"/>
      <c r="K3680" s="120"/>
      <c r="L3680" s="162"/>
      <c r="M3680" s="162" t="s">
        <v>5</v>
      </c>
      <c r="N3680" s="162">
        <v>1</v>
      </c>
      <c r="O3680" s="162">
        <v>470</v>
      </c>
      <c r="P3680" s="29">
        <v>2017</v>
      </c>
    </row>
    <row r="3681" spans="1:18" s="163" customFormat="1" ht="15.75" customHeight="1" x14ac:dyDescent="0.25">
      <c r="A3681" s="104" t="s">
        <v>1527</v>
      </c>
      <c r="B3681" s="18" t="s">
        <v>782</v>
      </c>
      <c r="C3681" s="91">
        <v>1564655.97</v>
      </c>
      <c r="D3681" s="91"/>
      <c r="E3681" s="91"/>
      <c r="F3681" s="91"/>
      <c r="G3681" s="91">
        <f t="shared" si="46"/>
        <v>1564655.97</v>
      </c>
      <c r="H3681" s="120">
        <v>42884</v>
      </c>
      <c r="I3681" s="120">
        <v>42884</v>
      </c>
      <c r="J3681" s="120"/>
      <c r="K3681" s="120"/>
      <c r="L3681" s="162"/>
      <c r="M3681" s="162" t="s">
        <v>6</v>
      </c>
      <c r="N3681" s="162">
        <v>1</v>
      </c>
      <c r="O3681" s="162">
        <v>540</v>
      </c>
      <c r="P3681" s="29">
        <v>2017</v>
      </c>
    </row>
    <row r="3682" spans="1:18" ht="15.75" customHeight="1" x14ac:dyDescent="0.25">
      <c r="A3682" s="104" t="s">
        <v>569</v>
      </c>
      <c r="B3682" s="18" t="s">
        <v>1664</v>
      </c>
      <c r="C3682" s="91">
        <v>534770.57999999996</v>
      </c>
      <c r="D3682" s="91"/>
      <c r="E3682" s="91"/>
      <c r="F3682" s="91"/>
      <c r="G3682" s="91">
        <f t="shared" si="46"/>
        <v>534770.57999999996</v>
      </c>
      <c r="H3682" s="102">
        <v>42900</v>
      </c>
      <c r="I3682" s="120">
        <v>42928</v>
      </c>
      <c r="J3682" s="120"/>
      <c r="K3682" s="120"/>
      <c r="L3682" s="162"/>
      <c r="M3682" s="29" t="s">
        <v>1582</v>
      </c>
      <c r="N3682" s="29">
        <v>1</v>
      </c>
      <c r="O3682" s="29"/>
      <c r="P3682" s="162">
        <v>2017</v>
      </c>
      <c r="R3682" s="163"/>
    </row>
    <row r="3683" spans="1:18" s="163" customFormat="1" ht="15.75" customHeight="1" x14ac:dyDescent="0.25">
      <c r="A3683" s="104" t="s">
        <v>1197</v>
      </c>
      <c r="B3683" s="18" t="s">
        <v>17</v>
      </c>
      <c r="C3683" s="91">
        <v>1714145.87</v>
      </c>
      <c r="D3683" s="91"/>
      <c r="E3683" s="91"/>
      <c r="F3683" s="91"/>
      <c r="G3683" s="91">
        <f t="shared" si="46"/>
        <v>1714145.87</v>
      </c>
      <c r="H3683" s="120">
        <v>42734</v>
      </c>
      <c r="I3683" s="120">
        <v>42734</v>
      </c>
      <c r="J3683" s="120"/>
      <c r="K3683" s="120"/>
      <c r="L3683" s="162"/>
      <c r="M3683" s="162" t="s">
        <v>6</v>
      </c>
      <c r="N3683" s="162">
        <v>1</v>
      </c>
      <c r="O3683" s="162">
        <v>659.8</v>
      </c>
      <c r="P3683" s="29">
        <v>2017</v>
      </c>
    </row>
    <row r="3684" spans="1:18" s="65" customFormat="1" ht="15.75" customHeight="1" x14ac:dyDescent="0.25">
      <c r="A3684" s="104" t="s">
        <v>2129</v>
      </c>
      <c r="B3684" s="18" t="s">
        <v>782</v>
      </c>
      <c r="C3684" s="91">
        <v>3125489.48</v>
      </c>
      <c r="D3684" s="64"/>
      <c r="E3684" s="64"/>
      <c r="F3684" s="64"/>
      <c r="G3684" s="91">
        <f t="shared" si="46"/>
        <v>3125489.48</v>
      </c>
      <c r="H3684" s="102">
        <v>42886</v>
      </c>
      <c r="I3684" s="120">
        <v>42886</v>
      </c>
      <c r="J3684" s="120"/>
      <c r="K3684" s="120"/>
      <c r="L3684" s="162"/>
      <c r="M3684" s="29" t="s">
        <v>6</v>
      </c>
      <c r="N3684" s="162">
        <v>1</v>
      </c>
      <c r="O3684" s="29">
        <v>1154</v>
      </c>
      <c r="P3684" s="29">
        <v>2017</v>
      </c>
      <c r="R3684" s="66"/>
    </row>
    <row r="3685" spans="1:18" s="65" customFormat="1" ht="15.75" customHeight="1" x14ac:dyDescent="0.25">
      <c r="A3685" s="104" t="s">
        <v>1588</v>
      </c>
      <c r="B3685" s="18" t="s">
        <v>2330</v>
      </c>
      <c r="C3685" s="91">
        <v>975225.2</v>
      </c>
      <c r="D3685" s="64"/>
      <c r="E3685" s="64"/>
      <c r="F3685" s="64"/>
      <c r="G3685" s="91">
        <f t="shared" si="46"/>
        <v>975225.2</v>
      </c>
      <c r="H3685" s="102">
        <v>42885</v>
      </c>
      <c r="I3685" s="120">
        <v>42885</v>
      </c>
      <c r="J3685" s="120"/>
      <c r="K3685" s="120"/>
      <c r="L3685" s="162"/>
      <c r="M3685" s="29" t="s">
        <v>6</v>
      </c>
      <c r="N3685" s="162">
        <v>1</v>
      </c>
      <c r="O3685" s="29">
        <v>452.3</v>
      </c>
      <c r="P3685" s="29">
        <v>2017</v>
      </c>
      <c r="R3685" s="163"/>
    </row>
    <row r="3686" spans="1:18" s="163" customFormat="1" ht="15.75" customHeight="1" x14ac:dyDescent="0.25">
      <c r="A3686" s="104" t="s">
        <v>1589</v>
      </c>
      <c r="B3686" s="18" t="s">
        <v>2330</v>
      </c>
      <c r="C3686" s="91">
        <v>968929.71</v>
      </c>
      <c r="D3686" s="91"/>
      <c r="E3686" s="91"/>
      <c r="F3686" s="91"/>
      <c r="G3686" s="91">
        <f t="shared" si="46"/>
        <v>968929.71</v>
      </c>
      <c r="H3686" s="120">
        <v>42885</v>
      </c>
      <c r="I3686" s="120">
        <v>42885</v>
      </c>
      <c r="J3686" s="120"/>
      <c r="K3686" s="120"/>
      <c r="L3686" s="162"/>
      <c r="M3686" s="162" t="s">
        <v>6</v>
      </c>
      <c r="N3686" s="162">
        <v>1</v>
      </c>
      <c r="O3686" s="162">
        <v>458.7</v>
      </c>
      <c r="P3686" s="29">
        <v>2017</v>
      </c>
      <c r="R3686" s="65"/>
    </row>
    <row r="3687" spans="1:18" s="163" customFormat="1" ht="15.75" customHeight="1" x14ac:dyDescent="0.25">
      <c r="A3687" s="104" t="s">
        <v>1587</v>
      </c>
      <c r="B3687" s="18" t="s">
        <v>2330</v>
      </c>
      <c r="C3687" s="91">
        <v>1012148.9</v>
      </c>
      <c r="D3687" s="91"/>
      <c r="E3687" s="91"/>
      <c r="F3687" s="91"/>
      <c r="G3687" s="91">
        <f t="shared" si="46"/>
        <v>1012148.9</v>
      </c>
      <c r="H3687" s="120">
        <v>42885</v>
      </c>
      <c r="I3687" s="120">
        <v>42885</v>
      </c>
      <c r="J3687" s="120"/>
      <c r="K3687" s="120"/>
      <c r="L3687" s="162"/>
      <c r="M3687" s="162" t="s">
        <v>6</v>
      </c>
      <c r="N3687" s="162">
        <v>1</v>
      </c>
      <c r="O3687" s="162">
        <v>461.7</v>
      </c>
      <c r="P3687" s="29">
        <v>2017</v>
      </c>
      <c r="R3687" s="65"/>
    </row>
    <row r="3688" spans="1:18" s="163" customFormat="1" ht="15.75" customHeight="1" x14ac:dyDescent="0.25">
      <c r="A3688" s="104" t="s">
        <v>1481</v>
      </c>
      <c r="B3688" s="18" t="s">
        <v>1201</v>
      </c>
      <c r="C3688" s="91">
        <v>111362.89</v>
      </c>
      <c r="D3688" s="91"/>
      <c r="E3688" s="91"/>
      <c r="F3688" s="91"/>
      <c r="G3688" s="91">
        <f t="shared" si="46"/>
        <v>111362.89</v>
      </c>
      <c r="H3688" s="120">
        <v>42719</v>
      </c>
      <c r="I3688" s="120">
        <v>42969</v>
      </c>
      <c r="J3688" s="120"/>
      <c r="K3688" s="120"/>
      <c r="L3688" s="162"/>
      <c r="M3688" s="162" t="s">
        <v>724</v>
      </c>
      <c r="N3688" s="162">
        <v>1</v>
      </c>
      <c r="O3688" s="162">
        <v>280.60000000000002</v>
      </c>
      <c r="P3688" s="29">
        <v>2017</v>
      </c>
    </row>
    <row r="3689" spans="1:18" s="163" customFormat="1" ht="15.75" customHeight="1" x14ac:dyDescent="0.25">
      <c r="A3689" s="104" t="s">
        <v>1523</v>
      </c>
      <c r="B3689" s="104" t="s">
        <v>1</v>
      </c>
      <c r="C3689" s="91">
        <v>1271032.28</v>
      </c>
      <c r="D3689" s="91"/>
      <c r="E3689" s="91"/>
      <c r="F3689" s="91"/>
      <c r="G3689" s="91">
        <f t="shared" si="46"/>
        <v>1271032.28</v>
      </c>
      <c r="H3689" s="120">
        <v>43007</v>
      </c>
      <c r="I3689" s="120">
        <v>43007</v>
      </c>
      <c r="J3689" s="120"/>
      <c r="K3689" s="120"/>
      <c r="L3689" s="162"/>
      <c r="M3689" s="162" t="s">
        <v>6</v>
      </c>
      <c r="N3689" s="162">
        <v>1</v>
      </c>
      <c r="O3689" s="162">
        <v>579.6</v>
      </c>
      <c r="P3689" s="29">
        <v>2017</v>
      </c>
    </row>
    <row r="3690" spans="1:18" s="163" customFormat="1" ht="15.75" customHeight="1" x14ac:dyDescent="0.25">
      <c r="A3690" s="104" t="s">
        <v>1159</v>
      </c>
      <c r="B3690" s="18" t="s">
        <v>245</v>
      </c>
      <c r="C3690" s="91">
        <v>451883.36</v>
      </c>
      <c r="D3690" s="91"/>
      <c r="E3690" s="91"/>
      <c r="F3690" s="91"/>
      <c r="G3690" s="91">
        <f t="shared" si="46"/>
        <v>451883.36</v>
      </c>
      <c r="H3690" s="120">
        <v>43019</v>
      </c>
      <c r="I3690" s="120">
        <v>43019</v>
      </c>
      <c r="J3690" s="120"/>
      <c r="K3690" s="120"/>
      <c r="L3690" s="162"/>
      <c r="M3690" s="162" t="s">
        <v>2097</v>
      </c>
      <c r="N3690" s="162">
        <v>3</v>
      </c>
      <c r="O3690" s="162"/>
      <c r="P3690" s="29">
        <v>2017</v>
      </c>
    </row>
    <row r="3691" spans="1:18" s="163" customFormat="1" ht="15.75" customHeight="1" x14ac:dyDescent="0.25">
      <c r="A3691" s="104" t="s">
        <v>1160</v>
      </c>
      <c r="B3691" s="18" t="s">
        <v>306</v>
      </c>
      <c r="C3691" s="91">
        <v>389288.02</v>
      </c>
      <c r="D3691" s="91"/>
      <c r="E3691" s="91"/>
      <c r="F3691" s="91"/>
      <c r="G3691" s="91">
        <f t="shared" si="46"/>
        <v>389288.02</v>
      </c>
      <c r="H3691" s="120">
        <v>43014</v>
      </c>
      <c r="I3691" s="120">
        <v>43014</v>
      </c>
      <c r="J3691" s="120"/>
      <c r="K3691" s="120"/>
      <c r="L3691" s="162"/>
      <c r="M3691" s="162" t="s">
        <v>724</v>
      </c>
      <c r="N3691" s="162">
        <v>1</v>
      </c>
      <c r="O3691" s="162"/>
      <c r="P3691" s="29">
        <v>2017</v>
      </c>
    </row>
    <row r="3692" spans="1:18" s="163" customFormat="1" ht="15.75" customHeight="1" x14ac:dyDescent="0.25">
      <c r="A3692" s="104" t="s">
        <v>1569</v>
      </c>
      <c r="B3692" s="18" t="s">
        <v>757</v>
      </c>
      <c r="C3692" s="91">
        <v>346220.65</v>
      </c>
      <c r="D3692" s="91"/>
      <c r="E3692" s="91"/>
      <c r="F3692" s="91"/>
      <c r="G3692" s="91">
        <f t="shared" si="46"/>
        <v>346220.65</v>
      </c>
      <c r="H3692" s="120">
        <v>43055</v>
      </c>
      <c r="I3692" s="120">
        <v>43055</v>
      </c>
      <c r="J3692" s="120"/>
      <c r="K3692" s="120"/>
      <c r="L3692" s="162"/>
      <c r="M3692" s="162" t="s">
        <v>1161</v>
      </c>
      <c r="N3692" s="162">
        <v>1</v>
      </c>
      <c r="O3692" s="162"/>
      <c r="P3692" s="29">
        <v>2017</v>
      </c>
    </row>
    <row r="3693" spans="1:18" s="163" customFormat="1" ht="15.75" customHeight="1" x14ac:dyDescent="0.25">
      <c r="A3693" s="104" t="s">
        <v>1576</v>
      </c>
      <c r="B3693" s="18" t="s">
        <v>757</v>
      </c>
      <c r="C3693" s="91">
        <v>1586985.05</v>
      </c>
      <c r="D3693" s="91"/>
      <c r="E3693" s="91"/>
      <c r="F3693" s="91"/>
      <c r="G3693" s="91">
        <f t="shared" si="46"/>
        <v>1586985.05</v>
      </c>
      <c r="H3693" s="120">
        <v>43063</v>
      </c>
      <c r="I3693" s="120">
        <v>43063</v>
      </c>
      <c r="J3693" s="120"/>
      <c r="K3693" s="120"/>
      <c r="L3693" s="162"/>
      <c r="M3693" s="162" t="s">
        <v>3309</v>
      </c>
      <c r="N3693" s="162">
        <v>2</v>
      </c>
      <c r="O3693" s="162"/>
      <c r="P3693" s="29">
        <v>2017</v>
      </c>
    </row>
    <row r="3694" spans="1:18" s="163" customFormat="1" ht="15.75" customHeight="1" x14ac:dyDescent="0.25">
      <c r="A3694" s="104" t="s">
        <v>1575</v>
      </c>
      <c r="B3694" s="18" t="s">
        <v>63</v>
      </c>
      <c r="C3694" s="91">
        <v>1443983.55</v>
      </c>
      <c r="D3694" s="91"/>
      <c r="E3694" s="91"/>
      <c r="F3694" s="91"/>
      <c r="G3694" s="91">
        <f t="shared" si="46"/>
        <v>1443983.55</v>
      </c>
      <c r="H3694" s="120">
        <v>43075</v>
      </c>
      <c r="I3694" s="120">
        <v>43075</v>
      </c>
      <c r="J3694" s="120"/>
      <c r="K3694" s="120"/>
      <c r="L3694" s="162"/>
      <c r="M3694" s="162" t="s">
        <v>3309</v>
      </c>
      <c r="N3694" s="162">
        <v>2</v>
      </c>
      <c r="O3694" s="162"/>
      <c r="P3694" s="29">
        <v>2017</v>
      </c>
    </row>
    <row r="3695" spans="1:18" s="163" customFormat="1" ht="15.75" customHeight="1" x14ac:dyDescent="0.25">
      <c r="A3695" s="104" t="s">
        <v>2171</v>
      </c>
      <c r="B3695" s="18" t="s">
        <v>2112</v>
      </c>
      <c r="C3695" s="91">
        <v>1398379.59</v>
      </c>
      <c r="D3695" s="91"/>
      <c r="E3695" s="91"/>
      <c r="F3695" s="91"/>
      <c r="G3695" s="91">
        <f t="shared" si="46"/>
        <v>1398379.59</v>
      </c>
      <c r="H3695" s="120">
        <v>43049</v>
      </c>
      <c r="I3695" s="120">
        <v>43049</v>
      </c>
      <c r="J3695" s="120"/>
      <c r="K3695" s="120"/>
      <c r="L3695" s="162"/>
      <c r="M3695" s="162" t="s">
        <v>5</v>
      </c>
      <c r="N3695" s="162">
        <v>1</v>
      </c>
      <c r="O3695" s="162">
        <v>588</v>
      </c>
      <c r="P3695" s="29">
        <v>2017</v>
      </c>
    </row>
    <row r="3696" spans="1:18" s="163" customFormat="1" ht="15.75" customHeight="1" x14ac:dyDescent="0.25">
      <c r="A3696" s="104" t="s">
        <v>1877</v>
      </c>
      <c r="B3696" s="18" t="s">
        <v>63</v>
      </c>
      <c r="C3696" s="91">
        <v>1409748.3599999999</v>
      </c>
      <c r="D3696" s="91"/>
      <c r="E3696" s="91"/>
      <c r="F3696" s="91"/>
      <c r="G3696" s="91">
        <f t="shared" si="46"/>
        <v>1409748.3599999999</v>
      </c>
      <c r="H3696" s="120">
        <v>42916</v>
      </c>
      <c r="I3696" s="120">
        <v>42965</v>
      </c>
      <c r="J3696" s="120"/>
      <c r="K3696" s="120"/>
      <c r="L3696" s="162"/>
      <c r="M3696" s="162" t="s">
        <v>6</v>
      </c>
      <c r="N3696" s="162">
        <v>1</v>
      </c>
      <c r="O3696" s="162">
        <v>630</v>
      </c>
      <c r="P3696" s="29">
        <v>2017</v>
      </c>
    </row>
    <row r="3697" spans="1:16" s="163" customFormat="1" ht="15.75" customHeight="1" x14ac:dyDescent="0.25">
      <c r="A3697" s="104" t="s">
        <v>1872</v>
      </c>
      <c r="B3697" s="18" t="s">
        <v>782</v>
      </c>
      <c r="C3697" s="91">
        <v>270788.51</v>
      </c>
      <c r="D3697" s="91"/>
      <c r="E3697" s="91"/>
      <c r="F3697" s="91"/>
      <c r="G3697" s="91">
        <f t="shared" si="46"/>
        <v>270788.51</v>
      </c>
      <c r="H3697" s="120">
        <v>42786</v>
      </c>
      <c r="I3697" s="120">
        <v>43012</v>
      </c>
      <c r="J3697" s="120"/>
      <c r="K3697" s="120"/>
      <c r="L3697" s="162"/>
      <c r="M3697" s="162" t="s">
        <v>724</v>
      </c>
      <c r="N3697" s="162">
        <v>1</v>
      </c>
      <c r="O3697" s="162"/>
      <c r="P3697" s="29">
        <v>2017</v>
      </c>
    </row>
    <row r="3698" spans="1:16" s="163" customFormat="1" ht="15.75" customHeight="1" x14ac:dyDescent="0.25">
      <c r="A3698" s="104" t="s">
        <v>1873</v>
      </c>
      <c r="B3698" s="18" t="s">
        <v>782</v>
      </c>
      <c r="C3698" s="91">
        <v>137284.03</v>
      </c>
      <c r="D3698" s="91"/>
      <c r="E3698" s="91"/>
      <c r="F3698" s="91"/>
      <c r="G3698" s="91">
        <f t="shared" si="46"/>
        <v>137284.03</v>
      </c>
      <c r="H3698" s="120">
        <v>42786</v>
      </c>
      <c r="I3698" s="120">
        <v>42786</v>
      </c>
      <c r="J3698" s="120"/>
      <c r="K3698" s="120"/>
      <c r="L3698" s="162"/>
      <c r="M3698" s="162" t="s">
        <v>724</v>
      </c>
      <c r="N3698" s="162">
        <v>1</v>
      </c>
      <c r="O3698" s="162"/>
      <c r="P3698" s="29">
        <v>2017</v>
      </c>
    </row>
    <row r="3699" spans="1:16" s="163" customFormat="1" ht="15.75" customHeight="1" x14ac:dyDescent="0.25">
      <c r="A3699" s="104" t="s">
        <v>1571</v>
      </c>
      <c r="B3699" s="18" t="s">
        <v>245</v>
      </c>
      <c r="C3699" s="91">
        <v>1513925.84</v>
      </c>
      <c r="D3699" s="91"/>
      <c r="E3699" s="91"/>
      <c r="F3699" s="91"/>
      <c r="G3699" s="91">
        <f t="shared" si="46"/>
        <v>1513925.84</v>
      </c>
      <c r="H3699" s="120">
        <v>43080</v>
      </c>
      <c r="I3699" s="120">
        <v>43080</v>
      </c>
      <c r="J3699" s="120"/>
      <c r="K3699" s="120"/>
      <c r="L3699" s="162"/>
      <c r="M3699" s="162" t="s">
        <v>3309</v>
      </c>
      <c r="N3699" s="162">
        <v>2</v>
      </c>
      <c r="O3699" s="162"/>
      <c r="P3699" s="29">
        <v>2017</v>
      </c>
    </row>
    <row r="3700" spans="1:16" s="163" customFormat="1" ht="15.75" customHeight="1" x14ac:dyDescent="0.25">
      <c r="A3700" s="104" t="s">
        <v>1574</v>
      </c>
      <c r="B3700" s="18" t="s">
        <v>782</v>
      </c>
      <c r="C3700" s="91">
        <v>1737601.24</v>
      </c>
      <c r="D3700" s="91"/>
      <c r="E3700" s="91"/>
      <c r="F3700" s="91"/>
      <c r="G3700" s="91">
        <f t="shared" si="46"/>
        <v>1737601.24</v>
      </c>
      <c r="H3700" s="120">
        <v>43080</v>
      </c>
      <c r="I3700" s="120">
        <v>43080</v>
      </c>
      <c r="J3700" s="120"/>
      <c r="K3700" s="120"/>
      <c r="L3700" s="162"/>
      <c r="M3700" s="162" t="s">
        <v>3309</v>
      </c>
      <c r="N3700" s="162">
        <v>2</v>
      </c>
      <c r="O3700" s="162"/>
      <c r="P3700" s="29">
        <v>2017</v>
      </c>
    </row>
    <row r="3701" spans="1:16" s="163" customFormat="1" ht="15.75" customHeight="1" x14ac:dyDescent="0.25">
      <c r="A3701" s="104" t="s">
        <v>1572</v>
      </c>
      <c r="B3701" s="18" t="s">
        <v>245</v>
      </c>
      <c r="C3701" s="91">
        <v>1913374.72</v>
      </c>
      <c r="D3701" s="91"/>
      <c r="E3701" s="91"/>
      <c r="F3701" s="91"/>
      <c r="G3701" s="91">
        <f t="shared" si="46"/>
        <v>1913374.72</v>
      </c>
      <c r="H3701" s="120">
        <v>43080</v>
      </c>
      <c r="I3701" s="120">
        <v>43080</v>
      </c>
      <c r="J3701" s="120"/>
      <c r="K3701" s="120"/>
      <c r="L3701" s="162"/>
      <c r="M3701" s="162" t="s">
        <v>3309</v>
      </c>
      <c r="N3701" s="162">
        <v>2</v>
      </c>
      <c r="O3701" s="162"/>
      <c r="P3701" s="29">
        <v>2017</v>
      </c>
    </row>
    <row r="3702" spans="1:16" s="163" customFormat="1" ht="15.75" customHeight="1" x14ac:dyDescent="0.25">
      <c r="A3702" s="104" t="s">
        <v>1573</v>
      </c>
      <c r="B3702" s="18" t="s">
        <v>782</v>
      </c>
      <c r="C3702" s="91">
        <v>1305168.56</v>
      </c>
      <c r="D3702" s="91"/>
      <c r="E3702" s="91"/>
      <c r="F3702" s="91"/>
      <c r="G3702" s="91">
        <f t="shared" si="46"/>
        <v>1305168.56</v>
      </c>
      <c r="H3702" s="120">
        <v>43096</v>
      </c>
      <c r="I3702" s="120">
        <v>43096</v>
      </c>
      <c r="J3702" s="120"/>
      <c r="K3702" s="120"/>
      <c r="L3702" s="162"/>
      <c r="M3702" s="162" t="s">
        <v>3309</v>
      </c>
      <c r="N3702" s="162">
        <v>2</v>
      </c>
      <c r="O3702" s="112">
        <v>5473.9</v>
      </c>
      <c r="P3702" s="29">
        <v>2018</v>
      </c>
    </row>
    <row r="3703" spans="1:16" s="163" customFormat="1" ht="15.75" customHeight="1" x14ac:dyDescent="0.25">
      <c r="A3703" s="104" t="s">
        <v>1683</v>
      </c>
      <c r="B3703" s="18" t="s">
        <v>291</v>
      </c>
      <c r="C3703" s="91">
        <v>243962.59</v>
      </c>
      <c r="D3703" s="91"/>
      <c r="E3703" s="91"/>
      <c r="F3703" s="91"/>
      <c r="G3703" s="91">
        <f t="shared" si="46"/>
        <v>243962.59</v>
      </c>
      <c r="H3703" s="120">
        <v>43082</v>
      </c>
      <c r="I3703" s="120">
        <v>43082</v>
      </c>
      <c r="J3703" s="120"/>
      <c r="K3703" s="120"/>
      <c r="L3703" s="162"/>
      <c r="M3703" s="162" t="s">
        <v>3309</v>
      </c>
      <c r="N3703" s="162">
        <v>2</v>
      </c>
      <c r="O3703" s="112">
        <v>777.9</v>
      </c>
      <c r="P3703" s="29">
        <v>2018</v>
      </c>
    </row>
    <row r="3704" spans="1:16" s="163" customFormat="1" ht="15.75" customHeight="1" x14ac:dyDescent="0.25">
      <c r="A3704" s="104" t="s">
        <v>1684</v>
      </c>
      <c r="B3704" s="18" t="s">
        <v>291</v>
      </c>
      <c r="C3704" s="91">
        <v>189260.85</v>
      </c>
      <c r="D3704" s="91"/>
      <c r="E3704" s="91"/>
      <c r="F3704" s="91"/>
      <c r="G3704" s="91">
        <f t="shared" si="46"/>
        <v>189260.85</v>
      </c>
      <c r="H3704" s="120">
        <v>43082</v>
      </c>
      <c r="I3704" s="120">
        <v>43082</v>
      </c>
      <c r="J3704" s="120"/>
      <c r="K3704" s="120"/>
      <c r="L3704" s="162"/>
      <c r="M3704" s="162" t="s">
        <v>3309</v>
      </c>
      <c r="N3704" s="162">
        <v>2</v>
      </c>
      <c r="O3704" s="162">
        <v>783.3</v>
      </c>
      <c r="P3704" s="29">
        <v>2018</v>
      </c>
    </row>
    <row r="3705" spans="1:16" s="163" customFormat="1" ht="15.75" customHeight="1" x14ac:dyDescent="0.25">
      <c r="A3705" s="104" t="s">
        <v>1686</v>
      </c>
      <c r="B3705" s="18" t="s">
        <v>291</v>
      </c>
      <c r="C3705" s="91">
        <v>161982.75</v>
      </c>
      <c r="D3705" s="91"/>
      <c r="E3705" s="91"/>
      <c r="F3705" s="91"/>
      <c r="G3705" s="91">
        <f t="shared" si="46"/>
        <v>161982.75</v>
      </c>
      <c r="H3705" s="120">
        <v>43082</v>
      </c>
      <c r="I3705" s="120">
        <v>43082</v>
      </c>
      <c r="J3705" s="120"/>
      <c r="K3705" s="120"/>
      <c r="L3705" s="162"/>
      <c r="M3705" s="162" t="s">
        <v>3309</v>
      </c>
      <c r="N3705" s="162">
        <v>2</v>
      </c>
      <c r="O3705" s="162">
        <v>850.8</v>
      </c>
      <c r="P3705" s="29">
        <v>2018</v>
      </c>
    </row>
    <row r="3706" spans="1:16" s="163" customFormat="1" ht="15.75" customHeight="1" x14ac:dyDescent="0.25">
      <c r="A3706" s="104" t="s">
        <v>1685</v>
      </c>
      <c r="B3706" s="18" t="s">
        <v>291</v>
      </c>
      <c r="C3706" s="91">
        <v>237917.69</v>
      </c>
      <c r="D3706" s="91"/>
      <c r="E3706" s="91"/>
      <c r="F3706" s="91"/>
      <c r="G3706" s="91">
        <f t="shared" si="46"/>
        <v>237917.69</v>
      </c>
      <c r="H3706" s="120">
        <v>43082</v>
      </c>
      <c r="I3706" s="120">
        <v>43082</v>
      </c>
      <c r="J3706" s="120"/>
      <c r="K3706" s="120"/>
      <c r="L3706" s="162"/>
      <c r="M3706" s="162" t="s">
        <v>3309</v>
      </c>
      <c r="N3706" s="162">
        <v>2</v>
      </c>
      <c r="O3706" s="112">
        <v>799.5</v>
      </c>
      <c r="P3706" s="29">
        <v>2018</v>
      </c>
    </row>
    <row r="3707" spans="1:16" s="163" customFormat="1" ht="15.75" customHeight="1" x14ac:dyDescent="0.25">
      <c r="A3707" s="104" t="s">
        <v>1013</v>
      </c>
      <c r="B3707" s="18" t="s">
        <v>757</v>
      </c>
      <c r="C3707" s="91">
        <v>809406.43</v>
      </c>
      <c r="D3707" s="91"/>
      <c r="E3707" s="91"/>
      <c r="F3707" s="91"/>
      <c r="G3707" s="91">
        <f t="shared" si="46"/>
        <v>809406.43</v>
      </c>
      <c r="H3707" s="120">
        <v>43151</v>
      </c>
      <c r="I3707" s="120">
        <v>43151</v>
      </c>
      <c r="J3707" s="120"/>
      <c r="K3707" s="120"/>
      <c r="L3707" s="162"/>
      <c r="M3707" s="162" t="s">
        <v>3309</v>
      </c>
      <c r="N3707" s="162">
        <v>2</v>
      </c>
      <c r="O3707" s="112">
        <v>1279.8</v>
      </c>
      <c r="P3707" s="29">
        <v>2018</v>
      </c>
    </row>
    <row r="3708" spans="1:16" s="163" customFormat="1" ht="15.75" customHeight="1" x14ac:dyDescent="0.25">
      <c r="A3708" s="104" t="s">
        <v>1984</v>
      </c>
      <c r="B3708" s="18" t="s">
        <v>757</v>
      </c>
      <c r="C3708" s="91">
        <v>68767.08</v>
      </c>
      <c r="D3708" s="91"/>
      <c r="E3708" s="91" t="s">
        <v>757</v>
      </c>
      <c r="F3708" s="91"/>
      <c r="G3708" s="91">
        <f t="shared" si="46"/>
        <v>68767.08</v>
      </c>
      <c r="H3708" s="120">
        <v>43160</v>
      </c>
      <c r="I3708" s="120">
        <v>43160</v>
      </c>
      <c r="J3708" s="120">
        <v>43160</v>
      </c>
      <c r="K3708" s="120"/>
      <c r="L3708" s="162">
        <v>2018</v>
      </c>
      <c r="M3708" s="162" t="s">
        <v>1229</v>
      </c>
      <c r="N3708" s="162">
        <v>1</v>
      </c>
      <c r="O3708" s="112">
        <v>768.3</v>
      </c>
      <c r="P3708" s="29">
        <v>2018</v>
      </c>
    </row>
    <row r="3709" spans="1:16" s="163" customFormat="1" ht="15.75" customHeight="1" x14ac:dyDescent="0.25">
      <c r="A3709" s="104" t="s">
        <v>2029</v>
      </c>
      <c r="B3709" s="18" t="s">
        <v>974</v>
      </c>
      <c r="C3709" s="91">
        <v>966578.26</v>
      </c>
      <c r="D3709" s="91"/>
      <c r="E3709" s="91"/>
      <c r="F3709" s="91"/>
      <c r="G3709" s="91">
        <f t="shared" si="46"/>
        <v>966578.26</v>
      </c>
      <c r="H3709" s="120">
        <v>43158</v>
      </c>
      <c r="I3709" s="120">
        <v>43185</v>
      </c>
      <c r="J3709" s="120"/>
      <c r="K3709" s="120"/>
      <c r="L3709" s="162"/>
      <c r="M3709" s="162" t="s">
        <v>5</v>
      </c>
      <c r="N3709" s="162">
        <v>1</v>
      </c>
      <c r="O3709" s="112">
        <v>431</v>
      </c>
      <c r="P3709" s="29">
        <v>2018</v>
      </c>
    </row>
    <row r="3710" spans="1:16" s="163" customFormat="1" ht="15.75" customHeight="1" x14ac:dyDescent="0.25">
      <c r="A3710" s="104" t="s">
        <v>2027</v>
      </c>
      <c r="B3710" s="155" t="s">
        <v>246</v>
      </c>
      <c r="C3710" s="91">
        <v>1080822.476</v>
      </c>
      <c r="D3710" s="91"/>
      <c r="E3710" s="91"/>
      <c r="F3710" s="91"/>
      <c r="G3710" s="91">
        <f t="shared" si="46"/>
        <v>1080822.476</v>
      </c>
      <c r="H3710" s="120">
        <v>43213</v>
      </c>
      <c r="I3710" s="120">
        <v>43210</v>
      </c>
      <c r="J3710" s="120"/>
      <c r="K3710" s="120"/>
      <c r="L3710" s="162"/>
      <c r="M3710" s="162" t="s">
        <v>5</v>
      </c>
      <c r="N3710" s="162">
        <v>1</v>
      </c>
      <c r="O3710" s="112">
        <v>658.2</v>
      </c>
      <c r="P3710" s="29">
        <v>2018</v>
      </c>
    </row>
    <row r="3711" spans="1:16" s="163" customFormat="1" ht="15.75" customHeight="1" x14ac:dyDescent="0.25">
      <c r="A3711" s="104" t="s">
        <v>1012</v>
      </c>
      <c r="B3711" s="18" t="s">
        <v>1212</v>
      </c>
      <c r="C3711" s="91">
        <v>205502.94</v>
      </c>
      <c r="D3711" s="91"/>
      <c r="E3711" s="91"/>
      <c r="F3711" s="91"/>
      <c r="G3711" s="91">
        <f t="shared" si="46"/>
        <v>205502.94</v>
      </c>
      <c r="H3711" s="120">
        <v>43180</v>
      </c>
      <c r="I3711" s="120">
        <v>43180</v>
      </c>
      <c r="J3711" s="120"/>
      <c r="K3711" s="120"/>
      <c r="L3711" s="162"/>
      <c r="M3711" s="162" t="s">
        <v>724</v>
      </c>
      <c r="N3711" s="162">
        <v>1</v>
      </c>
      <c r="O3711" s="112">
        <v>223.1</v>
      </c>
      <c r="P3711" s="29">
        <v>2018</v>
      </c>
    </row>
    <row r="3712" spans="1:16" s="163" customFormat="1" ht="15.75" customHeight="1" x14ac:dyDescent="0.25">
      <c r="A3712" s="104" t="s">
        <v>1195</v>
      </c>
      <c r="B3712" s="18" t="s">
        <v>17</v>
      </c>
      <c r="C3712" s="91">
        <v>1171637.53</v>
      </c>
      <c r="D3712" s="91"/>
      <c r="E3712" s="91" t="s">
        <v>2288</v>
      </c>
      <c r="F3712" s="91">
        <v>245857.72</v>
      </c>
      <c r="G3712" s="91">
        <f t="shared" si="46"/>
        <v>1417495.25</v>
      </c>
      <c r="H3712" s="120">
        <v>42733</v>
      </c>
      <c r="I3712" s="120">
        <v>42733</v>
      </c>
      <c r="J3712" s="120">
        <v>43285</v>
      </c>
      <c r="K3712" s="120">
        <v>43258</v>
      </c>
      <c r="L3712" s="162">
        <v>2018</v>
      </c>
      <c r="M3712" s="162" t="s">
        <v>6</v>
      </c>
      <c r="N3712" s="162">
        <v>1</v>
      </c>
      <c r="O3712" s="112">
        <v>643</v>
      </c>
      <c r="P3712" s="29">
        <v>2018</v>
      </c>
    </row>
    <row r="3713" spans="1:16" s="163" customFormat="1" ht="15.75" customHeight="1" x14ac:dyDescent="0.25">
      <c r="A3713" s="104" t="s">
        <v>2108</v>
      </c>
      <c r="B3713" s="155" t="s">
        <v>246</v>
      </c>
      <c r="C3713" s="91">
        <v>1984164.1</v>
      </c>
      <c r="D3713" s="91"/>
      <c r="E3713" s="91"/>
      <c r="F3713" s="91"/>
      <c r="G3713" s="91">
        <f t="shared" si="46"/>
        <v>1984164.1</v>
      </c>
      <c r="H3713" s="120">
        <v>43224</v>
      </c>
      <c r="I3713" s="120">
        <v>43224</v>
      </c>
      <c r="J3713" s="120"/>
      <c r="K3713" s="120"/>
      <c r="L3713" s="162"/>
      <c r="M3713" s="162" t="s">
        <v>5</v>
      </c>
      <c r="N3713" s="162">
        <v>1</v>
      </c>
      <c r="O3713" s="112">
        <v>947.83</v>
      </c>
      <c r="P3713" s="29">
        <v>2018</v>
      </c>
    </row>
    <row r="3714" spans="1:16" s="163" customFormat="1" ht="15.75" customHeight="1" x14ac:dyDescent="0.25">
      <c r="A3714" s="104" t="s">
        <v>762</v>
      </c>
      <c r="B3714" s="18" t="s">
        <v>7</v>
      </c>
      <c r="C3714" s="91">
        <v>201464.94</v>
      </c>
      <c r="D3714" s="91"/>
      <c r="E3714" s="91"/>
      <c r="F3714" s="91"/>
      <c r="G3714" s="91">
        <f t="shared" si="46"/>
        <v>201464.94</v>
      </c>
      <c r="H3714" s="120">
        <v>42622</v>
      </c>
      <c r="I3714" s="120">
        <v>43196</v>
      </c>
      <c r="J3714" s="120"/>
      <c r="K3714" s="120"/>
      <c r="L3714" s="162"/>
      <c r="M3714" s="162" t="s">
        <v>1161</v>
      </c>
      <c r="N3714" s="162">
        <v>1</v>
      </c>
      <c r="O3714" s="112">
        <v>689.9</v>
      </c>
      <c r="P3714" s="29">
        <v>2018</v>
      </c>
    </row>
    <row r="3715" spans="1:16" s="163" customFormat="1" ht="15.75" customHeight="1" x14ac:dyDescent="0.25">
      <c r="A3715" s="104" t="s">
        <v>2026</v>
      </c>
      <c r="B3715" s="155" t="s">
        <v>246</v>
      </c>
      <c r="C3715" s="91">
        <v>1046646.81</v>
      </c>
      <c r="D3715" s="91"/>
      <c r="E3715" s="91"/>
      <c r="F3715" s="91"/>
      <c r="G3715" s="91">
        <f t="shared" ref="G3715:G3778" si="47">C3715-D3715+F3715</f>
        <v>1046646.81</v>
      </c>
      <c r="H3715" s="120">
        <v>43241</v>
      </c>
      <c r="I3715" s="120">
        <v>43241</v>
      </c>
      <c r="J3715" s="120"/>
      <c r="K3715" s="120"/>
      <c r="L3715" s="162"/>
      <c r="M3715" s="162" t="s">
        <v>5</v>
      </c>
      <c r="N3715" s="162">
        <v>1</v>
      </c>
      <c r="O3715" s="112">
        <v>654.70000000000005</v>
      </c>
      <c r="P3715" s="29">
        <v>2018</v>
      </c>
    </row>
    <row r="3716" spans="1:16" s="163" customFormat="1" ht="15.75" customHeight="1" x14ac:dyDescent="0.25">
      <c r="A3716" s="81" t="s">
        <v>2332</v>
      </c>
      <c r="B3716" s="18" t="s">
        <v>974</v>
      </c>
      <c r="C3716" s="91">
        <v>1921224.74</v>
      </c>
      <c r="D3716" s="91"/>
      <c r="E3716" s="91"/>
      <c r="F3716" s="91"/>
      <c r="G3716" s="91">
        <f t="shared" si="47"/>
        <v>1921224.74</v>
      </c>
      <c r="H3716" s="120">
        <v>43193</v>
      </c>
      <c r="I3716" s="120">
        <v>43207</v>
      </c>
      <c r="J3716" s="120"/>
      <c r="K3716" s="120"/>
      <c r="L3716" s="162"/>
      <c r="M3716" s="162" t="s">
        <v>5</v>
      </c>
      <c r="N3716" s="162">
        <v>1</v>
      </c>
      <c r="O3716" s="112">
        <v>741.2</v>
      </c>
      <c r="P3716" s="29">
        <v>2018</v>
      </c>
    </row>
    <row r="3717" spans="1:16" s="163" customFormat="1" ht="15.75" customHeight="1" x14ac:dyDescent="0.25">
      <c r="A3717" s="104" t="s">
        <v>2090</v>
      </c>
      <c r="B3717" s="18" t="s">
        <v>245</v>
      </c>
      <c r="C3717" s="91">
        <v>1533893.8</v>
      </c>
      <c r="D3717" s="91"/>
      <c r="E3717" s="91"/>
      <c r="F3717" s="91"/>
      <c r="G3717" s="91">
        <f t="shared" si="47"/>
        <v>1533893.8</v>
      </c>
      <c r="H3717" s="120">
        <v>43258</v>
      </c>
      <c r="I3717" s="120">
        <v>43258</v>
      </c>
      <c r="J3717" s="120"/>
      <c r="K3717" s="120"/>
      <c r="L3717" s="162"/>
      <c r="M3717" s="162" t="s">
        <v>6</v>
      </c>
      <c r="N3717" s="162">
        <v>1</v>
      </c>
      <c r="O3717" s="112">
        <v>683.7</v>
      </c>
      <c r="P3717" s="29">
        <v>2018</v>
      </c>
    </row>
    <row r="3718" spans="1:16" s="163" customFormat="1" ht="15.75" customHeight="1" x14ac:dyDescent="0.25">
      <c r="A3718" s="104" t="s">
        <v>2091</v>
      </c>
      <c r="B3718" s="18" t="s">
        <v>245</v>
      </c>
      <c r="C3718" s="91">
        <v>1226493.18</v>
      </c>
      <c r="D3718" s="91"/>
      <c r="E3718" s="91"/>
      <c r="F3718" s="91"/>
      <c r="G3718" s="91">
        <f t="shared" si="47"/>
        <v>1226493.18</v>
      </c>
      <c r="H3718" s="120">
        <v>43258</v>
      </c>
      <c r="I3718" s="120">
        <v>43258</v>
      </c>
      <c r="J3718" s="120"/>
      <c r="K3718" s="120"/>
      <c r="L3718" s="162"/>
      <c r="M3718" s="162" t="s">
        <v>6</v>
      </c>
      <c r="N3718" s="162">
        <v>1</v>
      </c>
      <c r="O3718" s="112">
        <v>423.3</v>
      </c>
      <c r="P3718" s="29">
        <v>2018</v>
      </c>
    </row>
    <row r="3719" spans="1:16" s="163" customFormat="1" ht="15.75" customHeight="1" x14ac:dyDescent="0.25">
      <c r="A3719" s="104" t="s">
        <v>1578</v>
      </c>
      <c r="B3719" s="18" t="s">
        <v>757</v>
      </c>
      <c r="C3719" s="91">
        <v>57430.879999999997</v>
      </c>
      <c r="D3719" s="91"/>
      <c r="E3719" s="91"/>
      <c r="F3719" s="91"/>
      <c r="G3719" s="91">
        <f t="shared" si="47"/>
        <v>57430.879999999997</v>
      </c>
      <c r="H3719" s="120">
        <v>43249</v>
      </c>
      <c r="I3719" s="120">
        <v>43249</v>
      </c>
      <c r="J3719" s="120"/>
      <c r="K3719" s="120"/>
      <c r="L3719" s="162"/>
      <c r="M3719" s="162" t="s">
        <v>2124</v>
      </c>
      <c r="N3719" s="162">
        <v>2</v>
      </c>
      <c r="O3719" s="112">
        <v>443.9</v>
      </c>
      <c r="P3719" s="29">
        <v>2018</v>
      </c>
    </row>
    <row r="3720" spans="1:16" s="163" customFormat="1" ht="15.75" customHeight="1" x14ac:dyDescent="0.25">
      <c r="A3720" s="104" t="s">
        <v>1579</v>
      </c>
      <c r="B3720" s="18" t="s">
        <v>757</v>
      </c>
      <c r="C3720" s="91">
        <v>88255.09</v>
      </c>
      <c r="D3720" s="91"/>
      <c r="E3720" s="91"/>
      <c r="F3720" s="91"/>
      <c r="G3720" s="91">
        <f t="shared" si="47"/>
        <v>88255.09</v>
      </c>
      <c r="H3720" s="120">
        <v>43251</v>
      </c>
      <c r="I3720" s="120">
        <v>43251</v>
      </c>
      <c r="J3720" s="120"/>
      <c r="K3720" s="120"/>
      <c r="L3720" s="162"/>
      <c r="M3720" s="162" t="s">
        <v>2124</v>
      </c>
      <c r="N3720" s="162">
        <v>2</v>
      </c>
      <c r="O3720" s="112">
        <v>801.9</v>
      </c>
      <c r="P3720" s="29">
        <v>2018</v>
      </c>
    </row>
    <row r="3721" spans="1:16" s="163" customFormat="1" ht="15.75" customHeight="1" x14ac:dyDescent="0.25">
      <c r="A3721" s="104" t="s">
        <v>2182</v>
      </c>
      <c r="B3721" s="18" t="s">
        <v>498</v>
      </c>
      <c r="C3721" s="91">
        <v>979762.4</v>
      </c>
      <c r="D3721" s="91"/>
      <c r="E3721" s="91"/>
      <c r="F3721" s="91"/>
      <c r="G3721" s="91">
        <f t="shared" si="47"/>
        <v>979762.4</v>
      </c>
      <c r="H3721" s="120">
        <v>43231</v>
      </c>
      <c r="I3721" s="120">
        <v>43231</v>
      </c>
      <c r="J3721" s="120"/>
      <c r="K3721" s="120"/>
      <c r="L3721" s="162"/>
      <c r="M3721" s="162" t="s">
        <v>5</v>
      </c>
      <c r="N3721" s="162">
        <v>1</v>
      </c>
      <c r="O3721" s="112">
        <v>472.8</v>
      </c>
      <c r="P3721" s="29">
        <v>2018</v>
      </c>
    </row>
    <row r="3722" spans="1:16" s="163" customFormat="1" ht="15.75" customHeight="1" x14ac:dyDescent="0.25">
      <c r="A3722" s="104" t="s">
        <v>2181</v>
      </c>
      <c r="B3722" s="18" t="s">
        <v>498</v>
      </c>
      <c r="C3722" s="91">
        <v>767301.62</v>
      </c>
      <c r="D3722" s="91"/>
      <c r="E3722" s="91"/>
      <c r="F3722" s="91"/>
      <c r="G3722" s="91">
        <f t="shared" si="47"/>
        <v>767301.62</v>
      </c>
      <c r="H3722" s="120">
        <v>43252</v>
      </c>
      <c r="I3722" s="120">
        <v>43252</v>
      </c>
      <c r="J3722" s="120"/>
      <c r="K3722" s="120"/>
      <c r="L3722" s="162"/>
      <c r="M3722" s="162" t="s">
        <v>5</v>
      </c>
      <c r="N3722" s="162">
        <v>1</v>
      </c>
      <c r="O3722" s="112">
        <v>332.1</v>
      </c>
      <c r="P3722" s="29">
        <v>2018</v>
      </c>
    </row>
    <row r="3723" spans="1:16" s="163" customFormat="1" ht="15.75" customHeight="1" x14ac:dyDescent="0.25">
      <c r="A3723" s="104" t="s">
        <v>2088</v>
      </c>
      <c r="B3723" s="18" t="s">
        <v>2545</v>
      </c>
      <c r="C3723" s="91">
        <v>1205626.76</v>
      </c>
      <c r="D3723" s="91"/>
      <c r="E3723" s="91"/>
      <c r="F3723" s="91"/>
      <c r="G3723" s="91">
        <f t="shared" si="47"/>
        <v>1205626.76</v>
      </c>
      <c r="H3723" s="120">
        <v>43244</v>
      </c>
      <c r="I3723" s="120">
        <v>43244</v>
      </c>
      <c r="J3723" s="120"/>
      <c r="K3723" s="120"/>
      <c r="L3723" s="162"/>
      <c r="M3723" s="162" t="s">
        <v>5</v>
      </c>
      <c r="N3723" s="162">
        <v>1</v>
      </c>
      <c r="O3723" s="112">
        <v>507.2</v>
      </c>
      <c r="P3723" s="29">
        <v>2018</v>
      </c>
    </row>
    <row r="3724" spans="1:16" s="163" customFormat="1" ht="15.75" customHeight="1" x14ac:dyDescent="0.25">
      <c r="A3724" s="104" t="s">
        <v>2183</v>
      </c>
      <c r="B3724" s="18" t="s">
        <v>498</v>
      </c>
      <c r="C3724" s="91">
        <v>811360.93</v>
      </c>
      <c r="D3724" s="91"/>
      <c r="E3724" s="91"/>
      <c r="F3724" s="91"/>
      <c r="G3724" s="91">
        <f t="shared" si="47"/>
        <v>811360.93</v>
      </c>
      <c r="H3724" s="120">
        <v>43252</v>
      </c>
      <c r="I3724" s="120">
        <v>43252</v>
      </c>
      <c r="J3724" s="120"/>
      <c r="K3724" s="120"/>
      <c r="L3724" s="162"/>
      <c r="M3724" s="162" t="s">
        <v>5</v>
      </c>
      <c r="N3724" s="162">
        <v>1</v>
      </c>
      <c r="O3724" s="112">
        <v>317</v>
      </c>
      <c r="P3724" s="29">
        <v>2018</v>
      </c>
    </row>
    <row r="3725" spans="1:16" s="163" customFormat="1" ht="15.75" customHeight="1" x14ac:dyDescent="0.25">
      <c r="A3725" s="104" t="s">
        <v>2073</v>
      </c>
      <c r="B3725" s="18" t="s">
        <v>2112</v>
      </c>
      <c r="C3725" s="91">
        <v>666884.92000000004</v>
      </c>
      <c r="D3725" s="91"/>
      <c r="E3725" s="91"/>
      <c r="F3725" s="91"/>
      <c r="G3725" s="91">
        <f t="shared" si="47"/>
        <v>666884.92000000004</v>
      </c>
      <c r="H3725" s="120">
        <v>43291</v>
      </c>
      <c r="I3725" s="120">
        <v>43291</v>
      </c>
      <c r="J3725" s="120"/>
      <c r="K3725" s="120"/>
      <c r="L3725" s="162"/>
      <c r="M3725" s="162" t="s">
        <v>5</v>
      </c>
      <c r="N3725" s="162">
        <v>1</v>
      </c>
      <c r="O3725" s="112">
        <v>746.3</v>
      </c>
      <c r="P3725" s="29">
        <v>2018</v>
      </c>
    </row>
    <row r="3726" spans="1:16" s="163" customFormat="1" ht="15.75" customHeight="1" x14ac:dyDescent="0.25">
      <c r="A3726" s="104" t="s">
        <v>2043</v>
      </c>
      <c r="B3726" s="18" t="s">
        <v>2112</v>
      </c>
      <c r="C3726" s="91">
        <v>1515644.12</v>
      </c>
      <c r="D3726" s="91"/>
      <c r="E3726" s="91"/>
      <c r="F3726" s="91"/>
      <c r="G3726" s="91">
        <f t="shared" si="47"/>
        <v>1515644.12</v>
      </c>
      <c r="H3726" s="120">
        <v>43291</v>
      </c>
      <c r="I3726" s="120">
        <v>43291</v>
      </c>
      <c r="J3726" s="120"/>
      <c r="K3726" s="120"/>
      <c r="L3726" s="162"/>
      <c r="M3726" s="162" t="s">
        <v>5</v>
      </c>
      <c r="N3726" s="162">
        <v>1</v>
      </c>
      <c r="O3726" s="112">
        <v>1296.5</v>
      </c>
      <c r="P3726" s="29">
        <v>2018</v>
      </c>
    </row>
    <row r="3727" spans="1:16" s="163" customFormat="1" ht="15.75" customHeight="1" x14ac:dyDescent="0.25">
      <c r="A3727" s="81" t="s">
        <v>2178</v>
      </c>
      <c r="B3727" s="18" t="s">
        <v>245</v>
      </c>
      <c r="C3727" s="91">
        <v>1753809.22</v>
      </c>
      <c r="D3727" s="91"/>
      <c r="E3727" s="91"/>
      <c r="F3727" s="91"/>
      <c r="G3727" s="91">
        <f t="shared" si="47"/>
        <v>1753809.22</v>
      </c>
      <c r="H3727" s="120">
        <v>43265</v>
      </c>
      <c r="I3727" s="120">
        <v>43265</v>
      </c>
      <c r="J3727" s="120"/>
      <c r="K3727" s="120"/>
      <c r="L3727" s="162"/>
      <c r="M3727" s="162" t="s">
        <v>6</v>
      </c>
      <c r="N3727" s="162">
        <v>1</v>
      </c>
      <c r="O3727" s="112">
        <v>720</v>
      </c>
      <c r="P3727" s="29">
        <v>2018</v>
      </c>
    </row>
    <row r="3728" spans="1:16" s="163" customFormat="1" ht="15.75" customHeight="1" x14ac:dyDescent="0.25">
      <c r="A3728" s="81" t="s">
        <v>2179</v>
      </c>
      <c r="B3728" s="104" t="s">
        <v>1</v>
      </c>
      <c r="C3728" s="91">
        <v>762671.76</v>
      </c>
      <c r="D3728" s="91"/>
      <c r="E3728" s="91"/>
      <c r="F3728" s="91"/>
      <c r="G3728" s="91">
        <f t="shared" si="47"/>
        <v>762671.76</v>
      </c>
      <c r="H3728" s="120">
        <v>43306</v>
      </c>
      <c r="I3728" s="120">
        <v>43301</v>
      </c>
      <c r="J3728" s="120"/>
      <c r="K3728" s="120"/>
      <c r="L3728" s="162"/>
      <c r="M3728" s="162" t="s">
        <v>6</v>
      </c>
      <c r="N3728" s="162">
        <v>1</v>
      </c>
      <c r="O3728" s="112">
        <v>407.7</v>
      </c>
      <c r="P3728" s="29">
        <v>2018</v>
      </c>
    </row>
    <row r="3729" spans="1:16" s="163" customFormat="1" ht="15.75" customHeight="1" x14ac:dyDescent="0.25">
      <c r="A3729" s="81" t="s">
        <v>2116</v>
      </c>
      <c r="B3729" s="18" t="s">
        <v>245</v>
      </c>
      <c r="C3729" s="91">
        <v>1752300</v>
      </c>
      <c r="D3729" s="91"/>
      <c r="E3729" s="91"/>
      <c r="F3729" s="91"/>
      <c r="G3729" s="91">
        <f t="shared" si="47"/>
        <v>1752300</v>
      </c>
      <c r="H3729" s="120">
        <v>43325</v>
      </c>
      <c r="I3729" s="120">
        <v>43325</v>
      </c>
      <c r="J3729" s="120"/>
      <c r="K3729" s="120"/>
      <c r="L3729" s="162"/>
      <c r="M3729" s="162" t="s">
        <v>6</v>
      </c>
      <c r="N3729" s="162">
        <v>1</v>
      </c>
      <c r="O3729" s="112">
        <v>503.4</v>
      </c>
      <c r="P3729" s="29">
        <v>2018</v>
      </c>
    </row>
    <row r="3730" spans="1:16" s="163" customFormat="1" ht="15.75" customHeight="1" x14ac:dyDescent="0.25">
      <c r="A3730" s="81" t="s">
        <v>2564</v>
      </c>
      <c r="B3730" s="18" t="s">
        <v>1006</v>
      </c>
      <c r="C3730" s="91">
        <v>96595.94</v>
      </c>
      <c r="D3730" s="91"/>
      <c r="E3730" s="91"/>
      <c r="F3730" s="91"/>
      <c r="G3730" s="91">
        <f t="shared" si="47"/>
        <v>96595.94</v>
      </c>
      <c r="H3730" s="120">
        <v>43265</v>
      </c>
      <c r="I3730" s="120">
        <v>43265</v>
      </c>
      <c r="J3730" s="120"/>
      <c r="K3730" s="120"/>
      <c r="L3730" s="162"/>
      <c r="M3730" s="162" t="s">
        <v>1229</v>
      </c>
      <c r="N3730" s="162">
        <v>1</v>
      </c>
      <c r="O3730" s="112">
        <v>1031.8399999999999</v>
      </c>
      <c r="P3730" s="29">
        <v>2018</v>
      </c>
    </row>
    <row r="3731" spans="1:16" s="163" customFormat="1" ht="15.75" customHeight="1" x14ac:dyDescent="0.25">
      <c r="A3731" s="81" t="s">
        <v>2177</v>
      </c>
      <c r="B3731" s="18" t="s">
        <v>694</v>
      </c>
      <c r="C3731" s="91">
        <v>991610.76</v>
      </c>
      <c r="D3731" s="91"/>
      <c r="E3731" s="91"/>
      <c r="F3731" s="91"/>
      <c r="G3731" s="91">
        <f t="shared" si="47"/>
        <v>991610.76</v>
      </c>
      <c r="H3731" s="120">
        <v>43286</v>
      </c>
      <c r="I3731" s="120">
        <v>43287</v>
      </c>
      <c r="J3731" s="120"/>
      <c r="K3731" s="120"/>
      <c r="L3731" s="162"/>
      <c r="M3731" s="162" t="s">
        <v>5</v>
      </c>
      <c r="N3731" s="162">
        <v>1</v>
      </c>
      <c r="O3731" s="112">
        <v>383.2</v>
      </c>
      <c r="P3731" s="29">
        <v>2018</v>
      </c>
    </row>
    <row r="3732" spans="1:16" s="163" customFormat="1" ht="15.75" customHeight="1" x14ac:dyDescent="0.25">
      <c r="A3732" s="81" t="s">
        <v>1918</v>
      </c>
      <c r="B3732" s="18" t="s">
        <v>757</v>
      </c>
      <c r="C3732" s="91">
        <v>1256859.53</v>
      </c>
      <c r="D3732" s="91"/>
      <c r="E3732" s="91"/>
      <c r="F3732" s="91"/>
      <c r="G3732" s="91">
        <f t="shared" si="47"/>
        <v>1256859.53</v>
      </c>
      <c r="H3732" s="120">
        <v>43347</v>
      </c>
      <c r="I3732" s="120">
        <v>43347</v>
      </c>
      <c r="J3732" s="120"/>
      <c r="K3732" s="120"/>
      <c r="L3732" s="162"/>
      <c r="M3732" s="162" t="s">
        <v>5</v>
      </c>
      <c r="N3732" s="162">
        <v>1</v>
      </c>
      <c r="O3732" s="112">
        <v>1480.4</v>
      </c>
      <c r="P3732" s="29">
        <v>2018</v>
      </c>
    </row>
    <row r="3733" spans="1:16" s="163" customFormat="1" ht="15.75" customHeight="1" x14ac:dyDescent="0.25">
      <c r="A3733" s="81" t="s">
        <v>2222</v>
      </c>
      <c r="B3733" s="18" t="s">
        <v>2098</v>
      </c>
      <c r="C3733" s="91">
        <v>2386080.9</v>
      </c>
      <c r="D3733" s="91"/>
      <c r="E3733" s="91"/>
      <c r="F3733" s="91"/>
      <c r="G3733" s="91">
        <f t="shared" si="47"/>
        <v>2386080.9</v>
      </c>
      <c r="H3733" s="120">
        <v>43357</v>
      </c>
      <c r="I3733" s="120">
        <v>43357</v>
      </c>
      <c r="J3733" s="120"/>
      <c r="K3733" s="120"/>
      <c r="L3733" s="162"/>
      <c r="M3733" s="162" t="s">
        <v>6</v>
      </c>
      <c r="N3733" s="162">
        <v>1</v>
      </c>
      <c r="O3733" s="112">
        <v>1260.0999999999999</v>
      </c>
      <c r="P3733" s="29">
        <v>2018</v>
      </c>
    </row>
    <row r="3734" spans="1:16" s="163" customFormat="1" ht="15.75" customHeight="1" x14ac:dyDescent="0.25">
      <c r="A3734" s="81" t="s">
        <v>1983</v>
      </c>
      <c r="B3734" s="18" t="s">
        <v>1611</v>
      </c>
      <c r="C3734" s="91">
        <v>233277.53</v>
      </c>
      <c r="D3734" s="91"/>
      <c r="E3734" s="91"/>
      <c r="F3734" s="91"/>
      <c r="G3734" s="91">
        <f t="shared" si="47"/>
        <v>233277.53</v>
      </c>
      <c r="H3734" s="120">
        <v>43283</v>
      </c>
      <c r="I3734" s="120">
        <v>43283</v>
      </c>
      <c r="J3734" s="120"/>
      <c r="K3734" s="120"/>
      <c r="L3734" s="162"/>
      <c r="M3734" s="162" t="s">
        <v>2485</v>
      </c>
      <c r="N3734" s="162">
        <v>1</v>
      </c>
      <c r="O3734" s="112">
        <v>724.6</v>
      </c>
      <c r="P3734" s="29">
        <v>2018</v>
      </c>
    </row>
    <row r="3735" spans="1:16" s="163" customFormat="1" ht="15.75" customHeight="1" x14ac:dyDescent="0.25">
      <c r="A3735" s="81" t="s">
        <v>2180</v>
      </c>
      <c r="B3735" s="18" t="s">
        <v>757</v>
      </c>
      <c r="C3735" s="91">
        <v>410195.35</v>
      </c>
      <c r="D3735" s="91"/>
      <c r="E3735" s="91"/>
      <c r="F3735" s="91"/>
      <c r="G3735" s="91">
        <f t="shared" si="47"/>
        <v>410195.35</v>
      </c>
      <c r="H3735" s="120">
        <v>43294</v>
      </c>
      <c r="I3735" s="120">
        <v>43343</v>
      </c>
      <c r="J3735" s="120"/>
      <c r="K3735" s="120"/>
      <c r="L3735" s="162"/>
      <c r="M3735" s="162" t="s">
        <v>1161</v>
      </c>
      <c r="N3735" s="162">
        <v>1</v>
      </c>
      <c r="O3735" s="112">
        <v>732.3</v>
      </c>
      <c r="P3735" s="29">
        <v>2018</v>
      </c>
    </row>
    <row r="3736" spans="1:16" s="163" customFormat="1" ht="15.75" customHeight="1" x14ac:dyDescent="0.25">
      <c r="A3736" s="81" t="s">
        <v>2284</v>
      </c>
      <c r="B3736" s="104" t="s">
        <v>1</v>
      </c>
      <c r="C3736" s="91">
        <v>1476339.3</v>
      </c>
      <c r="D3736" s="91"/>
      <c r="E3736" s="91"/>
      <c r="F3736" s="91"/>
      <c r="G3736" s="91">
        <f t="shared" si="47"/>
        <v>1476339.3</v>
      </c>
      <c r="H3736" s="120">
        <v>43340</v>
      </c>
      <c r="I3736" s="120">
        <v>43340</v>
      </c>
      <c r="J3736" s="120"/>
      <c r="K3736" s="120"/>
      <c r="L3736" s="162"/>
      <c r="M3736" s="162" t="s">
        <v>6</v>
      </c>
      <c r="N3736" s="162">
        <v>1</v>
      </c>
      <c r="O3736" s="112">
        <v>871.6</v>
      </c>
      <c r="P3736" s="29">
        <v>2018</v>
      </c>
    </row>
    <row r="3737" spans="1:16" s="163" customFormat="1" ht="15.75" customHeight="1" x14ac:dyDescent="0.25">
      <c r="A3737" s="81" t="s">
        <v>1687</v>
      </c>
      <c r="B3737" s="18" t="s">
        <v>757</v>
      </c>
      <c r="C3737" s="91">
        <v>549502.75</v>
      </c>
      <c r="D3737" s="91"/>
      <c r="E3737" s="91"/>
      <c r="F3737" s="91"/>
      <c r="G3737" s="91">
        <f t="shared" si="47"/>
        <v>549502.75</v>
      </c>
      <c r="H3737" s="120">
        <v>43343</v>
      </c>
      <c r="I3737" s="120">
        <v>43343</v>
      </c>
      <c r="J3737" s="120"/>
      <c r="K3737" s="120"/>
      <c r="L3737" s="162"/>
      <c r="M3737" s="162" t="s">
        <v>1161</v>
      </c>
      <c r="N3737" s="162">
        <v>1</v>
      </c>
      <c r="O3737" s="112">
        <v>607.5</v>
      </c>
      <c r="P3737" s="29">
        <v>2018</v>
      </c>
    </row>
    <row r="3738" spans="1:16" s="163" customFormat="1" ht="15.75" customHeight="1" x14ac:dyDescent="0.25">
      <c r="A3738" s="81" t="s">
        <v>479</v>
      </c>
      <c r="B3738" s="18" t="s">
        <v>245</v>
      </c>
      <c r="C3738" s="91">
        <v>571039.76</v>
      </c>
      <c r="D3738" s="91"/>
      <c r="E3738" s="91"/>
      <c r="F3738" s="91"/>
      <c r="G3738" s="91">
        <f t="shared" si="47"/>
        <v>571039.76</v>
      </c>
      <c r="H3738" s="120">
        <v>43355</v>
      </c>
      <c r="I3738" s="120">
        <v>43355</v>
      </c>
      <c r="J3738" s="120"/>
      <c r="K3738" s="120"/>
      <c r="L3738" s="162"/>
      <c r="M3738" s="162" t="s">
        <v>1161</v>
      </c>
      <c r="N3738" s="162">
        <v>1</v>
      </c>
      <c r="O3738" s="112">
        <v>584.70000000000005</v>
      </c>
      <c r="P3738" s="29">
        <v>2018</v>
      </c>
    </row>
    <row r="3739" spans="1:16" s="163" customFormat="1" ht="15.75" customHeight="1" x14ac:dyDescent="0.25">
      <c r="A3739" s="81" t="s">
        <v>2283</v>
      </c>
      <c r="B3739" s="104" t="s">
        <v>1</v>
      </c>
      <c r="C3739" s="91">
        <v>1469162.54</v>
      </c>
      <c r="D3739" s="91"/>
      <c r="E3739" s="91"/>
      <c r="F3739" s="91"/>
      <c r="G3739" s="91">
        <f t="shared" si="47"/>
        <v>1469162.54</v>
      </c>
      <c r="H3739" s="120">
        <v>43334</v>
      </c>
      <c r="I3739" s="120">
        <v>43334</v>
      </c>
      <c r="J3739" s="120"/>
      <c r="K3739" s="120"/>
      <c r="L3739" s="162"/>
      <c r="M3739" s="162" t="s">
        <v>6</v>
      </c>
      <c r="N3739" s="162">
        <v>1</v>
      </c>
      <c r="O3739" s="112">
        <v>835</v>
      </c>
      <c r="P3739" s="29">
        <v>2018</v>
      </c>
    </row>
    <row r="3740" spans="1:16" s="163" customFormat="1" ht="15.75" customHeight="1" x14ac:dyDescent="0.25">
      <c r="A3740" s="81" t="s">
        <v>2286</v>
      </c>
      <c r="B3740" s="18" t="s">
        <v>2112</v>
      </c>
      <c r="C3740" s="91">
        <v>1159565.53</v>
      </c>
      <c r="D3740" s="91"/>
      <c r="E3740" s="91"/>
      <c r="F3740" s="91"/>
      <c r="G3740" s="91">
        <f t="shared" si="47"/>
        <v>1159565.53</v>
      </c>
      <c r="H3740" s="120">
        <v>43389</v>
      </c>
      <c r="I3740" s="120">
        <v>43389</v>
      </c>
      <c r="J3740" s="120"/>
      <c r="K3740" s="120"/>
      <c r="L3740" s="162"/>
      <c r="M3740" s="162" t="s">
        <v>5</v>
      </c>
      <c r="N3740" s="162">
        <v>1</v>
      </c>
      <c r="O3740" s="112">
        <v>1461.61</v>
      </c>
      <c r="P3740" s="29">
        <v>2018</v>
      </c>
    </row>
    <row r="3741" spans="1:16" s="163" customFormat="1" ht="15.75" customHeight="1" x14ac:dyDescent="0.25">
      <c r="A3741" s="81" t="s">
        <v>2285</v>
      </c>
      <c r="B3741" s="104" t="s">
        <v>1</v>
      </c>
      <c r="C3741" s="91">
        <v>399394.6</v>
      </c>
      <c r="D3741" s="91"/>
      <c r="E3741" s="91"/>
      <c r="F3741" s="91"/>
      <c r="G3741" s="91">
        <f t="shared" si="47"/>
        <v>399394.6</v>
      </c>
      <c r="H3741" s="120">
        <v>43350</v>
      </c>
      <c r="I3741" s="120">
        <v>43353</v>
      </c>
      <c r="J3741" s="120"/>
      <c r="K3741" s="120"/>
      <c r="L3741" s="162"/>
      <c r="M3741" s="162" t="s">
        <v>5</v>
      </c>
      <c r="N3741" s="162">
        <v>1</v>
      </c>
      <c r="O3741" s="112">
        <v>272.8</v>
      </c>
      <c r="P3741" s="29">
        <v>2018</v>
      </c>
    </row>
    <row r="3742" spans="1:16" s="163" customFormat="1" ht="15.75" customHeight="1" x14ac:dyDescent="0.25">
      <c r="A3742" s="81" t="s">
        <v>2037</v>
      </c>
      <c r="B3742" s="18" t="s">
        <v>757</v>
      </c>
      <c r="C3742" s="91">
        <v>327971.5</v>
      </c>
      <c r="D3742" s="91"/>
      <c r="E3742" s="91"/>
      <c r="F3742" s="91"/>
      <c r="G3742" s="91">
        <f t="shared" si="47"/>
        <v>327971.5</v>
      </c>
      <c r="H3742" s="120">
        <v>43378</v>
      </c>
      <c r="I3742" s="120">
        <v>43378</v>
      </c>
      <c r="J3742" s="120"/>
      <c r="K3742" s="120"/>
      <c r="L3742" s="162"/>
      <c r="M3742" s="162" t="s">
        <v>1161</v>
      </c>
      <c r="N3742" s="162">
        <v>1</v>
      </c>
      <c r="O3742" s="112">
        <v>328.9</v>
      </c>
      <c r="P3742" s="29">
        <v>2018</v>
      </c>
    </row>
    <row r="3743" spans="1:16" s="163" customFormat="1" ht="15.75" customHeight="1" x14ac:dyDescent="0.25">
      <c r="A3743" s="81" t="s">
        <v>1957</v>
      </c>
      <c r="B3743" s="18" t="s">
        <v>757</v>
      </c>
      <c r="C3743" s="91">
        <v>685297.01</v>
      </c>
      <c r="D3743" s="91"/>
      <c r="E3743" s="91"/>
      <c r="F3743" s="91"/>
      <c r="G3743" s="91">
        <f t="shared" si="47"/>
        <v>685297.01</v>
      </c>
      <c r="H3743" s="120">
        <v>43371</v>
      </c>
      <c r="I3743" s="120">
        <v>43371</v>
      </c>
      <c r="J3743" s="120"/>
      <c r="K3743" s="120"/>
      <c r="L3743" s="162"/>
      <c r="M3743" s="162" t="s">
        <v>2733</v>
      </c>
      <c r="N3743" s="162">
        <v>3</v>
      </c>
      <c r="O3743" s="112">
        <v>684.8</v>
      </c>
      <c r="P3743" s="29">
        <v>2018</v>
      </c>
    </row>
    <row r="3744" spans="1:16" s="163" customFormat="1" ht="15.75" customHeight="1" x14ac:dyDescent="0.25">
      <c r="A3744" s="81" t="s">
        <v>1958</v>
      </c>
      <c r="B3744" s="155" t="s">
        <v>246</v>
      </c>
      <c r="C3744" s="91">
        <v>177233.64</v>
      </c>
      <c r="D3744" s="91"/>
      <c r="E3744" s="91"/>
      <c r="F3744" s="91"/>
      <c r="G3744" s="91">
        <f t="shared" si="47"/>
        <v>177233.64</v>
      </c>
      <c r="H3744" s="120">
        <v>43357</v>
      </c>
      <c r="I3744" s="120">
        <v>43403</v>
      </c>
      <c r="J3744" s="120"/>
      <c r="K3744" s="120"/>
      <c r="L3744" s="162"/>
      <c r="M3744" s="162" t="s">
        <v>1585</v>
      </c>
      <c r="N3744" s="162">
        <v>2</v>
      </c>
      <c r="O3744" s="112">
        <v>778.9</v>
      </c>
      <c r="P3744" s="29">
        <v>2018</v>
      </c>
    </row>
    <row r="3745" spans="1:16" s="163" customFormat="1" ht="15.75" customHeight="1" x14ac:dyDescent="0.25">
      <c r="A3745" s="81" t="s">
        <v>991</v>
      </c>
      <c r="B3745" s="18" t="s">
        <v>757</v>
      </c>
      <c r="C3745" s="91">
        <v>526907.21</v>
      </c>
      <c r="D3745" s="91"/>
      <c r="E3745" s="91"/>
      <c r="F3745" s="91"/>
      <c r="G3745" s="91">
        <f t="shared" si="47"/>
        <v>526907.21</v>
      </c>
      <c r="H3745" s="120">
        <v>43392</v>
      </c>
      <c r="I3745" s="120">
        <v>43392</v>
      </c>
      <c r="J3745" s="120"/>
      <c r="K3745" s="120"/>
      <c r="L3745" s="162"/>
      <c r="M3745" s="162" t="s">
        <v>2380</v>
      </c>
      <c r="N3745" s="162">
        <v>2</v>
      </c>
      <c r="O3745" s="112">
        <v>676.9</v>
      </c>
      <c r="P3745" s="29">
        <v>2018</v>
      </c>
    </row>
    <row r="3746" spans="1:16" s="163" customFormat="1" ht="15.75" customHeight="1" x14ac:dyDescent="0.25">
      <c r="A3746" s="81" t="s">
        <v>1920</v>
      </c>
      <c r="B3746" s="18" t="s">
        <v>2098</v>
      </c>
      <c r="C3746" s="91">
        <v>1626450.83</v>
      </c>
      <c r="D3746" s="91"/>
      <c r="E3746" s="91"/>
      <c r="F3746" s="91"/>
      <c r="G3746" s="91">
        <f t="shared" si="47"/>
        <v>1626450.83</v>
      </c>
      <c r="H3746" s="120">
        <v>43419</v>
      </c>
      <c r="I3746" s="120">
        <v>43419</v>
      </c>
      <c r="J3746" s="120"/>
      <c r="K3746" s="120"/>
      <c r="L3746" s="162"/>
      <c r="M3746" s="162" t="s">
        <v>6</v>
      </c>
      <c r="N3746" s="162">
        <v>1</v>
      </c>
      <c r="O3746" s="112">
        <v>652.79999999999995</v>
      </c>
      <c r="P3746" s="29">
        <v>2018</v>
      </c>
    </row>
    <row r="3747" spans="1:16" s="163" customFormat="1" ht="15.75" customHeight="1" x14ac:dyDescent="0.25">
      <c r="A3747" s="81" t="s">
        <v>1956</v>
      </c>
      <c r="B3747" s="18" t="s">
        <v>2731</v>
      </c>
      <c r="C3747" s="91">
        <v>94448.38</v>
      </c>
      <c r="D3747" s="91"/>
      <c r="E3747" s="91"/>
      <c r="F3747" s="91"/>
      <c r="G3747" s="91">
        <f t="shared" si="47"/>
        <v>94448.38</v>
      </c>
      <c r="H3747" s="120">
        <v>43350</v>
      </c>
      <c r="I3747" s="120">
        <v>43350</v>
      </c>
      <c r="J3747" s="120"/>
      <c r="K3747" s="120"/>
      <c r="L3747" s="162"/>
      <c r="M3747" s="162" t="s">
        <v>1229</v>
      </c>
      <c r="N3747" s="162">
        <v>1</v>
      </c>
      <c r="O3747" s="112">
        <v>297</v>
      </c>
      <c r="P3747" s="29">
        <v>2018</v>
      </c>
    </row>
    <row r="3748" spans="1:16" s="163" customFormat="1" ht="15.75" customHeight="1" x14ac:dyDescent="0.25">
      <c r="A3748" s="81" t="s">
        <v>2042</v>
      </c>
      <c r="B3748" s="18" t="s">
        <v>974</v>
      </c>
      <c r="C3748" s="91">
        <v>790960.54</v>
      </c>
      <c r="D3748" s="91"/>
      <c r="E3748" s="91"/>
      <c r="F3748" s="91"/>
      <c r="G3748" s="91">
        <f t="shared" si="47"/>
        <v>790960.54</v>
      </c>
      <c r="H3748" s="120">
        <v>43398</v>
      </c>
      <c r="I3748" s="120">
        <v>43419</v>
      </c>
      <c r="J3748" s="120"/>
      <c r="K3748" s="120"/>
      <c r="L3748" s="162"/>
      <c r="M3748" s="162" t="s">
        <v>5</v>
      </c>
      <c r="N3748" s="162">
        <v>1</v>
      </c>
      <c r="O3748" s="112">
        <v>582.4</v>
      </c>
      <c r="P3748" s="29">
        <v>2018</v>
      </c>
    </row>
    <row r="3749" spans="1:16" s="163" customFormat="1" ht="15.75" customHeight="1" x14ac:dyDescent="0.25">
      <c r="A3749" s="81" t="s">
        <v>2280</v>
      </c>
      <c r="B3749" s="18" t="s">
        <v>782</v>
      </c>
      <c r="C3749" s="91">
        <v>1772014.35</v>
      </c>
      <c r="D3749" s="91"/>
      <c r="E3749" s="91"/>
      <c r="F3749" s="91"/>
      <c r="G3749" s="91">
        <f t="shared" si="47"/>
        <v>1772014.35</v>
      </c>
      <c r="H3749" s="120">
        <v>43343</v>
      </c>
      <c r="I3749" s="120">
        <v>43347</v>
      </c>
      <c r="J3749" s="120"/>
      <c r="K3749" s="120"/>
      <c r="L3749" s="162"/>
      <c r="M3749" s="162" t="s">
        <v>6</v>
      </c>
      <c r="N3749" s="162">
        <v>1</v>
      </c>
      <c r="O3749" s="112">
        <v>778</v>
      </c>
      <c r="P3749" s="29">
        <v>2018</v>
      </c>
    </row>
    <row r="3750" spans="1:16" s="163" customFormat="1" ht="15.75" customHeight="1" x14ac:dyDescent="0.25">
      <c r="A3750" s="81" t="s">
        <v>568</v>
      </c>
      <c r="B3750" s="18" t="s">
        <v>694</v>
      </c>
      <c r="C3750" s="91">
        <v>1436532.27</v>
      </c>
      <c r="D3750" s="91"/>
      <c r="E3750" s="91"/>
      <c r="F3750" s="91"/>
      <c r="G3750" s="91">
        <f t="shared" si="47"/>
        <v>1436532.27</v>
      </c>
      <c r="H3750" s="120">
        <v>43353</v>
      </c>
      <c r="I3750" s="120">
        <v>43353</v>
      </c>
      <c r="J3750" s="120"/>
      <c r="K3750" s="120"/>
      <c r="L3750" s="162"/>
      <c r="M3750" s="162" t="s">
        <v>5</v>
      </c>
      <c r="N3750" s="162">
        <v>1</v>
      </c>
      <c r="O3750" s="112">
        <v>628.5</v>
      </c>
      <c r="P3750" s="29">
        <v>2018</v>
      </c>
    </row>
    <row r="3751" spans="1:16" s="163" customFormat="1" ht="15.75" customHeight="1" x14ac:dyDescent="0.25">
      <c r="A3751" s="81" t="s">
        <v>2287</v>
      </c>
      <c r="B3751" s="18" t="s">
        <v>1006</v>
      </c>
      <c r="C3751" s="91">
        <v>1601957.17</v>
      </c>
      <c r="D3751" s="91"/>
      <c r="E3751" s="91"/>
      <c r="F3751" s="91"/>
      <c r="G3751" s="91">
        <f t="shared" si="47"/>
        <v>1601957.17</v>
      </c>
      <c r="H3751" s="120">
        <v>43391</v>
      </c>
      <c r="I3751" s="120">
        <v>43391</v>
      </c>
      <c r="J3751" s="120"/>
      <c r="K3751" s="120"/>
      <c r="L3751" s="162"/>
      <c r="M3751" s="162" t="s">
        <v>5</v>
      </c>
      <c r="N3751" s="162">
        <v>1</v>
      </c>
      <c r="O3751" s="112">
        <v>809.7</v>
      </c>
      <c r="P3751" s="29">
        <v>2018</v>
      </c>
    </row>
    <row r="3752" spans="1:16" s="163" customFormat="1" ht="15.75" customHeight="1" x14ac:dyDescent="0.25">
      <c r="A3752" s="81" t="s">
        <v>2092</v>
      </c>
      <c r="B3752" s="18" t="s">
        <v>694</v>
      </c>
      <c r="C3752" s="91">
        <v>1323824.02</v>
      </c>
      <c r="D3752" s="91"/>
      <c r="E3752" s="91"/>
      <c r="F3752" s="91"/>
      <c r="G3752" s="91">
        <f t="shared" si="47"/>
        <v>1323824.02</v>
      </c>
      <c r="H3752" s="120">
        <v>43368</v>
      </c>
      <c r="I3752" s="120">
        <v>43395</v>
      </c>
      <c r="J3752" s="120"/>
      <c r="K3752" s="120"/>
      <c r="L3752" s="162"/>
      <c r="M3752" s="162" t="s">
        <v>5</v>
      </c>
      <c r="N3752" s="162">
        <v>1</v>
      </c>
      <c r="O3752" s="112">
        <v>383</v>
      </c>
      <c r="P3752" s="29">
        <v>2018</v>
      </c>
    </row>
    <row r="3753" spans="1:16" s="163" customFormat="1" ht="15.75" customHeight="1" x14ac:dyDescent="0.25">
      <c r="A3753" s="81" t="s">
        <v>1959</v>
      </c>
      <c r="B3753" s="18" t="s">
        <v>757</v>
      </c>
      <c r="C3753" s="91">
        <v>105731.32</v>
      </c>
      <c r="D3753" s="91"/>
      <c r="E3753" s="91"/>
      <c r="F3753" s="91"/>
      <c r="G3753" s="91">
        <f t="shared" si="47"/>
        <v>105731.32</v>
      </c>
      <c r="H3753" s="120">
        <v>43432</v>
      </c>
      <c r="I3753" s="120">
        <v>43432</v>
      </c>
      <c r="J3753" s="120"/>
      <c r="K3753" s="120"/>
      <c r="L3753" s="162"/>
      <c r="M3753" s="162" t="s">
        <v>1473</v>
      </c>
      <c r="N3753" s="162">
        <v>1</v>
      </c>
      <c r="O3753" s="112">
        <v>732.26</v>
      </c>
      <c r="P3753" s="29">
        <v>2018</v>
      </c>
    </row>
    <row r="3754" spans="1:16" s="163" customFormat="1" ht="15.75" customHeight="1" x14ac:dyDescent="0.25">
      <c r="A3754" s="81" t="s">
        <v>1379</v>
      </c>
      <c r="B3754" s="18" t="s">
        <v>2545</v>
      </c>
      <c r="C3754" s="91">
        <v>1834172.27</v>
      </c>
      <c r="D3754" s="91"/>
      <c r="E3754" s="91"/>
      <c r="F3754" s="91"/>
      <c r="G3754" s="91">
        <f t="shared" si="47"/>
        <v>1834172.27</v>
      </c>
      <c r="H3754" s="120">
        <v>43403</v>
      </c>
      <c r="I3754" s="120">
        <v>43403</v>
      </c>
      <c r="J3754" s="120"/>
      <c r="K3754" s="120"/>
      <c r="L3754" s="162"/>
      <c r="M3754" s="162" t="s">
        <v>2797</v>
      </c>
      <c r="N3754" s="162">
        <v>2</v>
      </c>
      <c r="O3754" s="112">
        <v>975.1</v>
      </c>
      <c r="P3754" s="29">
        <v>2018</v>
      </c>
    </row>
    <row r="3755" spans="1:16" s="163" customFormat="1" ht="15.75" customHeight="1" x14ac:dyDescent="0.25">
      <c r="A3755" s="81" t="s">
        <v>1919</v>
      </c>
      <c r="B3755" s="18" t="s">
        <v>782</v>
      </c>
      <c r="C3755" s="91">
        <v>1855620.96</v>
      </c>
      <c r="D3755" s="91"/>
      <c r="E3755" s="91"/>
      <c r="F3755" s="91"/>
      <c r="G3755" s="91">
        <f t="shared" si="47"/>
        <v>1855620.96</v>
      </c>
      <c r="H3755" s="120">
        <v>43271</v>
      </c>
      <c r="I3755" s="120">
        <v>43426</v>
      </c>
      <c r="J3755" s="120"/>
      <c r="K3755" s="120"/>
      <c r="L3755" s="162"/>
      <c r="M3755" s="162" t="s">
        <v>6</v>
      </c>
      <c r="N3755" s="162">
        <v>1</v>
      </c>
      <c r="O3755" s="112">
        <v>660.4</v>
      </c>
      <c r="P3755" s="29">
        <v>2018</v>
      </c>
    </row>
    <row r="3756" spans="1:16" s="163" customFormat="1" ht="15.75" customHeight="1" x14ac:dyDescent="0.25">
      <c r="A3756" s="81" t="s">
        <v>2074</v>
      </c>
      <c r="B3756" s="18" t="s">
        <v>974</v>
      </c>
      <c r="C3756" s="91">
        <v>1525739.49</v>
      </c>
      <c r="D3756" s="91"/>
      <c r="E3756" s="91"/>
      <c r="F3756" s="91"/>
      <c r="G3756" s="91">
        <f t="shared" si="47"/>
        <v>1525739.49</v>
      </c>
      <c r="H3756" s="120">
        <v>43440</v>
      </c>
      <c r="I3756" s="120" t="s">
        <v>3182</v>
      </c>
      <c r="J3756" s="120"/>
      <c r="K3756" s="120"/>
      <c r="L3756" s="162"/>
      <c r="M3756" s="162" t="s">
        <v>5</v>
      </c>
      <c r="N3756" s="162">
        <v>1</v>
      </c>
      <c r="O3756" s="112">
        <v>771.4</v>
      </c>
      <c r="P3756" s="29">
        <v>2018</v>
      </c>
    </row>
    <row r="3757" spans="1:16" s="163" customFormat="1" ht="15.75" customHeight="1" x14ac:dyDescent="0.25">
      <c r="A3757" s="81" t="s">
        <v>2072</v>
      </c>
      <c r="B3757" s="104" t="s">
        <v>1</v>
      </c>
      <c r="C3757" s="91">
        <v>703187.96</v>
      </c>
      <c r="D3757" s="91"/>
      <c r="E3757" s="91"/>
      <c r="F3757" s="91"/>
      <c r="G3757" s="91">
        <f t="shared" si="47"/>
        <v>703187.96</v>
      </c>
      <c r="H3757" s="120">
        <v>43451</v>
      </c>
      <c r="I3757" s="120">
        <v>43451</v>
      </c>
      <c r="J3757" s="120"/>
      <c r="K3757" s="120"/>
      <c r="L3757" s="162"/>
      <c r="M3757" s="162" t="s">
        <v>5</v>
      </c>
      <c r="N3757" s="162">
        <v>1</v>
      </c>
      <c r="O3757" s="112">
        <v>294.39999999999998</v>
      </c>
      <c r="P3757" s="29">
        <v>2019</v>
      </c>
    </row>
    <row r="3758" spans="1:16" s="163" customFormat="1" ht="15.75" customHeight="1" x14ac:dyDescent="0.25">
      <c r="A3758" s="81" t="s">
        <v>2089</v>
      </c>
      <c r="B3758" s="18" t="s">
        <v>1006</v>
      </c>
      <c r="C3758" s="91">
        <v>1051159.46</v>
      </c>
      <c r="D3758" s="91"/>
      <c r="E3758" s="91"/>
      <c r="F3758" s="91"/>
      <c r="G3758" s="91">
        <f t="shared" si="47"/>
        <v>1051159.46</v>
      </c>
      <c r="H3758" s="120">
        <v>43418</v>
      </c>
      <c r="I3758" s="120">
        <v>43418</v>
      </c>
      <c r="J3758" s="120"/>
      <c r="K3758" s="120"/>
      <c r="L3758" s="162"/>
      <c r="M3758" s="162" t="s">
        <v>5</v>
      </c>
      <c r="N3758" s="162">
        <v>1</v>
      </c>
      <c r="O3758" s="112">
        <v>1969.3</v>
      </c>
      <c r="P3758" s="29">
        <v>2019</v>
      </c>
    </row>
    <row r="3759" spans="1:16" s="163" customFormat="1" ht="15.75" customHeight="1" x14ac:dyDescent="0.25">
      <c r="A3759" s="81" t="s">
        <v>2471</v>
      </c>
      <c r="B3759" s="18" t="s">
        <v>2851</v>
      </c>
      <c r="C3759" s="91">
        <v>96971.199999999997</v>
      </c>
      <c r="D3759" s="91"/>
      <c r="E3759" s="91"/>
      <c r="F3759" s="91"/>
      <c r="G3759" s="91">
        <f t="shared" si="47"/>
        <v>96971.199999999997</v>
      </c>
      <c r="H3759" s="120">
        <v>43434</v>
      </c>
      <c r="I3759" s="120">
        <v>43434</v>
      </c>
      <c r="J3759" s="120"/>
      <c r="K3759" s="120"/>
      <c r="L3759" s="162"/>
      <c r="M3759" s="162" t="s">
        <v>1229</v>
      </c>
      <c r="N3759" s="162">
        <v>1</v>
      </c>
      <c r="O3759" s="112">
        <v>794.5</v>
      </c>
      <c r="P3759" s="29">
        <v>2019</v>
      </c>
    </row>
    <row r="3760" spans="1:16" s="163" customFormat="1" ht="15.75" customHeight="1" x14ac:dyDescent="0.25">
      <c r="A3760" s="81" t="s">
        <v>2445</v>
      </c>
      <c r="B3760" s="18" t="s">
        <v>974</v>
      </c>
      <c r="C3760" s="91">
        <v>1515467.54</v>
      </c>
      <c r="D3760" s="91"/>
      <c r="E3760" s="91"/>
      <c r="F3760" s="91"/>
      <c r="G3760" s="91">
        <f t="shared" si="47"/>
        <v>1515467.54</v>
      </c>
      <c r="H3760" s="120">
        <v>43446</v>
      </c>
      <c r="I3760" s="120">
        <v>43461</v>
      </c>
      <c r="J3760" s="120"/>
      <c r="K3760" s="120"/>
      <c r="L3760" s="162"/>
      <c r="M3760" s="162" t="s">
        <v>5</v>
      </c>
      <c r="N3760" s="162">
        <v>1</v>
      </c>
      <c r="O3760" s="112">
        <v>439.9</v>
      </c>
      <c r="P3760" s="29">
        <v>2019</v>
      </c>
    </row>
    <row r="3761" spans="1:16" s="163" customFormat="1" ht="15.75" customHeight="1" x14ac:dyDescent="0.25">
      <c r="A3761" s="81" t="s">
        <v>2122</v>
      </c>
      <c r="B3761" s="18" t="s">
        <v>694</v>
      </c>
      <c r="C3761" s="91">
        <v>1236840.52</v>
      </c>
      <c r="D3761" s="91"/>
      <c r="E3761" s="91"/>
      <c r="F3761" s="91"/>
      <c r="G3761" s="91">
        <f t="shared" si="47"/>
        <v>1236840.52</v>
      </c>
      <c r="H3761" s="120">
        <v>43410</v>
      </c>
      <c r="I3761" s="120">
        <v>43410</v>
      </c>
      <c r="J3761" s="120"/>
      <c r="K3761" s="120"/>
      <c r="L3761" s="162"/>
      <c r="M3761" s="162" t="s">
        <v>5</v>
      </c>
      <c r="N3761" s="162">
        <v>1</v>
      </c>
      <c r="O3761" s="112">
        <v>713.7</v>
      </c>
      <c r="P3761" s="29">
        <v>2019</v>
      </c>
    </row>
    <row r="3762" spans="1:16" s="163" customFormat="1" ht="15.75" customHeight="1" x14ac:dyDescent="0.25">
      <c r="A3762" s="81" t="s">
        <v>1917</v>
      </c>
      <c r="B3762" s="18" t="s">
        <v>2113</v>
      </c>
      <c r="C3762" s="91">
        <v>2903843.12</v>
      </c>
      <c r="D3762" s="91"/>
      <c r="E3762" s="91"/>
      <c r="F3762" s="91"/>
      <c r="G3762" s="91">
        <f t="shared" si="47"/>
        <v>2903843.12</v>
      </c>
      <c r="H3762" s="120">
        <v>43305</v>
      </c>
      <c r="I3762" s="120">
        <v>43434</v>
      </c>
      <c r="J3762" s="120"/>
      <c r="K3762" s="120"/>
      <c r="L3762" s="162"/>
      <c r="M3762" s="162" t="s">
        <v>6</v>
      </c>
      <c r="N3762" s="162">
        <v>1</v>
      </c>
      <c r="O3762" s="112">
        <v>964.8</v>
      </c>
      <c r="P3762" s="29">
        <v>2019</v>
      </c>
    </row>
    <row r="3763" spans="1:16" s="163" customFormat="1" ht="15.75" customHeight="1" x14ac:dyDescent="0.25">
      <c r="A3763" s="81" t="s">
        <v>1752</v>
      </c>
      <c r="B3763" s="18" t="s">
        <v>2113</v>
      </c>
      <c r="C3763" s="91">
        <v>2245183.2400000002</v>
      </c>
      <c r="D3763" s="91"/>
      <c r="E3763" s="91"/>
      <c r="F3763" s="91"/>
      <c r="G3763" s="91">
        <f t="shared" si="47"/>
        <v>2245183.2400000002</v>
      </c>
      <c r="H3763" s="120">
        <v>43305</v>
      </c>
      <c r="I3763" s="120">
        <v>43400</v>
      </c>
      <c r="J3763" s="120"/>
      <c r="K3763" s="120"/>
      <c r="L3763" s="162"/>
      <c r="M3763" s="162" t="s">
        <v>6</v>
      </c>
      <c r="N3763" s="162">
        <v>1</v>
      </c>
      <c r="O3763" s="112">
        <v>724.75</v>
      </c>
      <c r="P3763" s="29">
        <v>2019</v>
      </c>
    </row>
    <row r="3764" spans="1:16" s="163" customFormat="1" ht="15.75" customHeight="1" x14ac:dyDescent="0.25">
      <c r="A3764" s="81" t="s">
        <v>2448</v>
      </c>
      <c r="B3764" s="18" t="s">
        <v>974</v>
      </c>
      <c r="C3764" s="91">
        <v>3239370.68</v>
      </c>
      <c r="D3764" s="91"/>
      <c r="E3764" s="91"/>
      <c r="F3764" s="91"/>
      <c r="G3764" s="91">
        <f t="shared" si="47"/>
        <v>3239370.68</v>
      </c>
      <c r="H3764" s="120">
        <v>43494</v>
      </c>
      <c r="I3764" s="120">
        <v>43494</v>
      </c>
      <c r="J3764" s="120"/>
      <c r="K3764" s="120"/>
      <c r="L3764" s="162"/>
      <c r="M3764" s="162" t="s">
        <v>5</v>
      </c>
      <c r="N3764" s="162">
        <v>1</v>
      </c>
      <c r="O3764" s="112">
        <v>1116.8</v>
      </c>
      <c r="P3764" s="29">
        <v>2019</v>
      </c>
    </row>
    <row r="3765" spans="1:16" s="163" customFormat="1" ht="15.75" customHeight="1" x14ac:dyDescent="0.25">
      <c r="A3765" s="81" t="s">
        <v>2447</v>
      </c>
      <c r="B3765" s="18" t="s">
        <v>974</v>
      </c>
      <c r="C3765" s="91">
        <v>2486662.9300000002</v>
      </c>
      <c r="D3765" s="91"/>
      <c r="E3765" s="91"/>
      <c r="F3765" s="91"/>
      <c r="G3765" s="91">
        <f t="shared" si="47"/>
        <v>2486662.9300000002</v>
      </c>
      <c r="H3765" s="120">
        <v>43494</v>
      </c>
      <c r="I3765" s="120">
        <v>43494</v>
      </c>
      <c r="J3765" s="120"/>
      <c r="K3765" s="120"/>
      <c r="L3765" s="162"/>
      <c r="M3765" s="162" t="s">
        <v>5</v>
      </c>
      <c r="N3765" s="162">
        <v>1</v>
      </c>
      <c r="O3765" s="112">
        <v>1205.23</v>
      </c>
      <c r="P3765" s="29">
        <v>2019</v>
      </c>
    </row>
    <row r="3766" spans="1:16" s="163" customFormat="1" ht="15.75" customHeight="1" x14ac:dyDescent="0.25">
      <c r="A3766" s="81" t="s">
        <v>1985</v>
      </c>
      <c r="B3766" s="18" t="s">
        <v>3083</v>
      </c>
      <c r="C3766" s="91">
        <v>367138.35</v>
      </c>
      <c r="D3766" s="91"/>
      <c r="E3766" s="91"/>
      <c r="F3766" s="91"/>
      <c r="G3766" s="91">
        <f t="shared" si="47"/>
        <v>367138.35</v>
      </c>
      <c r="H3766" s="120">
        <v>43427</v>
      </c>
      <c r="I3766" s="120">
        <v>43427</v>
      </c>
      <c r="J3766" s="120"/>
      <c r="K3766" s="120"/>
      <c r="L3766" s="162"/>
      <c r="M3766" s="162" t="s">
        <v>2124</v>
      </c>
      <c r="N3766" s="162">
        <v>2</v>
      </c>
      <c r="O3766" s="112">
        <v>1560.6</v>
      </c>
      <c r="P3766" s="29">
        <v>2019</v>
      </c>
    </row>
    <row r="3767" spans="1:16" s="163" customFormat="1" ht="15.75" customHeight="1" x14ac:dyDescent="0.25">
      <c r="A3767" s="81" t="s">
        <v>2465</v>
      </c>
      <c r="B3767" s="18" t="s">
        <v>2098</v>
      </c>
      <c r="C3767" s="91">
        <v>2000217.64</v>
      </c>
      <c r="D3767" s="91"/>
      <c r="E3767" s="91"/>
      <c r="F3767" s="91"/>
      <c r="G3767" s="91">
        <f t="shared" si="47"/>
        <v>2000217.64</v>
      </c>
      <c r="H3767" s="120">
        <v>43517</v>
      </c>
      <c r="I3767" s="120">
        <v>43517</v>
      </c>
      <c r="J3767" s="120"/>
      <c r="K3767" s="120"/>
      <c r="L3767" s="162"/>
      <c r="M3767" s="162" t="s">
        <v>5</v>
      </c>
      <c r="N3767" s="162">
        <v>1</v>
      </c>
      <c r="O3767" s="112">
        <v>659.52</v>
      </c>
      <c r="P3767" s="29">
        <v>2019</v>
      </c>
    </row>
    <row r="3768" spans="1:16" s="163" customFormat="1" ht="15.75" customHeight="1" x14ac:dyDescent="0.25">
      <c r="A3768" s="81" t="s">
        <v>2455</v>
      </c>
      <c r="B3768" s="18" t="s">
        <v>2852</v>
      </c>
      <c r="C3768" s="91">
        <v>2216192.48</v>
      </c>
      <c r="D3768" s="91"/>
      <c r="E3768" s="91"/>
      <c r="F3768" s="91"/>
      <c r="G3768" s="91">
        <f t="shared" si="47"/>
        <v>2216192.48</v>
      </c>
      <c r="H3768" s="120">
        <v>43495</v>
      </c>
      <c r="I3768" s="120">
        <v>43495</v>
      </c>
      <c r="J3768" s="120"/>
      <c r="K3768" s="120"/>
      <c r="L3768" s="162"/>
      <c r="M3768" s="162" t="s">
        <v>5</v>
      </c>
      <c r="N3768" s="162">
        <v>1</v>
      </c>
      <c r="O3768" s="112">
        <v>788</v>
      </c>
      <c r="P3768" s="29">
        <v>2019</v>
      </c>
    </row>
    <row r="3769" spans="1:16" s="163" customFormat="1" ht="15.75" customHeight="1" x14ac:dyDescent="0.25">
      <c r="A3769" s="81" t="s">
        <v>1382</v>
      </c>
      <c r="B3769" s="18" t="s">
        <v>63</v>
      </c>
      <c r="C3769" s="91">
        <v>1221200.6399999999</v>
      </c>
      <c r="D3769" s="91"/>
      <c r="E3769" s="91"/>
      <c r="F3769" s="91"/>
      <c r="G3769" s="91">
        <f t="shared" si="47"/>
        <v>1221200.6399999999</v>
      </c>
      <c r="H3769" s="120">
        <v>43474</v>
      </c>
      <c r="I3769" s="120">
        <v>43501</v>
      </c>
      <c r="J3769" s="120"/>
      <c r="K3769" s="120"/>
      <c r="L3769" s="162"/>
      <c r="M3769" s="162" t="s">
        <v>5</v>
      </c>
      <c r="N3769" s="162">
        <v>1</v>
      </c>
      <c r="O3769" s="112">
        <v>1475</v>
      </c>
      <c r="P3769" s="29">
        <v>2019</v>
      </c>
    </row>
    <row r="3770" spans="1:16" s="163" customFormat="1" ht="15.75" customHeight="1" x14ac:dyDescent="0.25">
      <c r="A3770" s="81" t="s">
        <v>2444</v>
      </c>
      <c r="B3770" s="18" t="s">
        <v>1311</v>
      </c>
      <c r="C3770" s="91">
        <v>2162761.4700000002</v>
      </c>
      <c r="D3770" s="91"/>
      <c r="E3770" s="91"/>
      <c r="F3770" s="91"/>
      <c r="G3770" s="91">
        <f t="shared" si="47"/>
        <v>2162761.4700000002</v>
      </c>
      <c r="H3770" s="120">
        <v>43490</v>
      </c>
      <c r="I3770" s="120">
        <v>43564</v>
      </c>
      <c r="J3770" s="120"/>
      <c r="K3770" s="120"/>
      <c r="L3770" s="162"/>
      <c r="M3770" s="162" t="s">
        <v>5</v>
      </c>
      <c r="N3770" s="162">
        <v>1</v>
      </c>
      <c r="O3770" s="112">
        <v>683</v>
      </c>
      <c r="P3770" s="29">
        <v>2019</v>
      </c>
    </row>
    <row r="3771" spans="1:16" s="163" customFormat="1" ht="15.75" customHeight="1" x14ac:dyDescent="0.25">
      <c r="A3771" s="81" t="s">
        <v>2427</v>
      </c>
      <c r="B3771" s="18" t="s">
        <v>2112</v>
      </c>
      <c r="C3771" s="91">
        <v>2335872.11</v>
      </c>
      <c r="D3771" s="91"/>
      <c r="E3771" s="91"/>
      <c r="F3771" s="91"/>
      <c r="G3771" s="91">
        <f t="shared" si="47"/>
        <v>2335872.11</v>
      </c>
      <c r="H3771" s="120">
        <v>43551</v>
      </c>
      <c r="I3771" s="120">
        <v>43560</v>
      </c>
      <c r="J3771" s="120"/>
      <c r="K3771" s="120"/>
      <c r="L3771" s="162"/>
      <c r="M3771" s="162" t="s">
        <v>5</v>
      </c>
      <c r="N3771" s="162">
        <v>1</v>
      </c>
      <c r="O3771" s="112">
        <v>740</v>
      </c>
      <c r="P3771" s="29">
        <v>2019</v>
      </c>
    </row>
    <row r="3772" spans="1:16" s="163" customFormat="1" ht="15.75" customHeight="1" x14ac:dyDescent="0.25">
      <c r="A3772" s="81" t="s">
        <v>2390</v>
      </c>
      <c r="B3772" s="18" t="s">
        <v>2852</v>
      </c>
      <c r="C3772" s="91">
        <v>2028307.27</v>
      </c>
      <c r="D3772" s="91"/>
      <c r="E3772" s="91"/>
      <c r="F3772" s="91"/>
      <c r="G3772" s="91">
        <f t="shared" si="47"/>
        <v>2028307.27</v>
      </c>
      <c r="H3772" s="120">
        <v>43538</v>
      </c>
      <c r="I3772" s="120">
        <v>43566</v>
      </c>
      <c r="J3772" s="120"/>
      <c r="K3772" s="120"/>
      <c r="L3772" s="162"/>
      <c r="M3772" s="162" t="s">
        <v>5</v>
      </c>
      <c r="N3772" s="162">
        <v>1</v>
      </c>
      <c r="O3772" s="112">
        <v>972.7</v>
      </c>
      <c r="P3772" s="29">
        <v>2019</v>
      </c>
    </row>
    <row r="3773" spans="1:16" s="163" customFormat="1" ht="15.75" customHeight="1" x14ac:dyDescent="0.25">
      <c r="A3773" s="81" t="s">
        <v>2722</v>
      </c>
      <c r="B3773" s="18" t="s">
        <v>757</v>
      </c>
      <c r="C3773" s="91">
        <v>67109.3</v>
      </c>
      <c r="D3773" s="91"/>
      <c r="E3773" s="91"/>
      <c r="F3773" s="91"/>
      <c r="G3773" s="91">
        <f t="shared" si="47"/>
        <v>67109.3</v>
      </c>
      <c r="H3773" s="120">
        <v>43546</v>
      </c>
      <c r="I3773" s="120">
        <v>43579</v>
      </c>
      <c r="J3773" s="120"/>
      <c r="K3773" s="120"/>
      <c r="L3773" s="162"/>
      <c r="M3773" s="162" t="s">
        <v>1229</v>
      </c>
      <c r="N3773" s="162">
        <v>1</v>
      </c>
      <c r="O3773" s="112">
        <v>596.4</v>
      </c>
      <c r="P3773" s="29">
        <v>2019</v>
      </c>
    </row>
    <row r="3774" spans="1:16" s="163" customFormat="1" ht="15.75" customHeight="1" x14ac:dyDescent="0.25">
      <c r="A3774" s="81" t="s">
        <v>2723</v>
      </c>
      <c r="B3774" s="18" t="s">
        <v>757</v>
      </c>
      <c r="C3774" s="91">
        <v>149034.39000000001</v>
      </c>
      <c r="D3774" s="91"/>
      <c r="E3774" s="91"/>
      <c r="F3774" s="91"/>
      <c r="G3774" s="91">
        <f t="shared" si="47"/>
        <v>149034.39000000001</v>
      </c>
      <c r="H3774" s="120">
        <v>43546</v>
      </c>
      <c r="I3774" s="120">
        <v>43579</v>
      </c>
      <c r="J3774" s="120"/>
      <c r="K3774" s="120"/>
      <c r="L3774" s="162"/>
      <c r="M3774" s="162" t="s">
        <v>724</v>
      </c>
      <c r="N3774" s="162">
        <v>1</v>
      </c>
      <c r="O3774" s="112">
        <v>443.7</v>
      </c>
      <c r="P3774" s="29">
        <v>2019</v>
      </c>
    </row>
    <row r="3775" spans="1:16" s="163" customFormat="1" ht="15.75" customHeight="1" x14ac:dyDescent="0.25">
      <c r="A3775" s="81" t="s">
        <v>2386</v>
      </c>
      <c r="B3775" s="18" t="s">
        <v>782</v>
      </c>
      <c r="C3775" s="91">
        <v>2451679.79</v>
      </c>
      <c r="D3775" s="91"/>
      <c r="E3775" s="91"/>
      <c r="F3775" s="91"/>
      <c r="G3775" s="91">
        <f t="shared" si="47"/>
        <v>2451679.79</v>
      </c>
      <c r="H3775" s="120">
        <v>43530</v>
      </c>
      <c r="I3775" s="120">
        <v>43580</v>
      </c>
      <c r="J3775" s="120"/>
      <c r="K3775" s="120"/>
      <c r="L3775" s="162"/>
      <c r="M3775" s="162" t="s">
        <v>5</v>
      </c>
      <c r="N3775" s="162">
        <v>1</v>
      </c>
      <c r="O3775" s="112">
        <v>1000.4</v>
      </c>
      <c r="P3775" s="29">
        <v>2019</v>
      </c>
    </row>
    <row r="3776" spans="1:16" s="163" customFormat="1" ht="15.75" customHeight="1" x14ac:dyDescent="0.25">
      <c r="A3776" s="81" t="s">
        <v>2428</v>
      </c>
      <c r="B3776" s="18" t="s">
        <v>782</v>
      </c>
      <c r="C3776" s="91">
        <v>2169151.2000000002</v>
      </c>
      <c r="D3776" s="91"/>
      <c r="E3776" s="91"/>
      <c r="F3776" s="91"/>
      <c r="G3776" s="91">
        <f t="shared" si="47"/>
        <v>2169151.2000000002</v>
      </c>
      <c r="H3776" s="120">
        <v>43556</v>
      </c>
      <c r="I3776" s="120">
        <v>43591</v>
      </c>
      <c r="J3776" s="120"/>
      <c r="K3776" s="120"/>
      <c r="L3776" s="162"/>
      <c r="M3776" s="162" t="s">
        <v>5</v>
      </c>
      <c r="N3776" s="162">
        <v>1</v>
      </c>
      <c r="O3776" s="112">
        <v>650.1</v>
      </c>
      <c r="P3776" s="29">
        <v>2019</v>
      </c>
    </row>
    <row r="3777" spans="1:18" s="163" customFormat="1" ht="15.75" customHeight="1" x14ac:dyDescent="0.25">
      <c r="A3777" s="81" t="s">
        <v>2221</v>
      </c>
      <c r="B3777" s="18" t="s">
        <v>63</v>
      </c>
      <c r="C3777" s="91">
        <v>666647.17000000004</v>
      </c>
      <c r="D3777" s="91"/>
      <c r="E3777" s="91"/>
      <c r="F3777" s="91"/>
      <c r="G3777" s="91">
        <f t="shared" si="47"/>
        <v>666647.17000000004</v>
      </c>
      <c r="H3777" s="120">
        <v>43458</v>
      </c>
      <c r="I3777" s="120">
        <v>43599</v>
      </c>
      <c r="J3777" s="120"/>
      <c r="K3777" s="120"/>
      <c r="L3777" s="162"/>
      <c r="M3777" s="162" t="s">
        <v>5</v>
      </c>
      <c r="N3777" s="162">
        <v>1</v>
      </c>
      <c r="O3777" s="112">
        <v>386.7</v>
      </c>
      <c r="P3777" s="29">
        <v>2019</v>
      </c>
    </row>
    <row r="3778" spans="1:18" s="163" customFormat="1" ht="15.75" customHeight="1" x14ac:dyDescent="0.25">
      <c r="A3778" s="81" t="s">
        <v>2467</v>
      </c>
      <c r="B3778" s="18" t="s">
        <v>63</v>
      </c>
      <c r="C3778" s="91">
        <v>1531250.4</v>
      </c>
      <c r="D3778" s="91"/>
      <c r="E3778" s="91"/>
      <c r="F3778" s="91"/>
      <c r="G3778" s="91">
        <f t="shared" si="47"/>
        <v>1531250.4</v>
      </c>
      <c r="H3778" s="120">
        <v>43531</v>
      </c>
      <c r="I3778" s="120">
        <v>43600</v>
      </c>
      <c r="J3778" s="120"/>
      <c r="K3778" s="120"/>
      <c r="L3778" s="162"/>
      <c r="M3778" s="162" t="s">
        <v>5</v>
      </c>
      <c r="N3778" s="162">
        <v>1</v>
      </c>
      <c r="O3778" s="112">
        <v>493.2</v>
      </c>
      <c r="P3778" s="29">
        <v>2019</v>
      </c>
    </row>
    <row r="3779" spans="1:18" s="163" customFormat="1" ht="15.75" customHeight="1" x14ac:dyDescent="0.25">
      <c r="A3779" s="81" t="s">
        <v>2468</v>
      </c>
      <c r="B3779" s="18" t="s">
        <v>63</v>
      </c>
      <c r="C3779" s="91">
        <v>1656662.4</v>
      </c>
      <c r="D3779" s="91"/>
      <c r="E3779" s="91"/>
      <c r="F3779" s="91"/>
      <c r="G3779" s="91">
        <f t="shared" ref="G3779:G3842" si="48">C3779-D3779+F3779</f>
        <v>1656662.4</v>
      </c>
      <c r="H3779" s="120">
        <v>43531</v>
      </c>
      <c r="I3779" s="120">
        <v>43600</v>
      </c>
      <c r="J3779" s="120"/>
      <c r="K3779" s="120"/>
      <c r="L3779" s="162"/>
      <c r="M3779" s="162" t="s">
        <v>5</v>
      </c>
      <c r="N3779" s="162">
        <v>1</v>
      </c>
      <c r="O3779" s="112">
        <v>524</v>
      </c>
      <c r="P3779" s="29">
        <v>2019</v>
      </c>
    </row>
    <row r="3780" spans="1:18" s="163" customFormat="1" ht="15.75" customHeight="1" x14ac:dyDescent="0.25">
      <c r="A3780" s="81" t="s">
        <v>3291</v>
      </c>
      <c r="B3780" s="18" t="s">
        <v>782</v>
      </c>
      <c r="C3780" s="91">
        <v>2579466</v>
      </c>
      <c r="D3780" s="91"/>
      <c r="E3780" s="91"/>
      <c r="F3780" s="91"/>
      <c r="G3780" s="91">
        <f t="shared" si="48"/>
        <v>2579466</v>
      </c>
      <c r="H3780" s="120">
        <v>43572</v>
      </c>
      <c r="I3780" s="120">
        <v>43607</v>
      </c>
      <c r="J3780" s="120"/>
      <c r="K3780" s="120"/>
      <c r="L3780" s="162"/>
      <c r="M3780" s="162" t="s">
        <v>5</v>
      </c>
      <c r="N3780" s="162">
        <v>1</v>
      </c>
      <c r="O3780" s="112">
        <v>1289</v>
      </c>
      <c r="P3780" s="29">
        <v>2019</v>
      </c>
    </row>
    <row r="3781" spans="1:18" s="163" customFormat="1" ht="15.75" customHeight="1" x14ac:dyDescent="0.25">
      <c r="A3781" s="81" t="s">
        <v>2727</v>
      </c>
      <c r="B3781" s="18" t="s">
        <v>757</v>
      </c>
      <c r="C3781" s="91">
        <v>236783.73</v>
      </c>
      <c r="D3781" s="91"/>
      <c r="E3781" s="91"/>
      <c r="F3781" s="91"/>
      <c r="G3781" s="91">
        <f t="shared" si="48"/>
        <v>236783.73</v>
      </c>
      <c r="H3781" s="120">
        <v>43578</v>
      </c>
      <c r="I3781" s="120">
        <v>43613</v>
      </c>
      <c r="J3781" s="120"/>
      <c r="K3781" s="120"/>
      <c r="L3781" s="162"/>
      <c r="M3781" s="162" t="s">
        <v>724</v>
      </c>
      <c r="N3781" s="162">
        <v>1</v>
      </c>
      <c r="O3781" s="112">
        <v>755.1</v>
      </c>
      <c r="P3781" s="29">
        <v>2019</v>
      </c>
    </row>
    <row r="3782" spans="1:18" s="163" customFormat="1" ht="15.75" customHeight="1" x14ac:dyDescent="0.25">
      <c r="A3782" s="81" t="s">
        <v>2392</v>
      </c>
      <c r="B3782" s="18" t="s">
        <v>2852</v>
      </c>
      <c r="C3782" s="91">
        <v>2045966.14</v>
      </c>
      <c r="D3782" s="91"/>
      <c r="E3782" s="91"/>
      <c r="F3782" s="91"/>
      <c r="G3782" s="91">
        <f t="shared" si="48"/>
        <v>2045966.14</v>
      </c>
      <c r="H3782" s="120">
        <v>43538</v>
      </c>
      <c r="I3782" s="120">
        <v>43615</v>
      </c>
      <c r="J3782" s="120"/>
      <c r="K3782" s="120"/>
      <c r="L3782" s="162"/>
      <c r="M3782" s="162" t="s">
        <v>5</v>
      </c>
      <c r="N3782" s="162">
        <v>1</v>
      </c>
      <c r="O3782" s="112">
        <v>1006.8</v>
      </c>
      <c r="P3782" s="29">
        <v>2019</v>
      </c>
    </row>
    <row r="3783" spans="1:18" s="163" customFormat="1" ht="15.75" customHeight="1" x14ac:dyDescent="0.25">
      <c r="A3783" s="81" t="s">
        <v>2387</v>
      </c>
      <c r="B3783" s="18" t="s">
        <v>2852</v>
      </c>
      <c r="C3783" s="91">
        <v>2153958.0499999998</v>
      </c>
      <c r="D3783" s="91"/>
      <c r="E3783" s="91"/>
      <c r="F3783" s="91"/>
      <c r="G3783" s="91">
        <f t="shared" si="48"/>
        <v>2153958.0499999998</v>
      </c>
      <c r="H3783" s="120">
        <v>43558</v>
      </c>
      <c r="I3783" s="120">
        <v>43614</v>
      </c>
      <c r="J3783" s="120"/>
      <c r="K3783" s="120"/>
      <c r="L3783" s="162"/>
      <c r="M3783" s="162" t="s">
        <v>5</v>
      </c>
      <c r="N3783" s="162">
        <v>1</v>
      </c>
      <c r="O3783" s="112">
        <v>732.7</v>
      </c>
      <c r="P3783" s="29">
        <v>2019</v>
      </c>
    </row>
    <row r="3784" spans="1:18" s="163" customFormat="1" ht="15.75" customHeight="1" x14ac:dyDescent="0.25">
      <c r="A3784" s="81" t="s">
        <v>2464</v>
      </c>
      <c r="B3784" s="18" t="s">
        <v>245</v>
      </c>
      <c r="C3784" s="91">
        <v>1566193.2</v>
      </c>
      <c r="D3784" s="91"/>
      <c r="E3784" s="91"/>
      <c r="F3784" s="91"/>
      <c r="G3784" s="91">
        <f t="shared" si="48"/>
        <v>1566193.2</v>
      </c>
      <c r="H3784" s="120">
        <v>43567</v>
      </c>
      <c r="I3784" s="120">
        <v>43621</v>
      </c>
      <c r="J3784" s="120"/>
      <c r="K3784" s="120"/>
      <c r="L3784" s="162"/>
      <c r="M3784" s="162" t="s">
        <v>5</v>
      </c>
      <c r="N3784" s="162">
        <v>1</v>
      </c>
      <c r="O3784" s="112">
        <v>373.5</v>
      </c>
      <c r="P3784" s="29">
        <v>2019</v>
      </c>
    </row>
    <row r="3785" spans="1:18" s="163" customFormat="1" ht="15.75" customHeight="1" x14ac:dyDescent="0.25">
      <c r="A3785" s="81" t="s">
        <v>2451</v>
      </c>
      <c r="B3785" s="18" t="s">
        <v>2077</v>
      </c>
      <c r="C3785" s="91">
        <v>1879619.2</v>
      </c>
      <c r="D3785" s="91"/>
      <c r="E3785" s="91"/>
      <c r="F3785" s="91"/>
      <c r="G3785" s="91">
        <f t="shared" si="48"/>
        <v>1879619.2</v>
      </c>
      <c r="H3785" s="120">
        <v>43551</v>
      </c>
      <c r="I3785" s="120">
        <v>43621</v>
      </c>
      <c r="J3785" s="120"/>
      <c r="K3785" s="120"/>
      <c r="L3785" s="162"/>
      <c r="M3785" s="162" t="s">
        <v>5</v>
      </c>
      <c r="N3785" s="162">
        <v>1</v>
      </c>
      <c r="O3785" s="112">
        <v>786.44</v>
      </c>
      <c r="P3785" s="29">
        <v>2019</v>
      </c>
    </row>
    <row r="3786" spans="1:18" s="163" customFormat="1" ht="15.75" customHeight="1" x14ac:dyDescent="0.25">
      <c r="A3786" s="81" t="s">
        <v>2391</v>
      </c>
      <c r="B3786" s="18" t="s">
        <v>2852</v>
      </c>
      <c r="C3786" s="91">
        <v>2058052.42</v>
      </c>
      <c r="D3786" s="91"/>
      <c r="E3786" s="91"/>
      <c r="F3786" s="91"/>
      <c r="G3786" s="91">
        <f t="shared" si="48"/>
        <v>2058052.42</v>
      </c>
      <c r="H3786" s="120">
        <v>43538</v>
      </c>
      <c r="I3786" s="120">
        <v>43627</v>
      </c>
      <c r="J3786" s="120"/>
      <c r="K3786" s="120"/>
      <c r="L3786" s="162"/>
      <c r="M3786" s="162" t="s">
        <v>5</v>
      </c>
      <c r="N3786" s="162">
        <v>1</v>
      </c>
      <c r="O3786" s="112">
        <v>1008.5</v>
      </c>
      <c r="P3786" s="29">
        <v>2019</v>
      </c>
    </row>
    <row r="3787" spans="1:18" s="163" customFormat="1" ht="15.75" customHeight="1" x14ac:dyDescent="0.25">
      <c r="A3787" s="81" t="s">
        <v>2388</v>
      </c>
      <c r="B3787" s="18" t="s">
        <v>2852</v>
      </c>
      <c r="C3787" s="91">
        <v>2020798.99</v>
      </c>
      <c r="D3787" s="91"/>
      <c r="E3787" s="91"/>
      <c r="F3787" s="91"/>
      <c r="G3787" s="91">
        <f t="shared" si="48"/>
        <v>2020798.99</v>
      </c>
      <c r="H3787" s="120">
        <v>43558</v>
      </c>
      <c r="I3787" s="120">
        <v>43627</v>
      </c>
      <c r="J3787" s="120"/>
      <c r="K3787" s="120"/>
      <c r="L3787" s="162"/>
      <c r="M3787" s="162" t="s">
        <v>5</v>
      </c>
      <c r="N3787" s="162">
        <v>1</v>
      </c>
      <c r="O3787" s="112">
        <v>1001.4</v>
      </c>
      <c r="P3787" s="29">
        <v>2019</v>
      </c>
    </row>
    <row r="3788" spans="1:18" s="163" customFormat="1" ht="15.75" customHeight="1" x14ac:dyDescent="0.25">
      <c r="A3788" s="81" t="s">
        <v>2389</v>
      </c>
      <c r="B3788" s="18" t="s">
        <v>2852</v>
      </c>
      <c r="C3788" s="91">
        <v>2050745.71</v>
      </c>
      <c r="D3788" s="91"/>
      <c r="E3788" s="91"/>
      <c r="F3788" s="91"/>
      <c r="G3788" s="91">
        <f t="shared" si="48"/>
        <v>2050745.71</v>
      </c>
      <c r="H3788" s="120">
        <v>43558</v>
      </c>
      <c r="I3788" s="120">
        <v>43627</v>
      </c>
      <c r="J3788" s="120"/>
      <c r="K3788" s="120"/>
      <c r="L3788" s="162"/>
      <c r="M3788" s="162" t="s">
        <v>5</v>
      </c>
      <c r="N3788" s="162">
        <v>1</v>
      </c>
      <c r="O3788" s="112">
        <v>666.8</v>
      </c>
      <c r="P3788" s="29">
        <v>2019</v>
      </c>
    </row>
    <row r="3789" spans="1:18" s="163" customFormat="1" ht="15.75" customHeight="1" x14ac:dyDescent="0.25">
      <c r="A3789" s="81" t="s">
        <v>3295</v>
      </c>
      <c r="B3789" s="18" t="s">
        <v>2852</v>
      </c>
      <c r="C3789" s="91">
        <v>2014632</v>
      </c>
      <c r="D3789" s="91"/>
      <c r="E3789" s="91"/>
      <c r="F3789" s="91"/>
      <c r="G3789" s="91">
        <f t="shared" si="48"/>
        <v>2014632</v>
      </c>
      <c r="H3789" s="120">
        <v>43581</v>
      </c>
      <c r="I3789" s="120">
        <v>43621</v>
      </c>
      <c r="J3789" s="120"/>
      <c r="K3789" s="120"/>
      <c r="L3789" s="162"/>
      <c r="M3789" s="162" t="s">
        <v>5</v>
      </c>
      <c r="N3789" s="162">
        <v>1</v>
      </c>
      <c r="O3789" s="112">
        <v>621.29999999999995</v>
      </c>
      <c r="P3789" s="29">
        <v>2019</v>
      </c>
    </row>
    <row r="3790" spans="1:18" ht="15.75" customHeight="1" x14ac:dyDescent="0.25">
      <c r="A3790" s="119" t="s">
        <v>2446</v>
      </c>
      <c r="B3790" s="126" t="s">
        <v>3308</v>
      </c>
      <c r="C3790" s="106">
        <v>782522.4</v>
      </c>
      <c r="D3790" s="106"/>
      <c r="E3790" s="106"/>
      <c r="F3790" s="106"/>
      <c r="G3790" s="91">
        <f t="shared" si="48"/>
        <v>782522.4</v>
      </c>
      <c r="H3790" s="102">
        <v>43607</v>
      </c>
      <c r="I3790" s="102">
        <v>43630</v>
      </c>
      <c r="J3790" s="29"/>
      <c r="K3790" s="29"/>
      <c r="L3790" s="29"/>
      <c r="M3790" s="162" t="s">
        <v>5</v>
      </c>
      <c r="N3790" s="162">
        <v>1</v>
      </c>
      <c r="O3790" s="108">
        <v>183.8</v>
      </c>
      <c r="P3790" s="29">
        <v>2019</v>
      </c>
      <c r="R3790" s="163"/>
    </row>
    <row r="3791" spans="1:18" ht="15.75" customHeight="1" x14ac:dyDescent="0.25">
      <c r="A3791" s="119" t="s">
        <v>2818</v>
      </c>
      <c r="B3791" s="126" t="s">
        <v>1006</v>
      </c>
      <c r="C3791" s="106">
        <v>2070639.37</v>
      </c>
      <c r="D3791" s="106"/>
      <c r="E3791" s="106"/>
      <c r="F3791" s="106"/>
      <c r="G3791" s="91">
        <f t="shared" si="48"/>
        <v>2070639.37</v>
      </c>
      <c r="H3791" s="102">
        <v>43601</v>
      </c>
      <c r="I3791" s="102">
        <v>43627</v>
      </c>
      <c r="J3791" s="29"/>
      <c r="K3791" s="29"/>
      <c r="L3791" s="29"/>
      <c r="M3791" s="162" t="s">
        <v>5</v>
      </c>
      <c r="N3791" s="162">
        <v>1</v>
      </c>
      <c r="O3791" s="108">
        <v>618.70000000000005</v>
      </c>
      <c r="P3791" s="29">
        <v>2019</v>
      </c>
      <c r="R3791" s="163"/>
    </row>
    <row r="3792" spans="1:18" ht="15.75" customHeight="1" x14ac:dyDescent="0.25">
      <c r="A3792" s="119" t="s">
        <v>2758</v>
      </c>
      <c r="B3792" s="126" t="s">
        <v>63</v>
      </c>
      <c r="C3792" s="106">
        <v>983810.4</v>
      </c>
      <c r="D3792" s="106"/>
      <c r="E3792" s="106"/>
      <c r="F3792" s="106"/>
      <c r="G3792" s="91">
        <f t="shared" si="48"/>
        <v>983810.4</v>
      </c>
      <c r="H3792" s="102">
        <v>43599</v>
      </c>
      <c r="I3792" s="102">
        <v>43635</v>
      </c>
      <c r="J3792" s="29"/>
      <c r="K3792" s="29"/>
      <c r="L3792" s="29"/>
      <c r="M3792" s="162" t="s">
        <v>5</v>
      </c>
      <c r="N3792" s="162">
        <v>1</v>
      </c>
      <c r="O3792" s="108">
        <v>356</v>
      </c>
      <c r="P3792" s="29">
        <v>2019</v>
      </c>
    </row>
    <row r="3793" spans="1:16" ht="15.75" customHeight="1" x14ac:dyDescent="0.25">
      <c r="A3793" s="119" t="s">
        <v>2457</v>
      </c>
      <c r="B3793" s="126" t="s">
        <v>2852</v>
      </c>
      <c r="C3793" s="106">
        <v>1155600.93</v>
      </c>
      <c r="D3793" s="106"/>
      <c r="E3793" s="106"/>
      <c r="F3793" s="106"/>
      <c r="G3793" s="91">
        <f t="shared" si="48"/>
        <v>1155600.93</v>
      </c>
      <c r="H3793" s="102">
        <v>43495</v>
      </c>
      <c r="I3793" s="102">
        <v>43634</v>
      </c>
      <c r="J3793" s="29"/>
      <c r="K3793" s="29"/>
      <c r="L3793" s="29"/>
      <c r="M3793" s="162" t="s">
        <v>5</v>
      </c>
      <c r="N3793" s="162">
        <v>1</v>
      </c>
      <c r="O3793" s="108">
        <v>382.3</v>
      </c>
      <c r="P3793" s="29">
        <v>2019</v>
      </c>
    </row>
    <row r="3794" spans="1:16" ht="15.75" customHeight="1" x14ac:dyDescent="0.25">
      <c r="A3794" s="119" t="s">
        <v>2449</v>
      </c>
      <c r="B3794" s="126" t="s">
        <v>2852</v>
      </c>
      <c r="C3794" s="106">
        <v>1132658.8400000001</v>
      </c>
      <c r="D3794" s="106"/>
      <c r="E3794" s="106"/>
      <c r="F3794" s="106"/>
      <c r="G3794" s="91">
        <f t="shared" si="48"/>
        <v>1132658.8400000001</v>
      </c>
      <c r="H3794" s="102">
        <v>43556</v>
      </c>
      <c r="I3794" s="102">
        <v>43634</v>
      </c>
      <c r="J3794" s="29"/>
      <c r="K3794" s="29"/>
      <c r="L3794" s="29"/>
      <c r="M3794" s="162" t="s">
        <v>5</v>
      </c>
      <c r="N3794" s="162">
        <v>1</v>
      </c>
      <c r="O3794" s="108">
        <v>375.3</v>
      </c>
      <c r="P3794" s="29">
        <v>2019</v>
      </c>
    </row>
    <row r="3795" spans="1:16" ht="15.75" customHeight="1" x14ac:dyDescent="0.25">
      <c r="A3795" s="119" t="s">
        <v>2450</v>
      </c>
      <c r="B3795" s="126" t="s">
        <v>2852</v>
      </c>
      <c r="C3795" s="106">
        <v>1168808.26</v>
      </c>
      <c r="D3795" s="106"/>
      <c r="E3795" s="106"/>
      <c r="F3795" s="106"/>
      <c r="G3795" s="91">
        <f t="shared" si="48"/>
        <v>1168808.26</v>
      </c>
      <c r="H3795" s="102">
        <v>43495</v>
      </c>
      <c r="I3795" s="102">
        <v>43634</v>
      </c>
      <c r="J3795" s="29"/>
      <c r="K3795" s="29"/>
      <c r="L3795" s="29"/>
      <c r="M3795" s="162" t="s">
        <v>5</v>
      </c>
      <c r="N3795" s="162">
        <v>1</v>
      </c>
      <c r="O3795" s="108">
        <v>380.3</v>
      </c>
      <c r="P3795" s="29">
        <v>2019</v>
      </c>
    </row>
    <row r="3796" spans="1:16" ht="15.75" customHeight="1" x14ac:dyDescent="0.25">
      <c r="A3796" s="119" t="s">
        <v>2460</v>
      </c>
      <c r="B3796" s="126" t="s">
        <v>2852</v>
      </c>
      <c r="C3796" s="106">
        <v>2146012.7999999998</v>
      </c>
      <c r="D3796" s="106"/>
      <c r="E3796" s="106"/>
      <c r="F3796" s="106"/>
      <c r="G3796" s="91">
        <f t="shared" si="48"/>
        <v>2146012.7999999998</v>
      </c>
      <c r="H3796" s="102">
        <v>43574</v>
      </c>
      <c r="I3796" s="102">
        <v>43636</v>
      </c>
      <c r="J3796" s="29"/>
      <c r="K3796" s="29"/>
      <c r="L3796" s="29"/>
      <c r="M3796" s="162" t="s">
        <v>5</v>
      </c>
      <c r="N3796" s="162">
        <v>1</v>
      </c>
      <c r="O3796" s="108">
        <v>638.9</v>
      </c>
      <c r="P3796" s="29">
        <v>2019</v>
      </c>
    </row>
    <row r="3797" spans="1:16" ht="15.75" customHeight="1" x14ac:dyDescent="0.25">
      <c r="A3797" s="119" t="s">
        <v>2433</v>
      </c>
      <c r="B3797" s="126" t="s">
        <v>2852</v>
      </c>
      <c r="C3797" s="106">
        <v>1393754.4</v>
      </c>
      <c r="D3797" s="106"/>
      <c r="E3797" s="106"/>
      <c r="F3797" s="106"/>
      <c r="G3797" s="91">
        <f t="shared" si="48"/>
        <v>1393754.4</v>
      </c>
      <c r="H3797" s="102">
        <v>43574</v>
      </c>
      <c r="I3797" s="102">
        <v>43636</v>
      </c>
      <c r="J3797" s="29"/>
      <c r="K3797" s="29"/>
      <c r="L3797" s="29"/>
      <c r="M3797" s="162" t="s">
        <v>5</v>
      </c>
      <c r="N3797" s="162">
        <v>1</v>
      </c>
      <c r="O3797" s="108">
        <v>420.9</v>
      </c>
      <c r="P3797" s="29">
        <v>2019</v>
      </c>
    </row>
    <row r="3798" spans="1:16" ht="15.75" customHeight="1" x14ac:dyDescent="0.25">
      <c r="A3798" s="119" t="s">
        <v>2699</v>
      </c>
      <c r="B3798" s="126" t="s">
        <v>974</v>
      </c>
      <c r="C3798" s="106">
        <v>1234691.98</v>
      </c>
      <c r="D3798" s="106"/>
      <c r="E3798" s="106"/>
      <c r="F3798" s="106"/>
      <c r="G3798" s="91">
        <f t="shared" si="48"/>
        <v>1234691.98</v>
      </c>
      <c r="H3798" s="102">
        <v>43607</v>
      </c>
      <c r="I3798" s="102">
        <v>43634</v>
      </c>
      <c r="J3798" s="29"/>
      <c r="K3798" s="29"/>
      <c r="L3798" s="29"/>
      <c r="M3798" s="162" t="s">
        <v>5</v>
      </c>
      <c r="N3798" s="162">
        <v>1</v>
      </c>
      <c r="O3798" s="108">
        <v>368.6</v>
      </c>
      <c r="P3798" s="29">
        <v>2019</v>
      </c>
    </row>
    <row r="3799" spans="1:16" ht="15.75" customHeight="1" x14ac:dyDescent="0.25">
      <c r="A3799" s="119" t="s">
        <v>2696</v>
      </c>
      <c r="B3799" s="126" t="s">
        <v>974</v>
      </c>
      <c r="C3799" s="106">
        <v>1162892.05</v>
      </c>
      <c r="D3799" s="106"/>
      <c r="E3799" s="106"/>
      <c r="F3799" s="106"/>
      <c r="G3799" s="91">
        <f t="shared" si="48"/>
        <v>1162892.05</v>
      </c>
      <c r="H3799" s="102">
        <v>43607</v>
      </c>
      <c r="I3799" s="102">
        <v>43634</v>
      </c>
      <c r="J3799" s="29"/>
      <c r="K3799" s="29"/>
      <c r="L3799" s="29"/>
      <c r="M3799" s="162" t="s">
        <v>5</v>
      </c>
      <c r="N3799" s="162">
        <v>1</v>
      </c>
      <c r="O3799" s="108">
        <v>416.8</v>
      </c>
      <c r="P3799" s="29">
        <v>2019</v>
      </c>
    </row>
    <row r="3800" spans="1:16" ht="15.75" customHeight="1" x14ac:dyDescent="0.25">
      <c r="A3800" s="119" t="s">
        <v>2482</v>
      </c>
      <c r="B3800" s="126" t="s">
        <v>245</v>
      </c>
      <c r="C3800" s="106">
        <v>116187.74</v>
      </c>
      <c r="D3800" s="106"/>
      <c r="E3800" s="106"/>
      <c r="F3800" s="106"/>
      <c r="G3800" s="91">
        <f t="shared" si="48"/>
        <v>116187.74</v>
      </c>
      <c r="H3800" s="102">
        <v>43559</v>
      </c>
      <c r="I3800" s="102">
        <v>43636</v>
      </c>
      <c r="J3800" s="29"/>
      <c r="K3800" s="29"/>
      <c r="L3800" s="29"/>
      <c r="M3800" s="162" t="s">
        <v>1229</v>
      </c>
      <c r="N3800" s="162">
        <v>1</v>
      </c>
      <c r="O3800" s="108">
        <v>711.1</v>
      </c>
      <c r="P3800" s="29">
        <v>2019</v>
      </c>
    </row>
    <row r="3801" spans="1:16" ht="15.75" customHeight="1" x14ac:dyDescent="0.25">
      <c r="A3801" s="119" t="s">
        <v>2483</v>
      </c>
      <c r="B3801" s="126" t="s">
        <v>245</v>
      </c>
      <c r="C3801" s="106">
        <v>106919.81</v>
      </c>
      <c r="D3801" s="106"/>
      <c r="E3801" s="106"/>
      <c r="F3801" s="106"/>
      <c r="G3801" s="91">
        <f t="shared" si="48"/>
        <v>106919.81</v>
      </c>
      <c r="H3801" s="102">
        <v>43516</v>
      </c>
      <c r="I3801" s="102">
        <v>43636</v>
      </c>
      <c r="J3801" s="29"/>
      <c r="K3801" s="29"/>
      <c r="L3801" s="29"/>
      <c r="M3801" s="162" t="s">
        <v>1229</v>
      </c>
      <c r="N3801" s="162">
        <v>1</v>
      </c>
      <c r="O3801" s="108">
        <v>745.3</v>
      </c>
      <c r="P3801" s="29">
        <v>2019</v>
      </c>
    </row>
    <row r="3802" spans="1:16" ht="15.75" customHeight="1" x14ac:dyDescent="0.25">
      <c r="A3802" s="119" t="s">
        <v>2885</v>
      </c>
      <c r="B3802" s="126" t="s">
        <v>17</v>
      </c>
      <c r="C3802" s="106">
        <v>2391741.17</v>
      </c>
      <c r="D3802" s="106"/>
      <c r="E3802" s="106"/>
      <c r="F3802" s="106"/>
      <c r="G3802" s="91">
        <f t="shared" si="48"/>
        <v>2391741.17</v>
      </c>
      <c r="H3802" s="102">
        <v>43613</v>
      </c>
      <c r="I3802" s="102">
        <v>43644</v>
      </c>
      <c r="J3802" s="29"/>
      <c r="K3802" s="29"/>
      <c r="L3802" s="29"/>
      <c r="M3802" s="162" t="s">
        <v>5</v>
      </c>
      <c r="N3802" s="162">
        <v>1</v>
      </c>
      <c r="O3802" s="108">
        <v>592.6</v>
      </c>
      <c r="P3802" s="29">
        <v>2019</v>
      </c>
    </row>
    <row r="3803" spans="1:16" ht="15.75" customHeight="1" x14ac:dyDescent="0.25">
      <c r="A3803" s="119" t="s">
        <v>2452</v>
      </c>
      <c r="B3803" s="126" t="s">
        <v>2077</v>
      </c>
      <c r="C3803" s="106">
        <v>2406813.6</v>
      </c>
      <c r="D3803" s="106"/>
      <c r="E3803" s="106"/>
      <c r="F3803" s="106"/>
      <c r="G3803" s="91">
        <f t="shared" si="48"/>
        <v>2406813.6</v>
      </c>
      <c r="H3803" s="102">
        <v>43544</v>
      </c>
      <c r="I3803" s="102">
        <v>43641</v>
      </c>
      <c r="J3803" s="29"/>
      <c r="K3803" s="29"/>
      <c r="L3803" s="29"/>
      <c r="M3803" s="162" t="s">
        <v>5</v>
      </c>
      <c r="N3803" s="162">
        <v>1</v>
      </c>
      <c r="O3803" s="108">
        <v>974.64</v>
      </c>
      <c r="P3803" s="29">
        <v>2019</v>
      </c>
    </row>
    <row r="3804" spans="1:16" ht="15.75" customHeight="1" x14ac:dyDescent="0.25">
      <c r="A3804" s="119" t="s">
        <v>2456</v>
      </c>
      <c r="B3804" s="126" t="s">
        <v>2077</v>
      </c>
      <c r="C3804" s="106">
        <v>997892.4</v>
      </c>
      <c r="D3804" s="106"/>
      <c r="E3804" s="106"/>
      <c r="F3804" s="106"/>
      <c r="G3804" s="91">
        <f t="shared" si="48"/>
        <v>997892.4</v>
      </c>
      <c r="H3804" s="102">
        <v>43544</v>
      </c>
      <c r="I3804" s="102">
        <v>43641</v>
      </c>
      <c r="J3804" s="29"/>
      <c r="K3804" s="29"/>
      <c r="L3804" s="29"/>
      <c r="M3804" s="162" t="s">
        <v>5</v>
      </c>
      <c r="N3804" s="162">
        <v>1</v>
      </c>
      <c r="O3804" s="108">
        <v>418.1</v>
      </c>
      <c r="P3804" s="29">
        <v>2019</v>
      </c>
    </row>
    <row r="3805" spans="1:16" ht="15.75" customHeight="1" x14ac:dyDescent="0.25">
      <c r="A3805" s="119" t="s">
        <v>2702</v>
      </c>
      <c r="B3805" s="126" t="s">
        <v>974</v>
      </c>
      <c r="C3805" s="106">
        <v>1493434.84</v>
      </c>
      <c r="D3805" s="106"/>
      <c r="E3805" s="106"/>
      <c r="F3805" s="106"/>
      <c r="G3805" s="91">
        <f t="shared" si="48"/>
        <v>1493434.84</v>
      </c>
      <c r="H3805" s="102">
        <v>43607</v>
      </c>
      <c r="I3805" s="102">
        <v>43651</v>
      </c>
      <c r="J3805" s="29"/>
      <c r="K3805" s="29"/>
      <c r="L3805" s="29"/>
      <c r="M3805" s="162" t="s">
        <v>6</v>
      </c>
      <c r="N3805" s="162">
        <v>1</v>
      </c>
      <c r="O3805" s="108">
        <v>736.4</v>
      </c>
      <c r="P3805" s="29">
        <v>2019</v>
      </c>
    </row>
    <row r="3806" spans="1:16" ht="15.75" customHeight="1" x14ac:dyDescent="0.25">
      <c r="A3806" s="119" t="s">
        <v>2786</v>
      </c>
      <c r="B3806" s="126" t="s">
        <v>782</v>
      </c>
      <c r="C3806" s="106">
        <v>2184832.7999999998</v>
      </c>
      <c r="D3806" s="106"/>
      <c r="E3806" s="106"/>
      <c r="F3806" s="106"/>
      <c r="G3806" s="91">
        <f t="shared" si="48"/>
        <v>2184832.7999999998</v>
      </c>
      <c r="H3806" s="102">
        <v>43622</v>
      </c>
      <c r="I3806" s="102">
        <v>43661</v>
      </c>
      <c r="J3806" s="29"/>
      <c r="K3806" s="29"/>
      <c r="L3806" s="29"/>
      <c r="M3806" s="162" t="s">
        <v>5</v>
      </c>
      <c r="N3806" s="162">
        <v>1</v>
      </c>
      <c r="O3806" s="108">
        <v>616.17999999999995</v>
      </c>
      <c r="P3806" s="29">
        <v>2019</v>
      </c>
    </row>
    <row r="3807" spans="1:16" ht="15.75" customHeight="1" x14ac:dyDescent="0.25">
      <c r="A3807" s="113" t="s">
        <v>2787</v>
      </c>
      <c r="B3807" s="18" t="s">
        <v>782</v>
      </c>
      <c r="C3807" s="106">
        <v>2518236</v>
      </c>
      <c r="D3807" s="106"/>
      <c r="E3807" s="106"/>
      <c r="F3807" s="106"/>
      <c r="G3807" s="91">
        <f t="shared" si="48"/>
        <v>2518236</v>
      </c>
      <c r="H3807" s="102">
        <v>43622</v>
      </c>
      <c r="I3807" s="102">
        <v>43661</v>
      </c>
      <c r="J3807" s="29"/>
      <c r="K3807" s="29"/>
      <c r="L3807" s="29"/>
      <c r="M3807" s="162" t="s">
        <v>5</v>
      </c>
      <c r="N3807" s="162">
        <v>1</v>
      </c>
      <c r="O3807" s="162">
        <v>817.4</v>
      </c>
      <c r="P3807" s="29">
        <v>2019</v>
      </c>
    </row>
    <row r="3808" spans="1:16" ht="15.75" customHeight="1" x14ac:dyDescent="0.25">
      <c r="A3808" s="113" t="s">
        <v>2281</v>
      </c>
      <c r="B3808" s="18" t="s">
        <v>1347</v>
      </c>
      <c r="C3808" s="106">
        <v>1208941.6499999999</v>
      </c>
      <c r="D3808" s="106"/>
      <c r="E3808" s="106"/>
      <c r="F3808" s="106"/>
      <c r="G3808" s="91">
        <f t="shared" si="48"/>
        <v>1208941.6499999999</v>
      </c>
      <c r="H3808" s="102">
        <v>43623</v>
      </c>
      <c r="I3808" s="102">
        <v>43656</v>
      </c>
      <c r="J3808" s="29"/>
      <c r="K3808" s="29"/>
      <c r="L3808" s="29"/>
      <c r="M3808" s="162" t="s">
        <v>6</v>
      </c>
      <c r="N3808" s="162">
        <v>1</v>
      </c>
      <c r="O3808" s="162">
        <v>279.10000000000002</v>
      </c>
      <c r="P3808" s="29">
        <v>2019</v>
      </c>
    </row>
    <row r="3809" spans="1:18" ht="15.75" customHeight="1" x14ac:dyDescent="0.25">
      <c r="A3809" s="113" t="s">
        <v>2459</v>
      </c>
      <c r="B3809" s="18" t="s">
        <v>2852</v>
      </c>
      <c r="C3809" s="106">
        <v>2364967.2000000002</v>
      </c>
      <c r="D3809" s="106"/>
      <c r="E3809" s="106"/>
      <c r="F3809" s="106"/>
      <c r="G3809" s="91">
        <f t="shared" si="48"/>
        <v>2364967.2000000002</v>
      </c>
      <c r="H3809" s="102">
        <v>43616</v>
      </c>
      <c r="I3809" s="102">
        <v>43664</v>
      </c>
      <c r="J3809" s="29"/>
      <c r="K3809" s="29"/>
      <c r="L3809" s="29"/>
      <c r="M3809" s="162" t="s">
        <v>5</v>
      </c>
      <c r="N3809" s="162">
        <v>1</v>
      </c>
      <c r="O3809" s="162">
        <v>1009</v>
      </c>
      <c r="P3809" s="29">
        <v>2019</v>
      </c>
    </row>
    <row r="3810" spans="1:18" ht="15.75" customHeight="1" x14ac:dyDescent="0.25">
      <c r="A3810" s="113" t="s">
        <v>2282</v>
      </c>
      <c r="B3810" s="18" t="s">
        <v>3083</v>
      </c>
      <c r="C3810" s="106">
        <v>340097.9</v>
      </c>
      <c r="D3810" s="106"/>
      <c r="E3810" s="106"/>
      <c r="F3810" s="106"/>
      <c r="G3810" s="91">
        <f t="shared" si="48"/>
        <v>340097.9</v>
      </c>
      <c r="H3810" s="102">
        <v>43545</v>
      </c>
      <c r="I3810" s="102">
        <v>43675</v>
      </c>
      <c r="J3810" s="29"/>
      <c r="K3810" s="29"/>
      <c r="L3810" s="29"/>
      <c r="M3810" s="162" t="s">
        <v>3521</v>
      </c>
      <c r="N3810" s="162">
        <v>2</v>
      </c>
      <c r="O3810" s="162">
        <v>733.2</v>
      </c>
      <c r="P3810" s="29">
        <v>2019</v>
      </c>
    </row>
    <row r="3811" spans="1:18" ht="15.75" customHeight="1" x14ac:dyDescent="0.25">
      <c r="A3811" s="113" t="s">
        <v>2463</v>
      </c>
      <c r="B3811" s="18" t="s">
        <v>2852</v>
      </c>
      <c r="C3811" s="106">
        <v>2242753.2000000002</v>
      </c>
      <c r="D3811" s="106"/>
      <c r="E3811" s="106"/>
      <c r="F3811" s="106"/>
      <c r="G3811" s="91">
        <f t="shared" si="48"/>
        <v>2242753.2000000002</v>
      </c>
      <c r="H3811" s="102">
        <v>43616</v>
      </c>
      <c r="I3811" s="102">
        <v>43664</v>
      </c>
      <c r="J3811" s="29"/>
      <c r="K3811" s="29"/>
      <c r="L3811" s="29"/>
      <c r="M3811" s="162" t="s">
        <v>5</v>
      </c>
      <c r="N3811" s="162">
        <v>1</v>
      </c>
      <c r="O3811" s="162">
        <v>1029.2</v>
      </c>
      <c r="P3811" s="29">
        <v>2019</v>
      </c>
    </row>
    <row r="3812" spans="1:18" ht="15.75" customHeight="1" x14ac:dyDescent="0.25">
      <c r="A3812" s="113" t="s">
        <v>2759</v>
      </c>
      <c r="B3812" s="18" t="s">
        <v>2098</v>
      </c>
      <c r="C3812" s="106">
        <v>1672792.14</v>
      </c>
      <c r="D3812" s="106"/>
      <c r="E3812" s="106"/>
      <c r="F3812" s="106"/>
      <c r="G3812" s="91">
        <f t="shared" si="48"/>
        <v>1672792.14</v>
      </c>
      <c r="H3812" s="102">
        <v>43654</v>
      </c>
      <c r="I3812" s="102">
        <v>43684</v>
      </c>
      <c r="J3812" s="29"/>
      <c r="K3812" s="29"/>
      <c r="L3812" s="29"/>
      <c r="M3812" s="162" t="s">
        <v>6</v>
      </c>
      <c r="N3812" s="162">
        <v>1</v>
      </c>
      <c r="O3812" s="162">
        <v>747</v>
      </c>
      <c r="P3812" s="29">
        <v>2019</v>
      </c>
    </row>
    <row r="3813" spans="1:18" ht="15.75" customHeight="1" x14ac:dyDescent="0.25">
      <c r="A3813" s="113" t="s">
        <v>3290</v>
      </c>
      <c r="B3813" s="18" t="s">
        <v>2585</v>
      </c>
      <c r="C3813" s="106">
        <v>1468286.52</v>
      </c>
      <c r="D3813" s="106"/>
      <c r="E3813" s="106"/>
      <c r="F3813" s="106"/>
      <c r="G3813" s="91">
        <f t="shared" si="48"/>
        <v>1468286.52</v>
      </c>
      <c r="H3813" s="102">
        <v>43663</v>
      </c>
      <c r="I3813" s="102">
        <v>43698</v>
      </c>
      <c r="J3813" s="29"/>
      <c r="K3813" s="29"/>
      <c r="L3813" s="29"/>
      <c r="M3813" s="162" t="s">
        <v>1213</v>
      </c>
      <c r="N3813" s="162">
        <v>1</v>
      </c>
      <c r="O3813" s="162">
        <v>650.6</v>
      </c>
      <c r="P3813" s="29">
        <v>2019</v>
      </c>
    </row>
    <row r="3814" spans="1:18" ht="15.75" customHeight="1" x14ac:dyDescent="0.25">
      <c r="A3814" s="113" t="s">
        <v>2790</v>
      </c>
      <c r="B3814" s="18" t="s">
        <v>2373</v>
      </c>
      <c r="C3814" s="106">
        <v>1763036.4</v>
      </c>
      <c r="D3814" s="106"/>
      <c r="E3814" s="106"/>
      <c r="F3814" s="106"/>
      <c r="G3814" s="91">
        <f t="shared" si="48"/>
        <v>1763036.4</v>
      </c>
      <c r="H3814" s="102">
        <v>43627</v>
      </c>
      <c r="I3814" s="102">
        <v>43698</v>
      </c>
      <c r="J3814" s="29"/>
      <c r="K3814" s="29"/>
      <c r="L3814" s="29"/>
      <c r="M3814" s="162" t="s">
        <v>1213</v>
      </c>
      <c r="N3814" s="162">
        <v>1</v>
      </c>
      <c r="O3814" s="162">
        <v>656.2</v>
      </c>
      <c r="P3814" s="29">
        <v>2019</v>
      </c>
    </row>
    <row r="3815" spans="1:18" ht="15.75" customHeight="1" x14ac:dyDescent="0.25">
      <c r="A3815" s="113" t="s">
        <v>2046</v>
      </c>
      <c r="B3815" s="18" t="s">
        <v>782</v>
      </c>
      <c r="C3815" s="106">
        <v>2117734.44</v>
      </c>
      <c r="D3815" s="106"/>
      <c r="E3815" s="106"/>
      <c r="F3815" s="106"/>
      <c r="G3815" s="91">
        <f t="shared" si="48"/>
        <v>2117734.44</v>
      </c>
      <c r="H3815" s="102">
        <v>43619</v>
      </c>
      <c r="I3815" s="102">
        <v>43699</v>
      </c>
      <c r="J3815" s="29"/>
      <c r="K3815" s="29"/>
      <c r="L3815" s="29"/>
      <c r="M3815" s="162" t="s">
        <v>6</v>
      </c>
      <c r="N3815" s="162">
        <v>1</v>
      </c>
      <c r="O3815" s="162">
        <v>656.3</v>
      </c>
      <c r="P3815" s="29">
        <v>2019</v>
      </c>
    </row>
    <row r="3816" spans="1:18" ht="15.75" customHeight="1" x14ac:dyDescent="0.25">
      <c r="A3816" s="113" t="s">
        <v>990</v>
      </c>
      <c r="B3816" s="18" t="s">
        <v>757</v>
      </c>
      <c r="C3816" s="106">
        <v>551166.14</v>
      </c>
      <c r="D3816" s="106"/>
      <c r="E3816" s="106"/>
      <c r="F3816" s="106"/>
      <c r="G3816" s="91">
        <f t="shared" si="48"/>
        <v>551166.14</v>
      </c>
      <c r="H3816" s="102">
        <v>43658</v>
      </c>
      <c r="I3816" s="102">
        <v>43685</v>
      </c>
      <c r="J3816" s="29"/>
      <c r="K3816" s="29"/>
      <c r="L3816" s="29"/>
      <c r="M3816" s="162" t="s">
        <v>2380</v>
      </c>
      <c r="N3816" s="162">
        <v>2</v>
      </c>
      <c r="O3816" s="162">
        <v>1067.8</v>
      </c>
      <c r="P3816" s="29">
        <v>2019</v>
      </c>
    </row>
    <row r="3817" spans="1:18" ht="15.75" customHeight="1" x14ac:dyDescent="0.25">
      <c r="A3817" s="113" t="s">
        <v>2377</v>
      </c>
      <c r="B3817" s="18" t="s">
        <v>2852</v>
      </c>
      <c r="C3817" s="106">
        <v>85346.4</v>
      </c>
      <c r="D3817" s="106"/>
      <c r="E3817" s="106"/>
      <c r="F3817" s="106"/>
      <c r="G3817" s="91">
        <f t="shared" si="48"/>
        <v>85346.4</v>
      </c>
      <c r="H3817" s="102">
        <v>43616</v>
      </c>
      <c r="I3817" s="102">
        <v>43682</v>
      </c>
      <c r="J3817" s="29"/>
      <c r="K3817" s="29"/>
      <c r="L3817" s="29"/>
      <c r="M3817" s="162" t="s">
        <v>1229</v>
      </c>
      <c r="N3817" s="162">
        <v>1</v>
      </c>
      <c r="O3817" s="162">
        <v>773.8</v>
      </c>
      <c r="P3817" s="29">
        <v>2019</v>
      </c>
    </row>
    <row r="3818" spans="1:18" s="163" customFormat="1" ht="15.75" customHeight="1" x14ac:dyDescent="0.25">
      <c r="A3818" s="80" t="s">
        <v>2472</v>
      </c>
      <c r="B3818" s="18" t="s">
        <v>63</v>
      </c>
      <c r="C3818" s="91">
        <v>212811.6</v>
      </c>
      <c r="D3818" s="91"/>
      <c r="E3818" s="91"/>
      <c r="F3818" s="91"/>
      <c r="G3818" s="91">
        <f t="shared" si="48"/>
        <v>212811.6</v>
      </c>
      <c r="H3818" s="120">
        <v>43621</v>
      </c>
      <c r="I3818" s="120">
        <v>43698</v>
      </c>
      <c r="J3818" s="120"/>
      <c r="K3818" s="120"/>
      <c r="L3818" s="162"/>
      <c r="M3818" s="162" t="s">
        <v>724</v>
      </c>
      <c r="N3818" s="162">
        <v>1</v>
      </c>
      <c r="O3818" s="162">
        <v>756.2</v>
      </c>
      <c r="P3818" s="29">
        <v>2019</v>
      </c>
      <c r="R3818" s="66"/>
    </row>
    <row r="3819" spans="1:18" s="163" customFormat="1" ht="15.75" customHeight="1" x14ac:dyDescent="0.25">
      <c r="A3819" s="80" t="s">
        <v>2473</v>
      </c>
      <c r="B3819" s="18" t="s">
        <v>63</v>
      </c>
      <c r="C3819" s="91">
        <v>204038.39999999999</v>
      </c>
      <c r="D3819" s="91"/>
      <c r="E3819" s="91"/>
      <c r="F3819" s="91"/>
      <c r="G3819" s="91">
        <f t="shared" si="48"/>
        <v>204038.39999999999</v>
      </c>
      <c r="H3819" s="120">
        <v>43621</v>
      </c>
      <c r="I3819" s="120">
        <v>43698</v>
      </c>
      <c r="J3819" s="120"/>
      <c r="K3819" s="120"/>
      <c r="L3819" s="162"/>
      <c r="M3819" s="162" t="s">
        <v>724</v>
      </c>
      <c r="N3819" s="162">
        <v>1</v>
      </c>
      <c r="O3819" s="162">
        <v>802.5</v>
      </c>
      <c r="P3819" s="29">
        <v>2019</v>
      </c>
      <c r="R3819" s="66"/>
    </row>
    <row r="3820" spans="1:18" s="163" customFormat="1" ht="15.75" customHeight="1" x14ac:dyDescent="0.25">
      <c r="A3820" s="80" t="s">
        <v>2789</v>
      </c>
      <c r="B3820" s="18" t="s">
        <v>782</v>
      </c>
      <c r="C3820" s="91">
        <v>1480304.4</v>
      </c>
      <c r="D3820" s="91"/>
      <c r="E3820" s="91"/>
      <c r="F3820" s="91"/>
      <c r="G3820" s="91">
        <f t="shared" si="48"/>
        <v>1480304.4</v>
      </c>
      <c r="H3820" s="120">
        <v>43692</v>
      </c>
      <c r="I3820" s="120">
        <v>43698</v>
      </c>
      <c r="J3820" s="120"/>
      <c r="K3820" s="120"/>
      <c r="L3820" s="162"/>
      <c r="M3820" s="162" t="s">
        <v>5</v>
      </c>
      <c r="N3820" s="162">
        <v>1</v>
      </c>
      <c r="O3820" s="162">
        <v>1451.4</v>
      </c>
      <c r="P3820" s="29">
        <v>2019</v>
      </c>
    </row>
    <row r="3821" spans="1:18" s="163" customFormat="1" ht="15.75" customHeight="1" x14ac:dyDescent="0.25">
      <c r="A3821" s="80" t="s">
        <v>1982</v>
      </c>
      <c r="B3821" s="18" t="s">
        <v>245</v>
      </c>
      <c r="C3821" s="91">
        <v>444810</v>
      </c>
      <c r="D3821" s="91"/>
      <c r="E3821" s="91"/>
      <c r="F3821" s="91"/>
      <c r="G3821" s="91">
        <f t="shared" si="48"/>
        <v>444810</v>
      </c>
      <c r="H3821" s="120">
        <v>43662</v>
      </c>
      <c r="I3821" s="120">
        <v>43704</v>
      </c>
      <c r="J3821" s="120"/>
      <c r="K3821" s="120"/>
      <c r="L3821" s="162"/>
      <c r="M3821" s="162" t="s">
        <v>1582</v>
      </c>
      <c r="N3821" s="162">
        <v>1</v>
      </c>
      <c r="O3821" s="29">
        <v>785.6</v>
      </c>
      <c r="P3821" s="29">
        <v>2019</v>
      </c>
    </row>
    <row r="3822" spans="1:18" s="163" customFormat="1" ht="15.75" customHeight="1" x14ac:dyDescent="0.25">
      <c r="A3822" s="80" t="s">
        <v>2431</v>
      </c>
      <c r="B3822" s="18" t="s">
        <v>245</v>
      </c>
      <c r="C3822" s="91">
        <v>1843058.4</v>
      </c>
      <c r="D3822" s="91"/>
      <c r="E3822" s="91"/>
      <c r="F3822" s="91"/>
      <c r="G3822" s="91">
        <f t="shared" si="48"/>
        <v>1843058.4</v>
      </c>
      <c r="H3822" s="120">
        <v>43662</v>
      </c>
      <c r="I3822" s="120">
        <v>43704</v>
      </c>
      <c r="J3822" s="120"/>
      <c r="K3822" s="120"/>
      <c r="L3822" s="162"/>
      <c r="M3822" s="162" t="s">
        <v>6</v>
      </c>
      <c r="N3822" s="162">
        <v>1</v>
      </c>
      <c r="O3822" s="162">
        <v>722.1</v>
      </c>
      <c r="P3822" s="29">
        <v>2019</v>
      </c>
    </row>
    <row r="3823" spans="1:18" s="163" customFormat="1" ht="15.75" customHeight="1" x14ac:dyDescent="0.25">
      <c r="A3823" s="113" t="s">
        <v>2934</v>
      </c>
      <c r="B3823" s="18" t="s">
        <v>3572</v>
      </c>
      <c r="C3823" s="91">
        <v>1333305.19</v>
      </c>
      <c r="D3823" s="91"/>
      <c r="E3823" s="91"/>
      <c r="F3823" s="91"/>
      <c r="G3823" s="91">
        <f t="shared" si="48"/>
        <v>1333305.19</v>
      </c>
      <c r="H3823" s="120">
        <v>43700</v>
      </c>
      <c r="I3823" s="120">
        <v>43704</v>
      </c>
      <c r="J3823" s="120"/>
      <c r="K3823" s="120"/>
      <c r="L3823" s="162"/>
      <c r="M3823" s="162" t="s">
        <v>5</v>
      </c>
      <c r="N3823" s="162">
        <v>1</v>
      </c>
      <c r="O3823" s="162">
        <v>929.6</v>
      </c>
      <c r="P3823" s="29">
        <v>2019</v>
      </c>
    </row>
    <row r="3824" spans="1:18" s="163" customFormat="1" ht="15.75" customHeight="1" x14ac:dyDescent="0.25">
      <c r="A3824" s="113" t="s">
        <v>2430</v>
      </c>
      <c r="B3824" s="18" t="s">
        <v>42</v>
      </c>
      <c r="C3824" s="91">
        <v>1093272</v>
      </c>
      <c r="D3824" s="91"/>
      <c r="E3824" s="91"/>
      <c r="F3824" s="91"/>
      <c r="G3824" s="91">
        <f t="shared" si="48"/>
        <v>1093272</v>
      </c>
      <c r="H3824" s="120">
        <v>43633</v>
      </c>
      <c r="I3824" s="120">
        <v>43700</v>
      </c>
      <c r="J3824" s="120"/>
      <c r="K3824" s="120"/>
      <c r="L3824" s="162"/>
      <c r="M3824" s="84" t="s">
        <v>6</v>
      </c>
      <c r="N3824" s="162">
        <v>1</v>
      </c>
      <c r="O3824" s="162">
        <v>638.04</v>
      </c>
      <c r="P3824" s="29">
        <v>2019</v>
      </c>
    </row>
    <row r="3825" spans="1:18" s="163" customFormat="1" ht="15.75" customHeight="1" x14ac:dyDescent="0.25">
      <c r="A3825" s="113" t="s">
        <v>2440</v>
      </c>
      <c r="B3825" s="18" t="s">
        <v>2852</v>
      </c>
      <c r="C3825" s="177">
        <v>2658132</v>
      </c>
      <c r="D3825" s="91"/>
      <c r="E3825" s="91"/>
      <c r="F3825" s="91"/>
      <c r="G3825" s="91">
        <f t="shared" si="48"/>
        <v>2658132</v>
      </c>
      <c r="H3825" s="120">
        <v>43623</v>
      </c>
      <c r="I3825" s="120">
        <v>43705</v>
      </c>
      <c r="J3825" s="120"/>
      <c r="K3825" s="120"/>
      <c r="L3825" s="162"/>
      <c r="M3825" s="84" t="s">
        <v>5</v>
      </c>
      <c r="N3825" s="162">
        <v>1</v>
      </c>
      <c r="O3825" s="112">
        <v>278.8</v>
      </c>
      <c r="P3825" s="29">
        <v>2019</v>
      </c>
    </row>
    <row r="3826" spans="1:18" s="163" customFormat="1" ht="15.75" customHeight="1" x14ac:dyDescent="0.25">
      <c r="A3826" s="113" t="s">
        <v>2784</v>
      </c>
      <c r="B3826" s="18" t="s">
        <v>2852</v>
      </c>
      <c r="C3826" s="177">
        <v>1323850.8</v>
      </c>
      <c r="D3826" s="91"/>
      <c r="E3826" s="91"/>
      <c r="F3826" s="91"/>
      <c r="G3826" s="91">
        <f t="shared" si="48"/>
        <v>1323850.8</v>
      </c>
      <c r="H3826" s="120">
        <v>43658</v>
      </c>
      <c r="I3826" s="120">
        <v>43705</v>
      </c>
      <c r="J3826" s="120"/>
      <c r="K3826" s="120"/>
      <c r="L3826" s="162"/>
      <c r="M3826" s="84" t="s">
        <v>5</v>
      </c>
      <c r="N3826" s="162">
        <v>1</v>
      </c>
      <c r="O3826" s="112">
        <v>393.2</v>
      </c>
      <c r="P3826" s="29">
        <v>2019</v>
      </c>
    </row>
    <row r="3827" spans="1:18" s="163" customFormat="1" ht="15.75" customHeight="1" x14ac:dyDescent="0.25">
      <c r="A3827" s="113" t="s">
        <v>2821</v>
      </c>
      <c r="B3827" s="18" t="s">
        <v>3543</v>
      </c>
      <c r="C3827" s="177">
        <v>987807.6</v>
      </c>
      <c r="D3827" s="91"/>
      <c r="E3827" s="91"/>
      <c r="F3827" s="91"/>
      <c r="G3827" s="91">
        <f t="shared" si="48"/>
        <v>987807.6</v>
      </c>
      <c r="H3827" s="120">
        <v>43696</v>
      </c>
      <c r="I3827" s="120">
        <v>43717</v>
      </c>
      <c r="J3827" s="120"/>
      <c r="K3827" s="120"/>
      <c r="L3827" s="162"/>
      <c r="M3827" s="84" t="s">
        <v>1161</v>
      </c>
      <c r="N3827" s="162">
        <v>1</v>
      </c>
      <c r="O3827" s="112">
        <v>883.6</v>
      </c>
      <c r="P3827" s="29">
        <v>2019</v>
      </c>
    </row>
    <row r="3828" spans="1:18" s="65" customFormat="1" ht="15.75" customHeight="1" x14ac:dyDescent="0.25">
      <c r="A3828" s="104" t="s">
        <v>2462</v>
      </c>
      <c r="B3828" s="18" t="s">
        <v>2852</v>
      </c>
      <c r="C3828" s="106">
        <v>1253257.2</v>
      </c>
      <c r="D3828" s="120"/>
      <c r="E3828" s="162"/>
      <c r="F3828" s="162"/>
      <c r="G3828" s="91">
        <f t="shared" si="48"/>
        <v>1253257.2</v>
      </c>
      <c r="H3828" s="120">
        <v>43615</v>
      </c>
      <c r="I3828" s="120">
        <v>43693</v>
      </c>
      <c r="J3828" s="70"/>
      <c r="K3828" s="162"/>
      <c r="L3828" s="162"/>
      <c r="M3828" s="84" t="s">
        <v>5</v>
      </c>
      <c r="N3828" s="162">
        <v>1</v>
      </c>
      <c r="O3828" s="162">
        <v>320.10000000000002</v>
      </c>
      <c r="P3828" s="29">
        <v>2019</v>
      </c>
      <c r="R3828" s="163"/>
    </row>
    <row r="3829" spans="1:18" s="65" customFormat="1" ht="15.75" customHeight="1" x14ac:dyDescent="0.25">
      <c r="A3829" s="104" t="s">
        <v>2953</v>
      </c>
      <c r="B3829" s="18" t="s">
        <v>3544</v>
      </c>
      <c r="C3829" s="106">
        <v>2810276.59</v>
      </c>
      <c r="D3829" s="120"/>
      <c r="E3829" s="162"/>
      <c r="F3829" s="162"/>
      <c r="G3829" s="91">
        <f t="shared" si="48"/>
        <v>2810276.59</v>
      </c>
      <c r="H3829" s="120">
        <v>43672</v>
      </c>
      <c r="I3829" s="120">
        <v>43721</v>
      </c>
      <c r="J3829" s="70"/>
      <c r="K3829" s="162"/>
      <c r="L3829" s="162"/>
      <c r="M3829" s="84" t="s">
        <v>5</v>
      </c>
      <c r="N3829" s="162">
        <v>1</v>
      </c>
      <c r="O3829" s="162">
        <v>727.6</v>
      </c>
      <c r="P3829" s="29">
        <v>2019</v>
      </c>
      <c r="R3829" s="163"/>
    </row>
    <row r="3830" spans="1:18" s="163" customFormat="1" ht="15.75" customHeight="1" x14ac:dyDescent="0.25">
      <c r="A3830" s="113" t="s">
        <v>3023</v>
      </c>
      <c r="B3830" s="18" t="s">
        <v>3544</v>
      </c>
      <c r="C3830" s="177">
        <v>3946321.65</v>
      </c>
      <c r="D3830" s="91"/>
      <c r="E3830" s="91"/>
      <c r="F3830" s="91"/>
      <c r="G3830" s="91">
        <f t="shared" si="48"/>
        <v>3946321.65</v>
      </c>
      <c r="H3830" s="120">
        <v>43678</v>
      </c>
      <c r="I3830" s="120">
        <v>43721</v>
      </c>
      <c r="J3830" s="120"/>
      <c r="K3830" s="120"/>
      <c r="L3830" s="162"/>
      <c r="M3830" s="84" t="s">
        <v>5</v>
      </c>
      <c r="N3830" s="162">
        <v>1</v>
      </c>
      <c r="O3830" s="112">
        <v>1726.1</v>
      </c>
      <c r="P3830" s="29">
        <v>2019</v>
      </c>
      <c r="R3830" s="65"/>
    </row>
    <row r="3831" spans="1:18" s="163" customFormat="1" ht="15.75" customHeight="1" x14ac:dyDescent="0.25">
      <c r="A3831" s="113" t="s">
        <v>2442</v>
      </c>
      <c r="B3831" s="18" t="s">
        <v>245</v>
      </c>
      <c r="C3831" s="177">
        <v>1682791.2</v>
      </c>
      <c r="D3831" s="91"/>
      <c r="E3831" s="91"/>
      <c r="F3831" s="91"/>
      <c r="G3831" s="91">
        <f t="shared" si="48"/>
        <v>1682791.2</v>
      </c>
      <c r="H3831" s="120">
        <v>43662</v>
      </c>
      <c r="I3831" s="120">
        <v>43706</v>
      </c>
      <c r="J3831" s="120"/>
      <c r="K3831" s="120"/>
      <c r="L3831" s="162"/>
      <c r="M3831" s="84" t="s">
        <v>6</v>
      </c>
      <c r="N3831" s="162">
        <v>1</v>
      </c>
      <c r="O3831" s="112">
        <v>627.70000000000005</v>
      </c>
      <c r="P3831" s="29">
        <v>2019</v>
      </c>
      <c r="R3831" s="65"/>
    </row>
    <row r="3832" spans="1:18" s="163" customFormat="1" ht="15.75" customHeight="1" x14ac:dyDescent="0.25">
      <c r="A3832" s="113" t="s">
        <v>2453</v>
      </c>
      <c r="B3832" s="18" t="s">
        <v>782</v>
      </c>
      <c r="C3832" s="177">
        <v>1100288.46</v>
      </c>
      <c r="D3832" s="91"/>
      <c r="E3832" s="91"/>
      <c r="F3832" s="91"/>
      <c r="G3832" s="91">
        <f t="shared" si="48"/>
        <v>1100288.46</v>
      </c>
      <c r="H3832" s="120">
        <v>43620</v>
      </c>
      <c r="I3832" s="120">
        <v>43705</v>
      </c>
      <c r="J3832" s="120"/>
      <c r="K3832" s="120"/>
      <c r="L3832" s="162"/>
      <c r="M3832" s="84" t="s">
        <v>6</v>
      </c>
      <c r="N3832" s="162">
        <v>1</v>
      </c>
      <c r="O3832" s="112">
        <v>340.3</v>
      </c>
      <c r="P3832" s="29">
        <v>2019</v>
      </c>
    </row>
    <row r="3833" spans="1:18" s="65" customFormat="1" ht="15.75" customHeight="1" x14ac:dyDescent="0.25">
      <c r="A3833" s="104" t="s">
        <v>2080</v>
      </c>
      <c r="B3833" s="18" t="s">
        <v>1611</v>
      </c>
      <c r="C3833" s="106">
        <v>361793.87</v>
      </c>
      <c r="D3833" s="120"/>
      <c r="E3833" s="162"/>
      <c r="F3833" s="162"/>
      <c r="G3833" s="91">
        <f t="shared" si="48"/>
        <v>361793.87</v>
      </c>
      <c r="H3833" s="120">
        <v>43613</v>
      </c>
      <c r="I3833" s="120">
        <v>43683</v>
      </c>
      <c r="J3833" s="70"/>
      <c r="K3833" s="162"/>
      <c r="L3833" s="162"/>
      <c r="M3833" s="84" t="s">
        <v>3518</v>
      </c>
      <c r="N3833" s="162">
        <v>3</v>
      </c>
      <c r="O3833" s="162">
        <v>689.28</v>
      </c>
      <c r="P3833" s="115">
        <v>2019</v>
      </c>
      <c r="R3833" s="163"/>
    </row>
    <row r="3834" spans="1:18" s="65" customFormat="1" ht="15.75" customHeight="1" x14ac:dyDescent="0.25">
      <c r="A3834" s="104" t="s">
        <v>3492</v>
      </c>
      <c r="B3834" s="18" t="s">
        <v>3543</v>
      </c>
      <c r="C3834" s="178">
        <v>4040590.8</v>
      </c>
      <c r="D3834" s="120"/>
      <c r="E3834" s="162"/>
      <c r="F3834" s="162"/>
      <c r="G3834" s="91">
        <f t="shared" si="48"/>
        <v>4040590.8</v>
      </c>
      <c r="H3834" s="120">
        <v>43727</v>
      </c>
      <c r="I3834" s="120">
        <v>43739</v>
      </c>
      <c r="J3834" s="70"/>
      <c r="K3834" s="162"/>
      <c r="L3834" s="162"/>
      <c r="M3834" s="84" t="s">
        <v>5</v>
      </c>
      <c r="N3834" s="162">
        <v>1</v>
      </c>
      <c r="O3834" s="162">
        <v>1003.5</v>
      </c>
      <c r="P3834" s="115">
        <v>2019</v>
      </c>
      <c r="R3834" s="163"/>
    </row>
    <row r="3835" spans="1:18" s="65" customFormat="1" ht="15.75" customHeight="1" x14ac:dyDescent="0.2">
      <c r="A3835" s="104" t="s">
        <v>2862</v>
      </c>
      <c r="B3835" s="18" t="s">
        <v>782</v>
      </c>
      <c r="C3835" s="106">
        <v>2893402.8</v>
      </c>
      <c r="D3835" s="120"/>
      <c r="E3835" s="162"/>
      <c r="F3835" s="162"/>
      <c r="G3835" s="91">
        <f t="shared" si="48"/>
        <v>2893402.8</v>
      </c>
      <c r="H3835" s="120">
        <v>43699</v>
      </c>
      <c r="I3835" s="120">
        <v>43713</v>
      </c>
      <c r="J3835" s="70"/>
      <c r="K3835" s="162"/>
      <c r="L3835" s="162"/>
      <c r="M3835" s="84" t="s">
        <v>5</v>
      </c>
      <c r="N3835" s="162">
        <v>1</v>
      </c>
      <c r="O3835" s="162">
        <v>723.2</v>
      </c>
      <c r="P3835" s="115">
        <v>2019</v>
      </c>
    </row>
    <row r="3836" spans="1:18" s="65" customFormat="1" ht="15.75" customHeight="1" x14ac:dyDescent="0.2">
      <c r="A3836" s="104" t="s">
        <v>2863</v>
      </c>
      <c r="B3836" s="18" t="s">
        <v>782</v>
      </c>
      <c r="C3836" s="106">
        <v>2880702</v>
      </c>
      <c r="D3836" s="120"/>
      <c r="E3836" s="162"/>
      <c r="F3836" s="162"/>
      <c r="G3836" s="91">
        <f t="shared" si="48"/>
        <v>2880702</v>
      </c>
      <c r="H3836" s="120">
        <v>43699</v>
      </c>
      <c r="I3836" s="120">
        <v>43713</v>
      </c>
      <c r="J3836" s="70"/>
      <c r="K3836" s="162"/>
      <c r="L3836" s="162"/>
      <c r="M3836" s="84" t="s">
        <v>5</v>
      </c>
      <c r="N3836" s="162">
        <v>1</v>
      </c>
      <c r="O3836" s="162">
        <v>734.9</v>
      </c>
      <c r="P3836" s="115">
        <v>2019</v>
      </c>
    </row>
    <row r="3837" spans="1:18" s="65" customFormat="1" ht="15.75" customHeight="1" x14ac:dyDescent="0.2">
      <c r="A3837" s="104" t="s">
        <v>2864</v>
      </c>
      <c r="B3837" s="18" t="s">
        <v>782</v>
      </c>
      <c r="C3837" s="106">
        <v>2598038.4</v>
      </c>
      <c r="D3837" s="120"/>
      <c r="E3837" s="162"/>
      <c r="F3837" s="162"/>
      <c r="G3837" s="91">
        <f t="shared" si="48"/>
        <v>2598038.4</v>
      </c>
      <c r="H3837" s="120">
        <v>43699</v>
      </c>
      <c r="I3837" s="120">
        <v>43713</v>
      </c>
      <c r="J3837" s="70"/>
      <c r="K3837" s="162"/>
      <c r="L3837" s="162"/>
      <c r="M3837" s="84" t="s">
        <v>5</v>
      </c>
      <c r="N3837" s="162">
        <v>1</v>
      </c>
      <c r="O3837" s="162">
        <v>761.7</v>
      </c>
      <c r="P3837" s="115">
        <v>2019</v>
      </c>
    </row>
    <row r="3838" spans="1:18" s="65" customFormat="1" ht="15.75" customHeight="1" x14ac:dyDescent="0.2">
      <c r="A3838" s="104" t="s">
        <v>3147</v>
      </c>
      <c r="B3838" s="18" t="s">
        <v>2112</v>
      </c>
      <c r="C3838" s="106">
        <v>3849372.67</v>
      </c>
      <c r="D3838" s="120"/>
      <c r="E3838" s="162"/>
      <c r="F3838" s="162"/>
      <c r="G3838" s="91">
        <f t="shared" si="48"/>
        <v>3849372.67</v>
      </c>
      <c r="H3838" s="120">
        <v>43700</v>
      </c>
      <c r="I3838" s="120">
        <v>43713</v>
      </c>
      <c r="J3838" s="70"/>
      <c r="K3838" s="162"/>
      <c r="L3838" s="162"/>
      <c r="M3838" s="84" t="s">
        <v>5</v>
      </c>
      <c r="N3838" s="162">
        <v>1</v>
      </c>
      <c r="O3838" s="162">
        <v>3597.6</v>
      </c>
      <c r="P3838" s="115">
        <v>2019</v>
      </c>
    </row>
    <row r="3839" spans="1:18" s="65" customFormat="1" ht="15.75" customHeight="1" x14ac:dyDescent="0.2">
      <c r="A3839" s="104" t="s">
        <v>2470</v>
      </c>
      <c r="B3839" s="18" t="s">
        <v>2852</v>
      </c>
      <c r="C3839" s="106">
        <v>1530379.2</v>
      </c>
      <c r="D3839" s="120"/>
      <c r="E3839" s="162"/>
      <c r="F3839" s="162"/>
      <c r="G3839" s="91">
        <f t="shared" si="48"/>
        <v>1530379.2</v>
      </c>
      <c r="H3839" s="120">
        <v>43672</v>
      </c>
      <c r="I3839" s="120">
        <v>43696</v>
      </c>
      <c r="J3839" s="70"/>
      <c r="K3839" s="162"/>
      <c r="L3839" s="162"/>
      <c r="M3839" s="84" t="s">
        <v>3541</v>
      </c>
      <c r="N3839" s="162">
        <v>1</v>
      </c>
      <c r="O3839" s="162">
        <v>1470.3</v>
      </c>
      <c r="P3839" s="115">
        <v>2019</v>
      </c>
    </row>
    <row r="3840" spans="1:18" s="65" customFormat="1" ht="15.75" customHeight="1" x14ac:dyDescent="0.2">
      <c r="A3840" s="104" t="s">
        <v>2461</v>
      </c>
      <c r="B3840" s="18" t="s">
        <v>2852</v>
      </c>
      <c r="C3840" s="106">
        <v>3294330</v>
      </c>
      <c r="D3840" s="120"/>
      <c r="E3840" s="162"/>
      <c r="F3840" s="162"/>
      <c r="G3840" s="91">
        <f t="shared" si="48"/>
        <v>3294330</v>
      </c>
      <c r="H3840" s="120">
        <v>43615</v>
      </c>
      <c r="I3840" s="120">
        <v>43703</v>
      </c>
      <c r="J3840" s="70"/>
      <c r="K3840" s="162"/>
      <c r="L3840" s="162"/>
      <c r="M3840" s="84" t="s">
        <v>5</v>
      </c>
      <c r="N3840" s="162">
        <v>1</v>
      </c>
      <c r="O3840" s="162">
        <v>1613.7</v>
      </c>
      <c r="P3840" s="115">
        <v>2019</v>
      </c>
    </row>
    <row r="3841" spans="1:16" s="65" customFormat="1" ht="15.75" customHeight="1" x14ac:dyDescent="0.2">
      <c r="A3841" s="104" t="s">
        <v>2429</v>
      </c>
      <c r="B3841" s="18" t="s">
        <v>42</v>
      </c>
      <c r="C3841" s="106">
        <v>1105916.3999999999</v>
      </c>
      <c r="D3841" s="120"/>
      <c r="E3841" s="162"/>
      <c r="F3841" s="162"/>
      <c r="G3841" s="91">
        <f t="shared" si="48"/>
        <v>1105916.3999999999</v>
      </c>
      <c r="H3841" s="120">
        <v>43633</v>
      </c>
      <c r="I3841" s="120">
        <v>43725</v>
      </c>
      <c r="J3841" s="70"/>
      <c r="K3841" s="162"/>
      <c r="L3841" s="162"/>
      <c r="M3841" s="84" t="s">
        <v>6</v>
      </c>
      <c r="N3841" s="162">
        <v>1</v>
      </c>
      <c r="O3841" s="162">
        <v>591.4</v>
      </c>
      <c r="P3841" s="115">
        <v>2019</v>
      </c>
    </row>
    <row r="3842" spans="1:16" s="65" customFormat="1" ht="15.75" customHeight="1" x14ac:dyDescent="0.2">
      <c r="A3842" s="104" t="s">
        <v>2703</v>
      </c>
      <c r="B3842" s="18" t="s">
        <v>42</v>
      </c>
      <c r="C3842" s="106">
        <v>1430984.4</v>
      </c>
      <c r="D3842" s="120"/>
      <c r="E3842" s="162"/>
      <c r="F3842" s="162"/>
      <c r="G3842" s="91">
        <f t="shared" si="48"/>
        <v>1430984.4</v>
      </c>
      <c r="H3842" s="120">
        <v>43665</v>
      </c>
      <c r="I3842" s="120">
        <v>43724</v>
      </c>
      <c r="J3842" s="70"/>
      <c r="K3842" s="162"/>
      <c r="L3842" s="162"/>
      <c r="M3842" s="84" t="s">
        <v>6</v>
      </c>
      <c r="N3842" s="162">
        <v>1</v>
      </c>
      <c r="O3842" s="162">
        <v>389</v>
      </c>
      <c r="P3842" s="115">
        <v>2019</v>
      </c>
    </row>
    <row r="3843" spans="1:16" s="65" customFormat="1" ht="15.75" customHeight="1" x14ac:dyDescent="0.2">
      <c r="A3843" s="104" t="s">
        <v>2700</v>
      </c>
      <c r="B3843" s="18" t="s">
        <v>1347</v>
      </c>
      <c r="C3843" s="106">
        <v>2157976.7999999998</v>
      </c>
      <c r="D3843" s="120"/>
      <c r="E3843" s="162"/>
      <c r="F3843" s="162"/>
      <c r="G3843" s="91">
        <f t="shared" ref="G3843:G3906" si="49">C3843-D3843+F3843</f>
        <v>2157976.7999999998</v>
      </c>
      <c r="H3843" s="120">
        <v>43651</v>
      </c>
      <c r="I3843" s="120">
        <v>43683</v>
      </c>
      <c r="J3843" s="70"/>
      <c r="K3843" s="162"/>
      <c r="L3843" s="162"/>
      <c r="M3843" s="84" t="s">
        <v>5</v>
      </c>
      <c r="N3843" s="162">
        <v>1</v>
      </c>
      <c r="O3843" s="162">
        <v>745.1</v>
      </c>
      <c r="P3843" s="115">
        <v>2019</v>
      </c>
    </row>
    <row r="3844" spans="1:16" s="65" customFormat="1" ht="15.75" customHeight="1" x14ac:dyDescent="0.2">
      <c r="A3844" s="104" t="s">
        <v>2466</v>
      </c>
      <c r="B3844" s="18" t="s">
        <v>2098</v>
      </c>
      <c r="C3844" s="106">
        <v>1565513.25</v>
      </c>
      <c r="D3844" s="120"/>
      <c r="E3844" s="162"/>
      <c r="F3844" s="162"/>
      <c r="G3844" s="91">
        <f t="shared" si="49"/>
        <v>1565513.25</v>
      </c>
      <c r="H3844" s="120">
        <v>43686</v>
      </c>
      <c r="I3844" s="120">
        <v>43704</v>
      </c>
      <c r="J3844" s="70"/>
      <c r="K3844" s="162"/>
      <c r="L3844" s="162"/>
      <c r="M3844" s="84" t="s">
        <v>3542</v>
      </c>
      <c r="N3844" s="162">
        <v>1</v>
      </c>
      <c r="O3844" s="162">
        <v>731.4</v>
      </c>
      <c r="P3844" s="115">
        <v>2019</v>
      </c>
    </row>
    <row r="3845" spans="1:16" s="65" customFormat="1" ht="15.75" customHeight="1" x14ac:dyDescent="0.2">
      <c r="A3845" s="104" t="s">
        <v>2817</v>
      </c>
      <c r="B3845" s="18" t="s">
        <v>2852</v>
      </c>
      <c r="C3845" s="106">
        <v>1903498.8</v>
      </c>
      <c r="D3845" s="120"/>
      <c r="E3845" s="162"/>
      <c r="F3845" s="162"/>
      <c r="G3845" s="91">
        <f t="shared" si="49"/>
        <v>1903498.8</v>
      </c>
      <c r="H3845" s="120">
        <v>43668</v>
      </c>
      <c r="I3845" s="120">
        <v>43710</v>
      </c>
      <c r="J3845" s="70"/>
      <c r="K3845" s="162"/>
      <c r="L3845" s="162"/>
      <c r="M3845" s="84" t="s">
        <v>5</v>
      </c>
      <c r="N3845" s="162">
        <v>1</v>
      </c>
      <c r="O3845" s="162">
        <v>1442.8</v>
      </c>
      <c r="P3845" s="115">
        <v>2019</v>
      </c>
    </row>
    <row r="3846" spans="1:16" s="65" customFormat="1" ht="15.75" customHeight="1" x14ac:dyDescent="0.2">
      <c r="A3846" s="104" t="s">
        <v>2475</v>
      </c>
      <c r="B3846" s="18" t="s">
        <v>1347</v>
      </c>
      <c r="C3846" s="106">
        <v>297929.26</v>
      </c>
      <c r="D3846" s="120"/>
      <c r="E3846" s="162"/>
      <c r="F3846" s="162"/>
      <c r="G3846" s="91">
        <f t="shared" si="49"/>
        <v>297929.26</v>
      </c>
      <c r="H3846" s="120">
        <v>43621</v>
      </c>
      <c r="I3846" s="120">
        <v>43682</v>
      </c>
      <c r="J3846" s="70"/>
      <c r="K3846" s="162"/>
      <c r="L3846" s="162"/>
      <c r="M3846" s="84" t="s">
        <v>3526</v>
      </c>
      <c r="N3846" s="162">
        <v>2</v>
      </c>
      <c r="O3846" s="162">
        <v>761.5</v>
      </c>
      <c r="P3846" s="115">
        <v>2019</v>
      </c>
    </row>
    <row r="3847" spans="1:16" s="65" customFormat="1" ht="15.75" customHeight="1" x14ac:dyDescent="0.2">
      <c r="A3847" s="104" t="s">
        <v>2616</v>
      </c>
      <c r="B3847" s="18" t="s">
        <v>782</v>
      </c>
      <c r="C3847" s="106">
        <v>1502779.2</v>
      </c>
      <c r="D3847" s="120"/>
      <c r="E3847" s="162"/>
      <c r="F3847" s="162"/>
      <c r="G3847" s="91">
        <f t="shared" si="49"/>
        <v>1502779.2</v>
      </c>
      <c r="H3847" s="120">
        <v>43707</v>
      </c>
      <c r="I3847" s="120">
        <v>43724</v>
      </c>
      <c r="J3847" s="70"/>
      <c r="K3847" s="162"/>
      <c r="L3847" s="162"/>
      <c r="M3847" s="84" t="s">
        <v>6</v>
      </c>
      <c r="N3847" s="162">
        <v>1</v>
      </c>
      <c r="O3847" s="162">
        <v>1447</v>
      </c>
      <c r="P3847" s="115">
        <v>2019</v>
      </c>
    </row>
    <row r="3848" spans="1:16" s="65" customFormat="1" ht="15.75" customHeight="1" x14ac:dyDescent="0.2">
      <c r="A3848" s="104" t="s">
        <v>2795</v>
      </c>
      <c r="B3848" s="18" t="s">
        <v>782</v>
      </c>
      <c r="C3848" s="106">
        <v>1003317.6</v>
      </c>
      <c r="D3848" s="120"/>
      <c r="E3848" s="162"/>
      <c r="F3848" s="162"/>
      <c r="G3848" s="91">
        <f t="shared" si="49"/>
        <v>1003317.6</v>
      </c>
      <c r="H3848" s="120">
        <v>43707</v>
      </c>
      <c r="I3848" s="120">
        <v>43724</v>
      </c>
      <c r="J3848" s="70"/>
      <c r="K3848" s="162"/>
      <c r="L3848" s="162"/>
      <c r="M3848" s="84" t="s">
        <v>6</v>
      </c>
      <c r="N3848" s="162">
        <v>1</v>
      </c>
      <c r="O3848" s="162">
        <v>1447.7</v>
      </c>
      <c r="P3848" s="115">
        <v>2019</v>
      </c>
    </row>
    <row r="3849" spans="1:16" s="65" customFormat="1" ht="15.75" customHeight="1" x14ac:dyDescent="0.2">
      <c r="A3849" s="104" t="s">
        <v>2617</v>
      </c>
      <c r="B3849" s="18" t="s">
        <v>2112</v>
      </c>
      <c r="C3849" s="106">
        <v>1059704.83</v>
      </c>
      <c r="D3849" s="120"/>
      <c r="E3849" s="162"/>
      <c r="F3849" s="162"/>
      <c r="G3849" s="91">
        <f t="shared" si="49"/>
        <v>1059704.83</v>
      </c>
      <c r="H3849" s="120">
        <v>43725</v>
      </c>
      <c r="I3849" s="120">
        <v>43742</v>
      </c>
      <c r="J3849" s="70"/>
      <c r="K3849" s="162"/>
      <c r="L3849" s="162"/>
      <c r="M3849" s="84" t="s">
        <v>6</v>
      </c>
      <c r="N3849" s="162">
        <v>1</v>
      </c>
      <c r="O3849" s="162">
        <v>1454.2</v>
      </c>
      <c r="P3849" s="115">
        <v>2019</v>
      </c>
    </row>
    <row r="3850" spans="1:16" s="65" customFormat="1" ht="15.75" customHeight="1" x14ac:dyDescent="0.2">
      <c r="A3850" s="104" t="s">
        <v>2814</v>
      </c>
      <c r="B3850" s="18" t="s">
        <v>2081</v>
      </c>
      <c r="C3850" s="106">
        <v>6440801.5099999998</v>
      </c>
      <c r="D3850" s="120"/>
      <c r="E3850" s="162"/>
      <c r="F3850" s="162"/>
      <c r="G3850" s="91">
        <f t="shared" si="49"/>
        <v>6440801.5099999998</v>
      </c>
      <c r="H3850" s="120">
        <v>43657</v>
      </c>
      <c r="I3850" s="120">
        <v>43664</v>
      </c>
      <c r="J3850" s="70"/>
      <c r="K3850" s="162"/>
      <c r="L3850" s="162"/>
      <c r="M3850" s="84" t="s">
        <v>5</v>
      </c>
      <c r="N3850" s="162">
        <v>1</v>
      </c>
      <c r="O3850" s="162">
        <v>5694.2</v>
      </c>
      <c r="P3850" s="115">
        <v>2019</v>
      </c>
    </row>
    <row r="3851" spans="1:16" s="65" customFormat="1" ht="15.75" customHeight="1" x14ac:dyDescent="0.2">
      <c r="A3851" s="104" t="s">
        <v>2904</v>
      </c>
      <c r="B3851" s="18" t="s">
        <v>3544</v>
      </c>
      <c r="C3851" s="106">
        <v>2247572.85</v>
      </c>
      <c r="D3851" s="120"/>
      <c r="E3851" s="162"/>
      <c r="F3851" s="162"/>
      <c r="G3851" s="91">
        <f t="shared" si="49"/>
        <v>2247572.85</v>
      </c>
      <c r="H3851" s="120">
        <v>43700</v>
      </c>
      <c r="I3851" s="120">
        <v>43749</v>
      </c>
      <c r="J3851" s="70"/>
      <c r="K3851" s="162"/>
      <c r="L3851" s="162"/>
      <c r="M3851" s="84" t="s">
        <v>5</v>
      </c>
      <c r="N3851" s="162">
        <v>1</v>
      </c>
      <c r="O3851" s="162">
        <v>580.4</v>
      </c>
      <c r="P3851" s="115">
        <v>2019</v>
      </c>
    </row>
    <row r="3852" spans="1:16" s="65" customFormat="1" ht="15.75" customHeight="1" x14ac:dyDescent="0.2">
      <c r="A3852" s="104" t="s">
        <v>2785</v>
      </c>
      <c r="B3852" s="18" t="s">
        <v>2081</v>
      </c>
      <c r="C3852" s="106">
        <v>2082585.43</v>
      </c>
      <c r="D3852" s="120"/>
      <c r="E3852" s="162"/>
      <c r="F3852" s="162"/>
      <c r="G3852" s="91">
        <f t="shared" si="49"/>
        <v>2082585.43</v>
      </c>
      <c r="H3852" s="120">
        <v>43657</v>
      </c>
      <c r="I3852" s="120">
        <v>43745</v>
      </c>
      <c r="J3852" s="70"/>
      <c r="K3852" s="162"/>
      <c r="L3852" s="162"/>
      <c r="M3852" s="84" t="s">
        <v>5</v>
      </c>
      <c r="N3852" s="162">
        <v>1</v>
      </c>
      <c r="O3852" s="162">
        <v>618.1</v>
      </c>
      <c r="P3852" s="115">
        <v>2019</v>
      </c>
    </row>
    <row r="3853" spans="1:16" s="65" customFormat="1" ht="15.75" customHeight="1" x14ac:dyDescent="0.2">
      <c r="A3853" s="104" t="s">
        <v>2766</v>
      </c>
      <c r="B3853" s="18" t="s">
        <v>17</v>
      </c>
      <c r="C3853" s="106">
        <v>999222.61</v>
      </c>
      <c r="D3853" s="120"/>
      <c r="E3853" s="162"/>
      <c r="F3853" s="162"/>
      <c r="G3853" s="91">
        <f t="shared" si="49"/>
        <v>999222.61</v>
      </c>
      <c r="H3853" s="120">
        <v>43720</v>
      </c>
      <c r="I3853" s="120">
        <v>43749</v>
      </c>
      <c r="J3853" s="70"/>
      <c r="K3853" s="162"/>
      <c r="L3853" s="162"/>
      <c r="M3853" s="84" t="s">
        <v>5</v>
      </c>
      <c r="N3853" s="162">
        <v>1</v>
      </c>
      <c r="O3853" s="162">
        <v>378.2</v>
      </c>
      <c r="P3853" s="115">
        <v>2019</v>
      </c>
    </row>
    <row r="3854" spans="1:16" s="65" customFormat="1" ht="15.75" customHeight="1" x14ac:dyDescent="0.2">
      <c r="A3854" s="104" t="s">
        <v>2831</v>
      </c>
      <c r="B3854" s="18" t="s">
        <v>2852</v>
      </c>
      <c r="C3854" s="106">
        <v>2805490.96</v>
      </c>
      <c r="D3854" s="120"/>
      <c r="E3854" s="162"/>
      <c r="F3854" s="162"/>
      <c r="G3854" s="91">
        <f t="shared" si="49"/>
        <v>2805490.96</v>
      </c>
      <c r="H3854" s="120">
        <v>43669</v>
      </c>
      <c r="I3854" s="120">
        <v>43697</v>
      </c>
      <c r="J3854" s="70"/>
      <c r="K3854" s="162"/>
      <c r="L3854" s="162"/>
      <c r="M3854" s="84" t="s">
        <v>5</v>
      </c>
      <c r="N3854" s="162">
        <v>1</v>
      </c>
      <c r="O3854" s="162">
        <v>970.9</v>
      </c>
      <c r="P3854" s="115">
        <v>2019</v>
      </c>
    </row>
    <row r="3855" spans="1:16" s="65" customFormat="1" ht="15.75" customHeight="1" x14ac:dyDescent="0.2">
      <c r="A3855" s="104" t="s">
        <v>2712</v>
      </c>
      <c r="B3855" s="18" t="s">
        <v>974</v>
      </c>
      <c r="C3855" s="106">
        <v>850990.89</v>
      </c>
      <c r="D3855" s="120"/>
      <c r="E3855" s="162"/>
      <c r="F3855" s="162"/>
      <c r="G3855" s="91">
        <f t="shared" si="49"/>
        <v>850990.89</v>
      </c>
      <c r="H3855" s="120">
        <v>43693</v>
      </c>
      <c r="I3855" s="120">
        <v>43740</v>
      </c>
      <c r="J3855" s="70"/>
      <c r="K3855" s="162"/>
      <c r="L3855" s="162"/>
      <c r="M3855" s="84" t="s">
        <v>2711</v>
      </c>
      <c r="N3855" s="162">
        <v>4</v>
      </c>
      <c r="O3855" s="162">
        <v>1436.6</v>
      </c>
      <c r="P3855" s="115">
        <v>2019</v>
      </c>
    </row>
    <row r="3856" spans="1:16" s="65" customFormat="1" ht="15.75" customHeight="1" x14ac:dyDescent="0.2">
      <c r="A3856" s="104" t="s">
        <v>2713</v>
      </c>
      <c r="B3856" s="18" t="s">
        <v>974</v>
      </c>
      <c r="C3856" s="106">
        <v>469673.71</v>
      </c>
      <c r="D3856" s="120"/>
      <c r="E3856" s="162"/>
      <c r="F3856" s="162"/>
      <c r="G3856" s="91">
        <f t="shared" si="49"/>
        <v>469673.71</v>
      </c>
      <c r="H3856" s="120">
        <v>43671</v>
      </c>
      <c r="I3856" s="120">
        <v>43718</v>
      </c>
      <c r="J3856" s="70"/>
      <c r="K3856" s="162"/>
      <c r="L3856" s="162"/>
      <c r="M3856" s="84" t="s">
        <v>3511</v>
      </c>
      <c r="N3856" s="162">
        <v>5</v>
      </c>
      <c r="O3856" s="162">
        <v>388.3</v>
      </c>
      <c r="P3856" s="115">
        <v>2019</v>
      </c>
    </row>
    <row r="3857" spans="1:16" s="65" customFormat="1" ht="15.75" customHeight="1" x14ac:dyDescent="0.2">
      <c r="A3857" s="104" t="s">
        <v>2697</v>
      </c>
      <c r="B3857" s="18" t="s">
        <v>2852</v>
      </c>
      <c r="C3857" s="106">
        <v>1181570.55</v>
      </c>
      <c r="D3857" s="120"/>
      <c r="E3857" s="162"/>
      <c r="F3857" s="162"/>
      <c r="G3857" s="91">
        <f t="shared" si="49"/>
        <v>1181570.55</v>
      </c>
      <c r="H3857" s="120">
        <v>43685</v>
      </c>
      <c r="I3857" s="120">
        <v>43749</v>
      </c>
      <c r="J3857" s="70"/>
      <c r="K3857" s="162"/>
      <c r="L3857" s="162"/>
      <c r="M3857" s="84" t="s">
        <v>5</v>
      </c>
      <c r="N3857" s="162">
        <v>1</v>
      </c>
      <c r="O3857" s="162">
        <v>416.8</v>
      </c>
      <c r="P3857" s="115">
        <v>2019</v>
      </c>
    </row>
    <row r="3858" spans="1:16" s="65" customFormat="1" ht="15.75" customHeight="1" x14ac:dyDescent="0.2">
      <c r="A3858" s="104" t="s">
        <v>3292</v>
      </c>
      <c r="B3858" s="18" t="s">
        <v>2852</v>
      </c>
      <c r="C3858" s="106">
        <v>2031662.4</v>
      </c>
      <c r="D3858" s="120"/>
      <c r="E3858" s="162"/>
      <c r="F3858" s="162"/>
      <c r="G3858" s="91">
        <f t="shared" si="49"/>
        <v>2031662.4</v>
      </c>
      <c r="H3858" s="120">
        <v>43739</v>
      </c>
      <c r="I3858" s="120">
        <v>43749</v>
      </c>
      <c r="J3858" s="70"/>
      <c r="K3858" s="162"/>
      <c r="L3858" s="162"/>
      <c r="M3858" s="84" t="s">
        <v>5</v>
      </c>
      <c r="N3858" s="162">
        <v>1</v>
      </c>
      <c r="O3858" s="162">
        <v>616.20000000000005</v>
      </c>
      <c r="P3858" s="115">
        <v>2019</v>
      </c>
    </row>
    <row r="3859" spans="1:16" s="65" customFormat="1" ht="15.75" customHeight="1" x14ac:dyDescent="0.2">
      <c r="A3859" s="104" t="s">
        <v>2698</v>
      </c>
      <c r="B3859" s="18" t="s">
        <v>2852</v>
      </c>
      <c r="C3859" s="106">
        <v>1143080.45</v>
      </c>
      <c r="D3859" s="120"/>
      <c r="E3859" s="162"/>
      <c r="F3859" s="162"/>
      <c r="G3859" s="91">
        <f t="shared" si="49"/>
        <v>1143080.45</v>
      </c>
      <c r="H3859" s="120">
        <v>43685</v>
      </c>
      <c r="I3859" s="120">
        <v>43749</v>
      </c>
      <c r="J3859" s="70"/>
      <c r="K3859" s="162"/>
      <c r="L3859" s="162"/>
      <c r="M3859" s="84" t="s">
        <v>5</v>
      </c>
      <c r="N3859" s="162">
        <v>1</v>
      </c>
      <c r="O3859" s="162">
        <v>416.8</v>
      </c>
      <c r="P3859" s="115">
        <v>2019</v>
      </c>
    </row>
    <row r="3860" spans="1:16" s="65" customFormat="1" ht="15.75" customHeight="1" x14ac:dyDescent="0.2">
      <c r="A3860" s="104" t="s">
        <v>2794</v>
      </c>
      <c r="B3860" s="18" t="s">
        <v>2081</v>
      </c>
      <c r="C3860" s="106">
        <v>1096654.9099999999</v>
      </c>
      <c r="D3860" s="120"/>
      <c r="E3860" s="162"/>
      <c r="F3860" s="162"/>
      <c r="G3860" s="91">
        <f t="shared" si="49"/>
        <v>1096654.9099999999</v>
      </c>
      <c r="H3860" s="120">
        <v>43705</v>
      </c>
      <c r="I3860" s="120">
        <v>43724</v>
      </c>
      <c r="J3860" s="70"/>
      <c r="K3860" s="162"/>
      <c r="L3860" s="162"/>
      <c r="M3860" s="84" t="s">
        <v>6</v>
      </c>
      <c r="N3860" s="162">
        <v>1</v>
      </c>
      <c r="O3860" s="162">
        <v>446.1</v>
      </c>
      <c r="P3860" s="115">
        <v>2019</v>
      </c>
    </row>
    <row r="3861" spans="1:16" s="65" customFormat="1" ht="15.75" customHeight="1" x14ac:dyDescent="0.2">
      <c r="A3861" s="104" t="s">
        <v>2949</v>
      </c>
      <c r="B3861" s="18" t="s">
        <v>3543</v>
      </c>
      <c r="C3861" s="106">
        <v>1606797.6</v>
      </c>
      <c r="D3861" s="120"/>
      <c r="E3861" s="162"/>
      <c r="F3861" s="162"/>
      <c r="G3861" s="91">
        <f t="shared" si="49"/>
        <v>1606797.6</v>
      </c>
      <c r="H3861" s="120">
        <v>43754</v>
      </c>
      <c r="I3861" s="120">
        <v>43760</v>
      </c>
      <c r="J3861" s="70"/>
      <c r="K3861" s="162"/>
      <c r="L3861" s="162"/>
      <c r="M3861" s="84" t="s">
        <v>5</v>
      </c>
      <c r="N3861" s="162">
        <v>1</v>
      </c>
      <c r="O3861" s="162">
        <v>413.5</v>
      </c>
      <c r="P3861" s="115">
        <v>2019</v>
      </c>
    </row>
    <row r="3862" spans="1:16" s="65" customFormat="1" ht="15.75" customHeight="1" x14ac:dyDescent="0.2">
      <c r="A3862" s="104" t="s">
        <v>2791</v>
      </c>
      <c r="B3862" s="18" t="s">
        <v>2081</v>
      </c>
      <c r="C3862" s="106">
        <v>1501972.2</v>
      </c>
      <c r="D3862" s="120"/>
      <c r="E3862" s="162"/>
      <c r="F3862" s="162"/>
      <c r="G3862" s="91">
        <f t="shared" si="49"/>
        <v>1501972.2</v>
      </c>
      <c r="H3862" s="120">
        <v>43668</v>
      </c>
      <c r="I3862" s="120">
        <v>43738</v>
      </c>
      <c r="J3862" s="70"/>
      <c r="K3862" s="162"/>
      <c r="L3862" s="162"/>
      <c r="M3862" s="84" t="s">
        <v>6</v>
      </c>
      <c r="N3862" s="162">
        <v>1</v>
      </c>
      <c r="O3862" s="162">
        <v>741.4</v>
      </c>
      <c r="P3862" s="115">
        <v>2019</v>
      </c>
    </row>
    <row r="3863" spans="1:16" s="65" customFormat="1" ht="15.75" customHeight="1" x14ac:dyDescent="0.2">
      <c r="A3863" s="104" t="s">
        <v>1570</v>
      </c>
      <c r="B3863" s="18" t="s">
        <v>2077</v>
      </c>
      <c r="C3863" s="106">
        <v>308406</v>
      </c>
      <c r="D3863" s="120"/>
      <c r="E3863" s="162"/>
      <c r="F3863" s="162"/>
      <c r="G3863" s="91">
        <f t="shared" si="49"/>
        <v>308406</v>
      </c>
      <c r="H3863" s="120">
        <v>43700</v>
      </c>
      <c r="I3863" s="120">
        <v>43749</v>
      </c>
      <c r="J3863" s="70"/>
      <c r="K3863" s="162"/>
      <c r="L3863" s="162"/>
      <c r="M3863" s="84" t="s">
        <v>1582</v>
      </c>
      <c r="N3863" s="162">
        <v>1</v>
      </c>
      <c r="O3863" s="162">
        <v>784.6</v>
      </c>
      <c r="P3863" s="115">
        <v>2019</v>
      </c>
    </row>
    <row r="3864" spans="1:16" s="65" customFormat="1" ht="15.75" customHeight="1" x14ac:dyDescent="0.2">
      <c r="A3864" s="104" t="s">
        <v>2454</v>
      </c>
      <c r="B3864" s="18" t="s">
        <v>2077</v>
      </c>
      <c r="C3864" s="106">
        <v>2097475.2000000002</v>
      </c>
      <c r="D3864" s="120"/>
      <c r="E3864" s="162"/>
      <c r="F3864" s="162"/>
      <c r="G3864" s="91">
        <f t="shared" si="49"/>
        <v>2097475.2000000002</v>
      </c>
      <c r="H3864" s="120">
        <v>43609</v>
      </c>
      <c r="I3864" s="120">
        <v>43707</v>
      </c>
      <c r="J3864" s="70"/>
      <c r="K3864" s="162"/>
      <c r="L3864" s="162"/>
      <c r="M3864" s="84" t="s">
        <v>5</v>
      </c>
      <c r="N3864" s="162">
        <v>1</v>
      </c>
      <c r="O3864" s="162">
        <v>844.7</v>
      </c>
      <c r="P3864" s="115">
        <v>2019</v>
      </c>
    </row>
    <row r="3865" spans="1:16" s="65" customFormat="1" ht="15.75" customHeight="1" x14ac:dyDescent="0.2">
      <c r="A3865" s="104" t="s">
        <v>2558</v>
      </c>
      <c r="B3865" s="18" t="s">
        <v>2585</v>
      </c>
      <c r="C3865" s="106">
        <v>248961.6</v>
      </c>
      <c r="D3865" s="120"/>
      <c r="E3865" s="162"/>
      <c r="F3865" s="162"/>
      <c r="G3865" s="91">
        <f t="shared" si="49"/>
        <v>248961.6</v>
      </c>
      <c r="H3865" s="120">
        <v>43707</v>
      </c>
      <c r="I3865" s="120">
        <v>43742</v>
      </c>
      <c r="J3865" s="70"/>
      <c r="K3865" s="162"/>
      <c r="L3865" s="162"/>
      <c r="M3865" s="84" t="s">
        <v>724</v>
      </c>
      <c r="N3865" s="162">
        <v>1</v>
      </c>
      <c r="O3865" s="162">
        <v>567.20000000000005</v>
      </c>
      <c r="P3865" s="115">
        <v>2019</v>
      </c>
    </row>
    <row r="3866" spans="1:16" s="65" customFormat="1" ht="15.75" customHeight="1" x14ac:dyDescent="0.2">
      <c r="A3866" s="104" t="s">
        <v>2948</v>
      </c>
      <c r="B3866" s="18" t="s">
        <v>3543</v>
      </c>
      <c r="C3866" s="106">
        <v>1558415</v>
      </c>
      <c r="D3866" s="120"/>
      <c r="E3866" s="162"/>
      <c r="F3866" s="162"/>
      <c r="G3866" s="91">
        <f t="shared" si="49"/>
        <v>1558415</v>
      </c>
      <c r="H3866" s="120">
        <v>43754</v>
      </c>
      <c r="I3866" s="120">
        <v>43776</v>
      </c>
      <c r="J3866" s="70"/>
      <c r="K3866" s="162"/>
      <c r="L3866" s="162"/>
      <c r="M3866" s="84" t="s">
        <v>5</v>
      </c>
      <c r="N3866" s="162">
        <v>1</v>
      </c>
      <c r="O3866" s="162">
        <v>411.5</v>
      </c>
      <c r="P3866" s="115">
        <v>2019</v>
      </c>
    </row>
    <row r="3867" spans="1:16" s="65" customFormat="1" ht="15.75" customHeight="1" x14ac:dyDescent="0.2">
      <c r="A3867" s="104" t="s">
        <v>2826</v>
      </c>
      <c r="B3867" s="18" t="s">
        <v>2081</v>
      </c>
      <c r="C3867" s="106">
        <v>1328360.3600000001</v>
      </c>
      <c r="D3867" s="120"/>
      <c r="E3867" s="162"/>
      <c r="F3867" s="162"/>
      <c r="G3867" s="91">
        <f t="shared" si="49"/>
        <v>1328360.3600000001</v>
      </c>
      <c r="H3867" s="120">
        <v>43697</v>
      </c>
      <c r="I3867" s="120">
        <v>43727</v>
      </c>
      <c r="J3867" s="70"/>
      <c r="K3867" s="162"/>
      <c r="L3867" s="162"/>
      <c r="M3867" s="84" t="s">
        <v>5</v>
      </c>
      <c r="N3867" s="162">
        <v>1</v>
      </c>
      <c r="O3867" s="162">
        <v>650.6</v>
      </c>
      <c r="P3867" s="115">
        <v>2019</v>
      </c>
    </row>
    <row r="3868" spans="1:16" s="65" customFormat="1" ht="15.75" customHeight="1" x14ac:dyDescent="0.2">
      <c r="A3868" s="104" t="s">
        <v>1915</v>
      </c>
      <c r="B3868" s="18" t="s">
        <v>1006</v>
      </c>
      <c r="C3868" s="106">
        <v>1734647.64</v>
      </c>
      <c r="D3868" s="120"/>
      <c r="E3868" s="162"/>
      <c r="F3868" s="162"/>
      <c r="G3868" s="91">
        <f t="shared" si="49"/>
        <v>1734647.64</v>
      </c>
      <c r="H3868" s="120">
        <v>43658</v>
      </c>
      <c r="I3868" s="120">
        <v>43738</v>
      </c>
      <c r="J3868" s="70"/>
      <c r="K3868" s="162"/>
      <c r="L3868" s="162"/>
      <c r="M3868" s="84" t="s">
        <v>6</v>
      </c>
      <c r="N3868" s="162">
        <v>1</v>
      </c>
      <c r="O3868" s="162">
        <v>723.1</v>
      </c>
      <c r="P3868" s="115">
        <v>2019</v>
      </c>
    </row>
    <row r="3869" spans="1:16" s="65" customFormat="1" ht="15.75" customHeight="1" x14ac:dyDescent="0.2">
      <c r="A3869" s="104" t="s">
        <v>2718</v>
      </c>
      <c r="B3869" s="18" t="s">
        <v>3407</v>
      </c>
      <c r="C3869" s="106">
        <v>4445538</v>
      </c>
      <c r="D3869" s="120"/>
      <c r="E3869" s="162"/>
      <c r="F3869" s="162"/>
      <c r="G3869" s="91">
        <f t="shared" si="49"/>
        <v>4445538</v>
      </c>
      <c r="H3869" s="120">
        <v>43691</v>
      </c>
      <c r="I3869" s="120">
        <v>43719</v>
      </c>
      <c r="J3869" s="70"/>
      <c r="K3869" s="162"/>
      <c r="L3869" s="162"/>
      <c r="M3869" s="84" t="s">
        <v>3511</v>
      </c>
      <c r="N3869" s="162">
        <v>5</v>
      </c>
      <c r="O3869" s="162">
        <v>2700.8</v>
      </c>
      <c r="P3869" s="115">
        <v>2019</v>
      </c>
    </row>
    <row r="3870" spans="1:16" s="65" customFormat="1" ht="15.75" customHeight="1" x14ac:dyDescent="0.2">
      <c r="A3870" s="104" t="s">
        <v>2827</v>
      </c>
      <c r="B3870" s="18" t="s">
        <v>2081</v>
      </c>
      <c r="C3870" s="106">
        <v>1648347.66</v>
      </c>
      <c r="D3870" s="120"/>
      <c r="E3870" s="162"/>
      <c r="F3870" s="162"/>
      <c r="G3870" s="91">
        <f t="shared" si="49"/>
        <v>1648347.66</v>
      </c>
      <c r="H3870" s="120">
        <v>43714</v>
      </c>
      <c r="I3870" s="120">
        <v>43748</v>
      </c>
      <c r="J3870" s="70"/>
      <c r="K3870" s="162"/>
      <c r="L3870" s="162"/>
      <c r="M3870" s="84" t="s">
        <v>5</v>
      </c>
      <c r="N3870" s="162">
        <v>1</v>
      </c>
      <c r="O3870" s="162">
        <v>1299.3</v>
      </c>
      <c r="P3870" s="115">
        <v>2019</v>
      </c>
    </row>
    <row r="3871" spans="1:16" s="65" customFormat="1" ht="15.75" customHeight="1" x14ac:dyDescent="0.2">
      <c r="A3871" s="104" t="s">
        <v>2557</v>
      </c>
      <c r="B3871" s="18" t="s">
        <v>2585</v>
      </c>
      <c r="C3871" s="106">
        <v>662290.80000000005</v>
      </c>
      <c r="D3871" s="120"/>
      <c r="E3871" s="162"/>
      <c r="F3871" s="162"/>
      <c r="G3871" s="91">
        <f t="shared" si="49"/>
        <v>662290.80000000005</v>
      </c>
      <c r="H3871" s="120">
        <v>43714</v>
      </c>
      <c r="I3871" s="120">
        <v>43742</v>
      </c>
      <c r="J3871" s="70"/>
      <c r="K3871" s="162"/>
      <c r="L3871" s="162"/>
      <c r="M3871" s="84" t="s">
        <v>1162</v>
      </c>
      <c r="N3871" s="162">
        <v>2</v>
      </c>
      <c r="O3871" s="162">
        <v>577.70000000000005</v>
      </c>
      <c r="P3871" s="115">
        <v>2019</v>
      </c>
    </row>
    <row r="3872" spans="1:16" s="65" customFormat="1" ht="15.75" customHeight="1" x14ac:dyDescent="0.2">
      <c r="A3872" s="104" t="s">
        <v>2865</v>
      </c>
      <c r="B3872" s="18" t="s">
        <v>782</v>
      </c>
      <c r="C3872" s="106">
        <v>2365832.4</v>
      </c>
      <c r="D3872" s="120"/>
      <c r="E3872" s="162"/>
      <c r="F3872" s="162"/>
      <c r="G3872" s="91">
        <f t="shared" si="49"/>
        <v>2365832.4</v>
      </c>
      <c r="H3872" s="120">
        <v>43732</v>
      </c>
      <c r="I3872" s="120">
        <v>43749</v>
      </c>
      <c r="J3872" s="70"/>
      <c r="K3872" s="162"/>
      <c r="L3872" s="162"/>
      <c r="M3872" s="84" t="s">
        <v>5</v>
      </c>
      <c r="N3872" s="162">
        <v>1</v>
      </c>
      <c r="O3872" s="162">
        <v>584.20000000000005</v>
      </c>
      <c r="P3872" s="115">
        <v>2019</v>
      </c>
    </row>
    <row r="3873" spans="1:16" s="65" customFormat="1" ht="15.75" customHeight="1" x14ac:dyDescent="0.2">
      <c r="A3873" s="104" t="s">
        <v>2556</v>
      </c>
      <c r="B3873" s="18" t="s">
        <v>2585</v>
      </c>
      <c r="C3873" s="106">
        <v>412236</v>
      </c>
      <c r="D3873" s="120"/>
      <c r="E3873" s="162"/>
      <c r="F3873" s="162"/>
      <c r="G3873" s="91">
        <f t="shared" si="49"/>
        <v>412236</v>
      </c>
      <c r="H3873" s="120">
        <v>43692</v>
      </c>
      <c r="I3873" s="120">
        <v>43707</v>
      </c>
      <c r="J3873" s="70"/>
      <c r="K3873" s="162"/>
      <c r="L3873" s="162"/>
      <c r="M3873" s="84" t="s">
        <v>1161</v>
      </c>
      <c r="N3873" s="162">
        <v>1</v>
      </c>
      <c r="O3873" s="162">
        <v>576.70000000000005</v>
      </c>
      <c r="P3873" s="115">
        <v>2019</v>
      </c>
    </row>
    <row r="3874" spans="1:16" s="65" customFormat="1" ht="15.75" customHeight="1" x14ac:dyDescent="0.2">
      <c r="A3874" s="104" t="s">
        <v>2867</v>
      </c>
      <c r="B3874" s="18" t="s">
        <v>782</v>
      </c>
      <c r="C3874" s="106">
        <v>2476803.6</v>
      </c>
      <c r="D3874" s="120"/>
      <c r="E3874" s="162"/>
      <c r="F3874" s="162"/>
      <c r="G3874" s="91">
        <f t="shared" si="49"/>
        <v>2476803.6</v>
      </c>
      <c r="H3874" s="120">
        <v>43742</v>
      </c>
      <c r="I3874" s="120">
        <v>43749</v>
      </c>
      <c r="J3874" s="70"/>
      <c r="K3874" s="162"/>
      <c r="L3874" s="162"/>
      <c r="M3874" s="84" t="s">
        <v>5</v>
      </c>
      <c r="N3874" s="162">
        <v>1</v>
      </c>
      <c r="O3874" s="162">
        <v>706</v>
      </c>
      <c r="P3874" s="115">
        <v>2019</v>
      </c>
    </row>
    <row r="3875" spans="1:16" s="65" customFormat="1" ht="15.75" customHeight="1" x14ac:dyDescent="0.2">
      <c r="A3875" s="104" t="s">
        <v>3148</v>
      </c>
      <c r="B3875" s="18" t="s">
        <v>2112</v>
      </c>
      <c r="C3875" s="106">
        <v>4042286.15</v>
      </c>
      <c r="D3875" s="120"/>
      <c r="E3875" s="162"/>
      <c r="F3875" s="162"/>
      <c r="G3875" s="91">
        <f t="shared" si="49"/>
        <v>4042286.15</v>
      </c>
      <c r="H3875" s="120">
        <v>43746</v>
      </c>
      <c r="I3875" s="120">
        <v>43749</v>
      </c>
      <c r="J3875" s="70"/>
      <c r="K3875" s="162"/>
      <c r="L3875" s="162"/>
      <c r="M3875" s="84" t="s">
        <v>5</v>
      </c>
      <c r="N3875" s="162">
        <v>1</v>
      </c>
      <c r="O3875" s="162">
        <v>3598.3</v>
      </c>
      <c r="P3875" s="115">
        <v>2019</v>
      </c>
    </row>
    <row r="3876" spans="1:16" s="65" customFormat="1" ht="15.75" customHeight="1" x14ac:dyDescent="0.2">
      <c r="A3876" s="104" t="s">
        <v>2792</v>
      </c>
      <c r="B3876" s="18" t="s">
        <v>782</v>
      </c>
      <c r="C3876" s="106">
        <v>1689952.8</v>
      </c>
      <c r="D3876" s="120"/>
      <c r="E3876" s="162"/>
      <c r="F3876" s="162"/>
      <c r="G3876" s="91">
        <f t="shared" si="49"/>
        <v>1689952.8</v>
      </c>
      <c r="H3876" s="120">
        <v>43733</v>
      </c>
      <c r="I3876" s="120">
        <v>43749</v>
      </c>
      <c r="J3876" s="70"/>
      <c r="K3876" s="162"/>
      <c r="L3876" s="162"/>
      <c r="M3876" s="84" t="s">
        <v>6</v>
      </c>
      <c r="N3876" s="162">
        <v>1</v>
      </c>
      <c r="O3876" s="162">
        <v>667.2</v>
      </c>
      <c r="P3876" s="115">
        <v>2019</v>
      </c>
    </row>
    <row r="3877" spans="1:16" s="65" customFormat="1" ht="15.75" customHeight="1" x14ac:dyDescent="0.2">
      <c r="A3877" s="104" t="s">
        <v>2793</v>
      </c>
      <c r="B3877" s="18" t="s">
        <v>782</v>
      </c>
      <c r="C3877" s="106">
        <v>1754875.2</v>
      </c>
      <c r="D3877" s="120"/>
      <c r="E3877" s="162"/>
      <c r="F3877" s="162"/>
      <c r="G3877" s="91">
        <f t="shared" si="49"/>
        <v>1754875.2</v>
      </c>
      <c r="H3877" s="120">
        <v>43745</v>
      </c>
      <c r="I3877" s="120">
        <v>43749</v>
      </c>
      <c r="J3877" s="70"/>
      <c r="K3877" s="162"/>
      <c r="L3877" s="162"/>
      <c r="M3877" s="84" t="s">
        <v>6</v>
      </c>
      <c r="N3877" s="162">
        <v>1</v>
      </c>
      <c r="O3877" s="162">
        <v>597.6</v>
      </c>
      <c r="P3877" s="115">
        <v>2019</v>
      </c>
    </row>
    <row r="3878" spans="1:16" s="65" customFormat="1" ht="15.75" customHeight="1" x14ac:dyDescent="0.2">
      <c r="A3878" s="104" t="s">
        <v>2903</v>
      </c>
      <c r="B3878" s="18" t="s">
        <v>3544</v>
      </c>
      <c r="C3878" s="106">
        <v>2642951.65</v>
      </c>
      <c r="D3878" s="120"/>
      <c r="E3878" s="162"/>
      <c r="F3878" s="162"/>
      <c r="G3878" s="91">
        <f t="shared" si="49"/>
        <v>2642951.65</v>
      </c>
      <c r="H3878" s="120">
        <v>43774</v>
      </c>
      <c r="I3878" s="120">
        <v>43782</v>
      </c>
      <c r="J3878" s="70"/>
      <c r="K3878" s="162"/>
      <c r="L3878" s="162"/>
      <c r="M3878" s="84" t="s">
        <v>5</v>
      </c>
      <c r="N3878" s="162">
        <v>1</v>
      </c>
      <c r="O3878" s="162">
        <v>528.70000000000005</v>
      </c>
      <c r="P3878" s="115">
        <v>2019</v>
      </c>
    </row>
    <row r="3879" spans="1:16" s="65" customFormat="1" ht="15.75" customHeight="1" x14ac:dyDescent="0.2">
      <c r="A3879" s="104" t="s">
        <v>2933</v>
      </c>
      <c r="B3879" s="18" t="s">
        <v>3572</v>
      </c>
      <c r="C3879" s="106">
        <v>3841080.68</v>
      </c>
      <c r="D3879" s="120"/>
      <c r="E3879" s="162"/>
      <c r="F3879" s="162"/>
      <c r="G3879" s="91">
        <f t="shared" si="49"/>
        <v>3841080.68</v>
      </c>
      <c r="H3879" s="120">
        <v>43728</v>
      </c>
      <c r="I3879" s="120">
        <v>43749</v>
      </c>
      <c r="J3879" s="70"/>
      <c r="K3879" s="162"/>
      <c r="L3879" s="162"/>
      <c r="M3879" s="84" t="s">
        <v>5</v>
      </c>
      <c r="N3879" s="162">
        <v>1</v>
      </c>
      <c r="O3879" s="162">
        <v>852.1</v>
      </c>
      <c r="P3879" s="115">
        <v>2019</v>
      </c>
    </row>
    <row r="3880" spans="1:16" s="65" customFormat="1" ht="15.75" customHeight="1" x14ac:dyDescent="0.2">
      <c r="A3880" s="104" t="s">
        <v>2994</v>
      </c>
      <c r="B3880" s="18" t="s">
        <v>2112</v>
      </c>
      <c r="C3880" s="106">
        <v>2277776.09</v>
      </c>
      <c r="D3880" s="120"/>
      <c r="E3880" s="162"/>
      <c r="F3880" s="162"/>
      <c r="G3880" s="91">
        <f t="shared" si="49"/>
        <v>2277776.09</v>
      </c>
      <c r="H3880" s="120">
        <v>43725</v>
      </c>
      <c r="I3880" s="120">
        <v>43748</v>
      </c>
      <c r="J3880" s="70"/>
      <c r="K3880" s="162"/>
      <c r="L3880" s="162"/>
      <c r="M3880" s="84" t="s">
        <v>5</v>
      </c>
      <c r="N3880" s="162">
        <v>1</v>
      </c>
      <c r="O3880" s="162">
        <v>1447.3</v>
      </c>
      <c r="P3880" s="115">
        <v>2019</v>
      </c>
    </row>
    <row r="3881" spans="1:16" s="65" customFormat="1" ht="15.75" customHeight="1" x14ac:dyDescent="0.2">
      <c r="A3881" s="104" t="s">
        <v>2991</v>
      </c>
      <c r="B3881" s="18" t="s">
        <v>2112</v>
      </c>
      <c r="C3881" s="106">
        <v>2242231.25</v>
      </c>
      <c r="D3881" s="120"/>
      <c r="E3881" s="162"/>
      <c r="F3881" s="162"/>
      <c r="G3881" s="91">
        <f t="shared" si="49"/>
        <v>2242231.25</v>
      </c>
      <c r="H3881" s="120">
        <v>43725</v>
      </c>
      <c r="I3881" s="120">
        <v>43748</v>
      </c>
      <c r="J3881" s="70"/>
      <c r="K3881" s="162"/>
      <c r="L3881" s="162"/>
      <c r="M3881" s="84" t="s">
        <v>5</v>
      </c>
      <c r="N3881" s="162">
        <v>1</v>
      </c>
      <c r="O3881" s="162">
        <v>1455.5</v>
      </c>
      <c r="P3881" s="115">
        <v>2019</v>
      </c>
    </row>
    <row r="3882" spans="1:16" s="65" customFormat="1" ht="15.75" customHeight="1" x14ac:dyDescent="0.2">
      <c r="A3882" s="104" t="s">
        <v>282</v>
      </c>
      <c r="B3882" s="18" t="s">
        <v>2852</v>
      </c>
      <c r="C3882" s="106">
        <v>1719500.4</v>
      </c>
      <c r="D3882" s="120"/>
      <c r="E3882" s="162"/>
      <c r="F3882" s="162"/>
      <c r="G3882" s="91">
        <f t="shared" si="49"/>
        <v>1719500.4</v>
      </c>
      <c r="H3882" s="120">
        <v>43707</v>
      </c>
      <c r="I3882" s="120">
        <v>43749</v>
      </c>
      <c r="J3882" s="70"/>
      <c r="K3882" s="162"/>
      <c r="L3882" s="162"/>
      <c r="M3882" s="84" t="s">
        <v>6</v>
      </c>
      <c r="N3882" s="162">
        <v>1</v>
      </c>
      <c r="O3882" s="162">
        <v>454.2</v>
      </c>
      <c r="P3882" s="115">
        <v>2019</v>
      </c>
    </row>
    <row r="3883" spans="1:16" s="65" customFormat="1" ht="15.75" customHeight="1" x14ac:dyDescent="0.2">
      <c r="A3883" s="104" t="s">
        <v>3293</v>
      </c>
      <c r="B3883" s="18" t="s">
        <v>63</v>
      </c>
      <c r="C3883" s="106">
        <v>1238100</v>
      </c>
      <c r="D3883" s="120"/>
      <c r="E3883" s="162"/>
      <c r="F3883" s="162"/>
      <c r="G3883" s="91">
        <f t="shared" si="49"/>
        <v>1238100</v>
      </c>
      <c r="H3883" s="120">
        <v>43707</v>
      </c>
      <c r="I3883" s="120">
        <v>43749</v>
      </c>
      <c r="J3883" s="70"/>
      <c r="K3883" s="162"/>
      <c r="L3883" s="162"/>
      <c r="M3883" s="84" t="s">
        <v>6</v>
      </c>
      <c r="N3883" s="162">
        <v>1</v>
      </c>
      <c r="O3883" s="162">
        <v>392</v>
      </c>
      <c r="P3883" s="115">
        <v>2019</v>
      </c>
    </row>
    <row r="3884" spans="1:16" s="65" customFormat="1" ht="15.75" customHeight="1" x14ac:dyDescent="0.2">
      <c r="A3884" s="104" t="s">
        <v>2950</v>
      </c>
      <c r="B3884" s="18" t="s">
        <v>3543</v>
      </c>
      <c r="C3884" s="106">
        <v>1613670</v>
      </c>
      <c r="D3884" s="120"/>
      <c r="E3884" s="162"/>
      <c r="F3884" s="162"/>
      <c r="G3884" s="91">
        <f t="shared" si="49"/>
        <v>1613670</v>
      </c>
      <c r="H3884" s="120">
        <v>43768</v>
      </c>
      <c r="I3884" s="120">
        <v>43782</v>
      </c>
      <c r="J3884" s="70"/>
      <c r="K3884" s="162"/>
      <c r="L3884" s="162"/>
      <c r="M3884" s="84" t="s">
        <v>5</v>
      </c>
      <c r="N3884" s="162">
        <v>1</v>
      </c>
      <c r="O3884" s="162">
        <v>421.8</v>
      </c>
      <c r="P3884" s="115">
        <v>2019</v>
      </c>
    </row>
    <row r="3885" spans="1:16" s="65" customFormat="1" ht="15.75" customHeight="1" x14ac:dyDescent="0.2">
      <c r="A3885" s="104" t="s">
        <v>545</v>
      </c>
      <c r="B3885" s="18" t="s">
        <v>2077</v>
      </c>
      <c r="C3885" s="106">
        <v>168169.2</v>
      </c>
      <c r="D3885" s="120"/>
      <c r="E3885" s="162"/>
      <c r="F3885" s="162"/>
      <c r="G3885" s="91">
        <f t="shared" si="49"/>
        <v>168169.2</v>
      </c>
      <c r="H3885" s="120">
        <v>43648</v>
      </c>
      <c r="I3885" s="120">
        <v>43749</v>
      </c>
      <c r="J3885" s="70"/>
      <c r="K3885" s="162"/>
      <c r="L3885" s="162"/>
      <c r="M3885" s="84" t="s">
        <v>724</v>
      </c>
      <c r="N3885" s="162">
        <v>1</v>
      </c>
      <c r="O3885" s="162">
        <v>415.2</v>
      </c>
      <c r="P3885" s="115">
        <v>2019</v>
      </c>
    </row>
    <row r="3886" spans="1:16" s="65" customFormat="1" ht="15.75" customHeight="1" x14ac:dyDescent="0.25">
      <c r="A3886" s="113" t="s">
        <v>2767</v>
      </c>
      <c r="B3886" s="155" t="s">
        <v>63</v>
      </c>
      <c r="C3886" s="106">
        <v>818953.2</v>
      </c>
      <c r="D3886" s="120"/>
      <c r="E3886" s="162"/>
      <c r="F3886" s="162"/>
      <c r="G3886" s="91">
        <f t="shared" si="49"/>
        <v>818953.2</v>
      </c>
      <c r="H3886" s="120">
        <v>43746</v>
      </c>
      <c r="I3886" s="120">
        <v>43749</v>
      </c>
      <c r="J3886" s="70"/>
      <c r="K3886" s="162"/>
      <c r="L3886" s="162"/>
      <c r="M3886" s="84" t="s">
        <v>6</v>
      </c>
      <c r="N3886" s="162">
        <v>1</v>
      </c>
      <c r="O3886" s="110">
        <v>1321.3</v>
      </c>
      <c r="P3886" s="115">
        <v>2019</v>
      </c>
    </row>
    <row r="3887" spans="1:16" s="65" customFormat="1" ht="15.75" customHeight="1" x14ac:dyDescent="0.2">
      <c r="A3887" s="104" t="s">
        <v>2717</v>
      </c>
      <c r="B3887" s="18" t="s">
        <v>3407</v>
      </c>
      <c r="C3887" s="106">
        <v>4425636</v>
      </c>
      <c r="D3887" s="120"/>
      <c r="E3887" s="162"/>
      <c r="F3887" s="162"/>
      <c r="G3887" s="91">
        <f t="shared" si="49"/>
        <v>4425636</v>
      </c>
      <c r="H3887" s="120">
        <v>43691</v>
      </c>
      <c r="I3887" s="120">
        <v>43719</v>
      </c>
      <c r="J3887" s="70"/>
      <c r="K3887" s="162"/>
      <c r="L3887" s="162"/>
      <c r="M3887" s="84" t="s">
        <v>3511</v>
      </c>
      <c r="N3887" s="162">
        <v>5</v>
      </c>
      <c r="O3887" s="162">
        <v>2667.3</v>
      </c>
      <c r="P3887" s="115">
        <v>2019</v>
      </c>
    </row>
    <row r="3888" spans="1:16" s="65" customFormat="1" ht="15.75" customHeight="1" x14ac:dyDescent="0.2">
      <c r="A3888" s="104" t="s">
        <v>2420</v>
      </c>
      <c r="B3888" s="18" t="s">
        <v>2852</v>
      </c>
      <c r="C3888" s="106">
        <v>1492162.8</v>
      </c>
      <c r="D3888" s="120"/>
      <c r="E3888" s="162"/>
      <c r="F3888" s="162"/>
      <c r="G3888" s="91">
        <f t="shared" si="49"/>
        <v>1492162.8</v>
      </c>
      <c r="H3888" s="120">
        <v>43740</v>
      </c>
      <c r="I3888" s="120">
        <v>43749</v>
      </c>
      <c r="J3888" s="70"/>
      <c r="K3888" s="162"/>
      <c r="L3888" s="162"/>
      <c r="M3888" s="84" t="s">
        <v>6</v>
      </c>
      <c r="N3888" s="162">
        <v>1</v>
      </c>
      <c r="O3888" s="162">
        <v>377.8</v>
      </c>
      <c r="P3888" s="115">
        <v>2019</v>
      </c>
    </row>
    <row r="3889" spans="1:16" s="65" customFormat="1" ht="15.75" customHeight="1" x14ac:dyDescent="0.2">
      <c r="A3889" s="104" t="s">
        <v>2931</v>
      </c>
      <c r="B3889" s="18" t="s">
        <v>3572</v>
      </c>
      <c r="C3889" s="106">
        <v>3666589.94</v>
      </c>
      <c r="D3889" s="120"/>
      <c r="E3889" s="162"/>
      <c r="F3889" s="162"/>
      <c r="G3889" s="91">
        <f t="shared" si="49"/>
        <v>3666589.94</v>
      </c>
      <c r="H3889" s="120">
        <v>43776</v>
      </c>
      <c r="I3889" s="120">
        <v>43803</v>
      </c>
      <c r="J3889" s="70"/>
      <c r="K3889" s="162"/>
      <c r="L3889" s="162"/>
      <c r="M3889" s="84" t="s">
        <v>5</v>
      </c>
      <c r="N3889" s="162">
        <v>1</v>
      </c>
      <c r="O3889" s="162">
        <v>925</v>
      </c>
      <c r="P3889" s="115">
        <v>2019</v>
      </c>
    </row>
    <row r="3890" spans="1:16" s="65" customFormat="1" ht="15.75" customHeight="1" x14ac:dyDescent="0.2">
      <c r="A3890" s="104" t="s">
        <v>2419</v>
      </c>
      <c r="B3890" s="18" t="s">
        <v>2852</v>
      </c>
      <c r="C3890" s="106">
        <v>1676202</v>
      </c>
      <c r="D3890" s="120"/>
      <c r="E3890" s="162"/>
      <c r="F3890" s="162"/>
      <c r="G3890" s="91">
        <f t="shared" si="49"/>
        <v>1676202</v>
      </c>
      <c r="H3890" s="120">
        <v>43740</v>
      </c>
      <c r="I3890" s="120">
        <v>43749</v>
      </c>
      <c r="J3890" s="70"/>
      <c r="K3890" s="162"/>
      <c r="L3890" s="162"/>
      <c r="M3890" s="84" t="s">
        <v>6</v>
      </c>
      <c r="N3890" s="162">
        <v>1</v>
      </c>
      <c r="O3890" s="162">
        <v>427.4</v>
      </c>
      <c r="P3890" s="115">
        <v>2019</v>
      </c>
    </row>
    <row r="3891" spans="1:16" s="65" customFormat="1" ht="15.75" customHeight="1" x14ac:dyDescent="0.2">
      <c r="A3891" s="104" t="s">
        <v>2441</v>
      </c>
      <c r="B3891" s="18" t="s">
        <v>2852</v>
      </c>
      <c r="C3891" s="106">
        <v>1619552.4</v>
      </c>
      <c r="D3891" s="120"/>
      <c r="E3891" s="162"/>
      <c r="F3891" s="162"/>
      <c r="G3891" s="91">
        <f t="shared" si="49"/>
        <v>1619552.4</v>
      </c>
      <c r="H3891" s="120">
        <v>43677</v>
      </c>
      <c r="I3891" s="120">
        <v>43719</v>
      </c>
      <c r="J3891" s="70"/>
      <c r="K3891" s="162"/>
      <c r="L3891" s="162"/>
      <c r="M3891" s="84" t="s">
        <v>6</v>
      </c>
      <c r="N3891" s="162">
        <v>1</v>
      </c>
      <c r="O3891" s="162">
        <v>648.9</v>
      </c>
      <c r="P3891" s="115">
        <v>2019</v>
      </c>
    </row>
    <row r="3892" spans="1:16" s="65" customFormat="1" ht="15.75" customHeight="1" x14ac:dyDescent="0.2">
      <c r="A3892" s="104" t="s">
        <v>2443</v>
      </c>
      <c r="B3892" s="18" t="s">
        <v>2852</v>
      </c>
      <c r="C3892" s="106">
        <v>1998840</v>
      </c>
      <c r="D3892" s="120"/>
      <c r="E3892" s="162"/>
      <c r="F3892" s="162"/>
      <c r="G3892" s="91">
        <f t="shared" si="49"/>
        <v>1998840</v>
      </c>
      <c r="H3892" s="120">
        <v>43641</v>
      </c>
      <c r="I3892" s="120">
        <v>43749</v>
      </c>
      <c r="J3892" s="70"/>
      <c r="K3892" s="162"/>
      <c r="L3892" s="162"/>
      <c r="M3892" s="84" t="s">
        <v>6</v>
      </c>
      <c r="N3892" s="162">
        <v>1</v>
      </c>
      <c r="O3892" s="162">
        <v>622.70000000000005</v>
      </c>
      <c r="P3892" s="115">
        <v>2019</v>
      </c>
    </row>
    <row r="3893" spans="1:16" s="65" customFormat="1" ht="15.75" customHeight="1" x14ac:dyDescent="0.2">
      <c r="A3893" s="104" t="s">
        <v>2828</v>
      </c>
      <c r="B3893" s="18" t="s">
        <v>3543</v>
      </c>
      <c r="C3893" s="106">
        <v>3117999.6</v>
      </c>
      <c r="D3893" s="120"/>
      <c r="E3893" s="162"/>
      <c r="F3893" s="162"/>
      <c r="G3893" s="91">
        <f t="shared" si="49"/>
        <v>3117999.6</v>
      </c>
      <c r="H3893" s="120">
        <v>43788</v>
      </c>
      <c r="I3893" s="120">
        <v>43796</v>
      </c>
      <c r="J3893" s="70"/>
      <c r="K3893" s="162"/>
      <c r="L3893" s="162"/>
      <c r="M3893" s="84" t="s">
        <v>5</v>
      </c>
      <c r="N3893" s="162">
        <v>1</v>
      </c>
      <c r="O3893" s="162">
        <v>742.3</v>
      </c>
      <c r="P3893" s="115">
        <v>2019</v>
      </c>
    </row>
    <row r="3894" spans="1:16" s="65" customFormat="1" ht="15.75" customHeight="1" x14ac:dyDescent="0.2">
      <c r="A3894" s="104" t="s">
        <v>2819</v>
      </c>
      <c r="B3894" s="18" t="s">
        <v>1006</v>
      </c>
      <c r="C3894" s="106">
        <v>2779492.05</v>
      </c>
      <c r="D3894" s="120"/>
      <c r="E3894" s="162"/>
      <c r="F3894" s="162"/>
      <c r="G3894" s="91">
        <f t="shared" si="49"/>
        <v>2779492.05</v>
      </c>
      <c r="H3894" s="120">
        <v>43770</v>
      </c>
      <c r="I3894" s="120">
        <v>43798</v>
      </c>
      <c r="J3894" s="70"/>
      <c r="K3894" s="162"/>
      <c r="L3894" s="162"/>
      <c r="M3894" s="84" t="s">
        <v>5</v>
      </c>
      <c r="N3894" s="162">
        <v>1</v>
      </c>
      <c r="O3894" s="162">
        <v>1250.2</v>
      </c>
      <c r="P3894" s="115">
        <v>2019</v>
      </c>
    </row>
    <row r="3895" spans="1:16" s="65" customFormat="1" ht="15.75" customHeight="1" x14ac:dyDescent="0.2">
      <c r="A3895" s="104" t="s">
        <v>2469</v>
      </c>
      <c r="B3895" s="18" t="s">
        <v>2077</v>
      </c>
      <c r="C3895" s="106">
        <v>1129403.23</v>
      </c>
      <c r="D3895" s="120"/>
      <c r="E3895" s="162"/>
      <c r="F3895" s="162"/>
      <c r="G3895" s="91">
        <f t="shared" si="49"/>
        <v>1129403.23</v>
      </c>
      <c r="H3895" s="120">
        <v>43651</v>
      </c>
      <c r="I3895" s="120">
        <v>43749</v>
      </c>
      <c r="J3895" s="70"/>
      <c r="K3895" s="162"/>
      <c r="L3895" s="162"/>
      <c r="M3895" s="84" t="s">
        <v>6</v>
      </c>
      <c r="N3895" s="162">
        <v>1</v>
      </c>
      <c r="O3895" s="162">
        <v>483.4</v>
      </c>
      <c r="P3895" s="115">
        <v>2019</v>
      </c>
    </row>
    <row r="3896" spans="1:16" s="65" customFormat="1" ht="15.75" customHeight="1" x14ac:dyDescent="0.2">
      <c r="A3896" s="104" t="s">
        <v>2765</v>
      </c>
      <c r="B3896" s="18" t="s">
        <v>63</v>
      </c>
      <c r="C3896" s="106">
        <v>1339647.6000000001</v>
      </c>
      <c r="D3896" s="120"/>
      <c r="E3896" s="162"/>
      <c r="F3896" s="162"/>
      <c r="G3896" s="91">
        <f t="shared" si="49"/>
        <v>1339647.6000000001</v>
      </c>
      <c r="H3896" s="120">
        <v>43767</v>
      </c>
      <c r="I3896" s="120">
        <v>43794</v>
      </c>
      <c r="J3896" s="70"/>
      <c r="K3896" s="162"/>
      <c r="L3896" s="162"/>
      <c r="M3896" s="84" t="s">
        <v>5</v>
      </c>
      <c r="N3896" s="162">
        <v>1</v>
      </c>
      <c r="O3896" s="162">
        <v>826.7</v>
      </c>
      <c r="P3896" s="115">
        <v>2019</v>
      </c>
    </row>
    <row r="3897" spans="1:16" s="65" customFormat="1" ht="15.75" customHeight="1" x14ac:dyDescent="0.2">
      <c r="A3897" s="104" t="s">
        <v>2432</v>
      </c>
      <c r="B3897" s="18" t="s">
        <v>682</v>
      </c>
      <c r="C3897" s="106">
        <v>1392662.4</v>
      </c>
      <c r="D3897" s="120"/>
      <c r="E3897" s="162"/>
      <c r="F3897" s="162"/>
      <c r="G3897" s="91">
        <f t="shared" si="49"/>
        <v>1392662.4</v>
      </c>
      <c r="H3897" s="120">
        <v>43717</v>
      </c>
      <c r="I3897" s="120">
        <v>43749</v>
      </c>
      <c r="J3897" s="70"/>
      <c r="K3897" s="162"/>
      <c r="L3897" s="162"/>
      <c r="M3897" s="84" t="s">
        <v>6</v>
      </c>
      <c r="N3897" s="162">
        <v>1</v>
      </c>
      <c r="O3897" s="162">
        <v>753.5</v>
      </c>
      <c r="P3897" s="115">
        <v>2019</v>
      </c>
    </row>
    <row r="3898" spans="1:16" s="65" customFormat="1" ht="15.75" customHeight="1" x14ac:dyDescent="0.2">
      <c r="A3898" s="104" t="s">
        <v>3573</v>
      </c>
      <c r="B3898" s="18" t="s">
        <v>2100</v>
      </c>
      <c r="C3898" s="106">
        <v>2417892</v>
      </c>
      <c r="D3898" s="120"/>
      <c r="E3898" s="162"/>
      <c r="F3898" s="162"/>
      <c r="G3898" s="91">
        <f t="shared" si="49"/>
        <v>2417892</v>
      </c>
      <c r="H3898" s="120">
        <v>43777</v>
      </c>
      <c r="I3898" s="120">
        <v>43804</v>
      </c>
      <c r="J3898" s="70"/>
      <c r="K3898" s="162"/>
      <c r="L3898" s="162"/>
      <c r="M3898" s="84" t="s">
        <v>5</v>
      </c>
      <c r="N3898" s="162">
        <v>1</v>
      </c>
      <c r="O3898" s="162">
        <v>913.6</v>
      </c>
      <c r="P3898" s="115">
        <v>2019</v>
      </c>
    </row>
    <row r="3899" spans="1:16" s="65" customFormat="1" ht="15.75" customHeight="1" x14ac:dyDescent="0.2">
      <c r="A3899" s="104" t="s">
        <v>2788</v>
      </c>
      <c r="B3899" s="18" t="s">
        <v>2081</v>
      </c>
      <c r="C3899" s="106">
        <v>1796508.3</v>
      </c>
      <c r="D3899" s="120"/>
      <c r="E3899" s="162"/>
      <c r="F3899" s="162"/>
      <c r="G3899" s="91">
        <f t="shared" si="49"/>
        <v>1796508.3</v>
      </c>
      <c r="H3899" s="120">
        <v>43762</v>
      </c>
      <c r="I3899" s="120">
        <v>43796</v>
      </c>
      <c r="J3899" s="70"/>
      <c r="K3899" s="162"/>
      <c r="L3899" s="162"/>
      <c r="M3899" s="84" t="s">
        <v>5</v>
      </c>
      <c r="N3899" s="162">
        <v>1</v>
      </c>
      <c r="O3899" s="162">
        <v>1452.2</v>
      </c>
      <c r="P3899" s="115">
        <v>2019</v>
      </c>
    </row>
    <row r="3900" spans="1:16" s="65" customFormat="1" ht="15.75" customHeight="1" x14ac:dyDescent="0.2">
      <c r="A3900" s="104" t="s">
        <v>2783</v>
      </c>
      <c r="B3900" s="18" t="s">
        <v>2852</v>
      </c>
      <c r="C3900" s="106">
        <v>1924970.4</v>
      </c>
      <c r="D3900" s="120"/>
      <c r="E3900" s="162"/>
      <c r="F3900" s="162"/>
      <c r="G3900" s="91">
        <f t="shared" si="49"/>
        <v>1924970.4</v>
      </c>
      <c r="H3900" s="120">
        <v>43756</v>
      </c>
      <c r="I3900" s="120">
        <v>43787</v>
      </c>
      <c r="J3900" s="70"/>
      <c r="K3900" s="162"/>
      <c r="L3900" s="162"/>
      <c r="M3900" s="84" t="s">
        <v>5</v>
      </c>
      <c r="N3900" s="162">
        <v>1</v>
      </c>
      <c r="O3900" s="162">
        <v>460.8</v>
      </c>
      <c r="P3900" s="115">
        <v>2019</v>
      </c>
    </row>
    <row r="3901" spans="1:16" s="65" customFormat="1" ht="15.75" customHeight="1" x14ac:dyDescent="0.2">
      <c r="A3901" s="104" t="s">
        <v>2484</v>
      </c>
      <c r="B3901" s="18" t="s">
        <v>63</v>
      </c>
      <c r="C3901" s="106">
        <v>253684.8</v>
      </c>
      <c r="D3901" s="120"/>
      <c r="E3901" s="162"/>
      <c r="F3901" s="162"/>
      <c r="G3901" s="91">
        <f t="shared" si="49"/>
        <v>253684.8</v>
      </c>
      <c r="H3901" s="120">
        <v>43616</v>
      </c>
      <c r="I3901" s="120">
        <v>43749</v>
      </c>
      <c r="J3901" s="70"/>
      <c r="K3901" s="162"/>
      <c r="L3901" s="162"/>
      <c r="M3901" s="84" t="s">
        <v>724</v>
      </c>
      <c r="N3901" s="162">
        <v>1</v>
      </c>
      <c r="O3901" s="162">
        <v>769.4</v>
      </c>
      <c r="P3901" s="115">
        <v>2019</v>
      </c>
    </row>
    <row r="3902" spans="1:16" s="65" customFormat="1" ht="15.75" customHeight="1" x14ac:dyDescent="0.2">
      <c r="A3902" s="104" t="s">
        <v>2615</v>
      </c>
      <c r="B3902" s="18" t="s">
        <v>2852</v>
      </c>
      <c r="C3902" s="106">
        <v>1483704</v>
      </c>
      <c r="D3902" s="120"/>
      <c r="E3902" s="162"/>
      <c r="F3902" s="162"/>
      <c r="G3902" s="91">
        <f t="shared" si="49"/>
        <v>1483704</v>
      </c>
      <c r="H3902" s="120">
        <v>43677</v>
      </c>
      <c r="I3902" s="120">
        <v>43749</v>
      </c>
      <c r="J3902" s="70"/>
      <c r="K3902" s="162"/>
      <c r="L3902" s="162"/>
      <c r="M3902" s="84" t="s">
        <v>6</v>
      </c>
      <c r="N3902" s="162">
        <v>1</v>
      </c>
      <c r="O3902" s="162">
        <v>560</v>
      </c>
      <c r="P3902" s="115">
        <v>2019</v>
      </c>
    </row>
    <row r="3903" spans="1:16" s="65" customFormat="1" ht="15.75" customHeight="1" x14ac:dyDescent="0.2">
      <c r="A3903" s="104" t="s">
        <v>2458</v>
      </c>
      <c r="B3903" s="18" t="s">
        <v>2852</v>
      </c>
      <c r="C3903" s="106">
        <v>1511575.2</v>
      </c>
      <c r="D3903" s="120"/>
      <c r="E3903" s="162"/>
      <c r="F3903" s="162"/>
      <c r="G3903" s="91">
        <f t="shared" si="49"/>
        <v>1511575.2</v>
      </c>
      <c r="H3903" s="120">
        <v>43749</v>
      </c>
      <c r="I3903" s="120">
        <v>43809</v>
      </c>
      <c r="J3903" s="70"/>
      <c r="K3903" s="162"/>
      <c r="L3903" s="162"/>
      <c r="M3903" s="84" t="s">
        <v>5</v>
      </c>
      <c r="N3903" s="162">
        <v>1</v>
      </c>
      <c r="O3903" s="162">
        <v>1440.9</v>
      </c>
      <c r="P3903" s="115">
        <v>2019</v>
      </c>
    </row>
    <row r="3904" spans="1:16" s="65" customFormat="1" ht="15.75" customHeight="1" x14ac:dyDescent="0.2">
      <c r="A3904" s="104" t="s">
        <v>2830</v>
      </c>
      <c r="B3904" s="18" t="s">
        <v>63</v>
      </c>
      <c r="C3904" s="106">
        <v>1599428.4</v>
      </c>
      <c r="D3904" s="120"/>
      <c r="E3904" s="162"/>
      <c r="F3904" s="162"/>
      <c r="G3904" s="91">
        <f t="shared" si="49"/>
        <v>1599428.4</v>
      </c>
      <c r="H3904" s="120">
        <v>43782</v>
      </c>
      <c r="I3904" s="120">
        <v>43808</v>
      </c>
      <c r="J3904" s="70"/>
      <c r="K3904" s="162"/>
      <c r="L3904" s="162"/>
      <c r="M3904" s="84" t="s">
        <v>5</v>
      </c>
      <c r="N3904" s="162">
        <v>1</v>
      </c>
      <c r="O3904" s="162">
        <v>1367.5</v>
      </c>
      <c r="P3904" s="115">
        <v>2019</v>
      </c>
    </row>
    <row r="3905" spans="1:16" s="65" customFormat="1" ht="15.75" customHeight="1" x14ac:dyDescent="0.2">
      <c r="A3905" s="104" t="s">
        <v>2378</v>
      </c>
      <c r="B3905" s="18" t="s">
        <v>782</v>
      </c>
      <c r="C3905" s="106">
        <v>454812</v>
      </c>
      <c r="D3905" s="120"/>
      <c r="E3905" s="162"/>
      <c r="F3905" s="162"/>
      <c r="G3905" s="91">
        <f t="shared" si="49"/>
        <v>454812</v>
      </c>
      <c r="H3905" s="120">
        <v>43766</v>
      </c>
      <c r="I3905" s="120">
        <v>43794</v>
      </c>
      <c r="J3905" s="70"/>
      <c r="K3905" s="162"/>
      <c r="L3905" s="162"/>
      <c r="M3905" s="84" t="s">
        <v>1161</v>
      </c>
      <c r="N3905" s="162">
        <v>1</v>
      </c>
      <c r="O3905" s="162">
        <v>671</v>
      </c>
      <c r="P3905" s="115">
        <v>2019</v>
      </c>
    </row>
    <row r="3906" spans="1:16" s="65" customFormat="1" ht="15.75" customHeight="1" x14ac:dyDescent="0.2">
      <c r="A3906" s="104" t="s">
        <v>2560</v>
      </c>
      <c r="B3906" s="18" t="s">
        <v>3318</v>
      </c>
      <c r="C3906" s="106">
        <v>125833.07</v>
      </c>
      <c r="D3906" s="120"/>
      <c r="E3906" s="162"/>
      <c r="F3906" s="162"/>
      <c r="G3906" s="91">
        <f t="shared" si="49"/>
        <v>125833.07</v>
      </c>
      <c r="H3906" s="120">
        <v>43812</v>
      </c>
      <c r="I3906" s="120">
        <v>43822</v>
      </c>
      <c r="J3906" s="70"/>
      <c r="K3906" s="162"/>
      <c r="L3906" s="162"/>
      <c r="M3906" s="84" t="s">
        <v>1161</v>
      </c>
      <c r="N3906" s="162">
        <v>1</v>
      </c>
      <c r="O3906" s="162">
        <v>829.9</v>
      </c>
      <c r="P3906" s="115">
        <v>2019</v>
      </c>
    </row>
    <row r="3907" spans="1:16" s="65" customFormat="1" ht="15.75" customHeight="1" x14ac:dyDescent="0.2">
      <c r="A3907" s="104" t="s">
        <v>2561</v>
      </c>
      <c r="B3907" s="18" t="s">
        <v>3318</v>
      </c>
      <c r="C3907" s="106">
        <v>855663</v>
      </c>
      <c r="D3907" s="120"/>
      <c r="E3907" s="162"/>
      <c r="F3907" s="162"/>
      <c r="G3907" s="91">
        <f t="shared" ref="G3907:G3970" si="50">C3907-D3907+F3907</f>
        <v>855663</v>
      </c>
      <c r="H3907" s="120">
        <v>43788</v>
      </c>
      <c r="I3907" s="120">
        <v>43822</v>
      </c>
      <c r="J3907" s="70"/>
      <c r="K3907" s="162"/>
      <c r="L3907" s="162"/>
      <c r="M3907" s="84" t="s">
        <v>1161</v>
      </c>
      <c r="N3907" s="162">
        <v>1</v>
      </c>
      <c r="O3907" s="162">
        <v>936.4</v>
      </c>
      <c r="P3907" s="115">
        <v>2019</v>
      </c>
    </row>
    <row r="3908" spans="1:16" s="65" customFormat="1" ht="15.75" customHeight="1" x14ac:dyDescent="0.2">
      <c r="A3908" s="104" t="s">
        <v>2559</v>
      </c>
      <c r="B3908" s="18" t="s">
        <v>3318</v>
      </c>
      <c r="C3908" s="106">
        <v>193929.51</v>
      </c>
      <c r="D3908" s="120"/>
      <c r="E3908" s="162"/>
      <c r="F3908" s="162"/>
      <c r="G3908" s="91">
        <f t="shared" si="50"/>
        <v>193929.51</v>
      </c>
      <c r="H3908" s="120">
        <v>43812</v>
      </c>
      <c r="I3908" s="120">
        <v>43822</v>
      </c>
      <c r="J3908" s="70"/>
      <c r="K3908" s="162"/>
      <c r="L3908" s="162"/>
      <c r="M3908" s="84" t="s">
        <v>1161</v>
      </c>
      <c r="N3908" s="162">
        <v>1</v>
      </c>
      <c r="O3908" s="162">
        <v>806.3</v>
      </c>
      <c r="P3908" s="115">
        <v>2019</v>
      </c>
    </row>
    <row r="3909" spans="1:16" s="65" customFormat="1" ht="15.75" customHeight="1" x14ac:dyDescent="0.2">
      <c r="A3909" s="104" t="s">
        <v>2823</v>
      </c>
      <c r="B3909" s="18" t="s">
        <v>3543</v>
      </c>
      <c r="C3909" s="106">
        <v>3030000</v>
      </c>
      <c r="D3909" s="120"/>
      <c r="E3909" s="162"/>
      <c r="F3909" s="162"/>
      <c r="G3909" s="91">
        <f t="shared" si="50"/>
        <v>3030000</v>
      </c>
      <c r="H3909" s="120">
        <v>43816</v>
      </c>
      <c r="I3909" s="120">
        <v>43817</v>
      </c>
      <c r="J3909" s="70"/>
      <c r="K3909" s="162"/>
      <c r="L3909" s="162"/>
      <c r="M3909" s="84" t="s">
        <v>5</v>
      </c>
      <c r="N3909" s="162">
        <v>1</v>
      </c>
      <c r="O3909" s="162">
        <v>796.8</v>
      </c>
      <c r="P3909" s="115">
        <v>2019</v>
      </c>
    </row>
    <row r="3910" spans="1:16" s="65" customFormat="1" ht="15.75" customHeight="1" x14ac:dyDescent="0.2">
      <c r="A3910" s="104" t="s">
        <v>2917</v>
      </c>
      <c r="B3910" s="18" t="s">
        <v>3543</v>
      </c>
      <c r="C3910" s="106">
        <v>2447998.7999999998</v>
      </c>
      <c r="D3910" s="120"/>
      <c r="E3910" s="162"/>
      <c r="F3910" s="162"/>
      <c r="G3910" s="91">
        <f t="shared" si="50"/>
        <v>2447998.7999999998</v>
      </c>
      <c r="H3910" s="120">
        <v>43811</v>
      </c>
      <c r="I3910" s="120">
        <v>43823</v>
      </c>
      <c r="J3910" s="70"/>
      <c r="K3910" s="162"/>
      <c r="L3910" s="162"/>
      <c r="M3910" s="84" t="s">
        <v>5</v>
      </c>
      <c r="N3910" s="162">
        <v>1</v>
      </c>
      <c r="O3910" s="162">
        <v>809.8</v>
      </c>
      <c r="P3910" s="115">
        <v>2019</v>
      </c>
    </row>
    <row r="3911" spans="1:16" s="65" customFormat="1" ht="15.75" customHeight="1" x14ac:dyDescent="0.2">
      <c r="A3911" s="104" t="s">
        <v>2946</v>
      </c>
      <c r="B3911" s="18" t="s">
        <v>3543</v>
      </c>
      <c r="C3911" s="106">
        <v>2943532.8</v>
      </c>
      <c r="D3911" s="120"/>
      <c r="E3911" s="162"/>
      <c r="F3911" s="162"/>
      <c r="G3911" s="91">
        <f t="shared" si="50"/>
        <v>2943532.8</v>
      </c>
      <c r="H3911" s="120">
        <v>43804</v>
      </c>
      <c r="I3911" s="120">
        <v>43823</v>
      </c>
      <c r="J3911" s="70"/>
      <c r="K3911" s="162"/>
      <c r="L3911" s="162"/>
      <c r="M3911" s="84" t="s">
        <v>5</v>
      </c>
      <c r="N3911" s="162">
        <v>1</v>
      </c>
      <c r="O3911" s="162">
        <v>769.8</v>
      </c>
      <c r="P3911" s="115">
        <v>2019</v>
      </c>
    </row>
    <row r="3912" spans="1:16" s="65" customFormat="1" ht="15.75" customHeight="1" x14ac:dyDescent="0.2">
      <c r="A3912" s="104" t="s">
        <v>2993</v>
      </c>
      <c r="B3912" s="18" t="s">
        <v>3544</v>
      </c>
      <c r="C3912" s="106">
        <v>2361729.73</v>
      </c>
      <c r="D3912" s="120"/>
      <c r="E3912" s="162"/>
      <c r="F3912" s="162"/>
      <c r="G3912" s="91">
        <f t="shared" si="50"/>
        <v>2361729.73</v>
      </c>
      <c r="H3912" s="120">
        <v>43788</v>
      </c>
      <c r="I3912" s="120">
        <v>43822</v>
      </c>
      <c r="J3912" s="70"/>
      <c r="K3912" s="162"/>
      <c r="L3912" s="162"/>
      <c r="M3912" s="84" t="s">
        <v>5</v>
      </c>
      <c r="N3912" s="162">
        <v>1</v>
      </c>
      <c r="O3912" s="162">
        <v>926.6</v>
      </c>
      <c r="P3912" s="115">
        <v>2019</v>
      </c>
    </row>
    <row r="3913" spans="1:16" s="65" customFormat="1" ht="15.75" customHeight="1" x14ac:dyDescent="0.2">
      <c r="A3913" s="104" t="s">
        <v>3434</v>
      </c>
      <c r="B3913" s="18" t="s">
        <v>1995</v>
      </c>
      <c r="C3913" s="106">
        <v>3257270.4</v>
      </c>
      <c r="D3913" s="120"/>
      <c r="E3913" s="162"/>
      <c r="F3913" s="162"/>
      <c r="G3913" s="91">
        <f t="shared" si="50"/>
        <v>3257270.4</v>
      </c>
      <c r="H3913" s="120">
        <v>43812</v>
      </c>
      <c r="I3913" s="120">
        <v>43803</v>
      </c>
      <c r="J3913" s="70"/>
      <c r="K3913" s="162"/>
      <c r="L3913" s="162"/>
      <c r="M3913" s="84" t="s">
        <v>908</v>
      </c>
      <c r="N3913" s="162">
        <v>1</v>
      </c>
      <c r="O3913" s="162">
        <v>4268.3</v>
      </c>
      <c r="P3913" s="115">
        <v>2019</v>
      </c>
    </row>
    <row r="3914" spans="1:16" s="65" customFormat="1" ht="15.75" customHeight="1" x14ac:dyDescent="0.2">
      <c r="A3914" s="104" t="s">
        <v>3435</v>
      </c>
      <c r="B3914" s="18" t="s">
        <v>1995</v>
      </c>
      <c r="C3914" s="106">
        <v>3257270.4</v>
      </c>
      <c r="D3914" s="120"/>
      <c r="E3914" s="162"/>
      <c r="F3914" s="162"/>
      <c r="G3914" s="91">
        <f t="shared" si="50"/>
        <v>3257270.4</v>
      </c>
      <c r="H3914" s="120">
        <v>43812</v>
      </c>
      <c r="I3914" s="120">
        <v>43803</v>
      </c>
      <c r="J3914" s="70"/>
      <c r="K3914" s="162"/>
      <c r="L3914" s="162"/>
      <c r="M3914" s="84" t="s">
        <v>908</v>
      </c>
      <c r="N3914" s="162">
        <v>1</v>
      </c>
      <c r="O3914" s="162">
        <v>4328.1000000000004</v>
      </c>
      <c r="P3914" s="115">
        <v>2019</v>
      </c>
    </row>
    <row r="3915" spans="1:16" s="65" customFormat="1" ht="15.75" customHeight="1" x14ac:dyDescent="0.2">
      <c r="A3915" s="104" t="s">
        <v>2423</v>
      </c>
      <c r="B3915" s="18" t="s">
        <v>2852</v>
      </c>
      <c r="C3915" s="106">
        <v>1723027.2</v>
      </c>
      <c r="D3915" s="120"/>
      <c r="E3915" s="162"/>
      <c r="F3915" s="162"/>
      <c r="G3915" s="91">
        <f t="shared" si="50"/>
        <v>1723027.2</v>
      </c>
      <c r="H3915" s="120">
        <v>43797</v>
      </c>
      <c r="I3915" s="120">
        <v>43816</v>
      </c>
      <c r="J3915" s="70"/>
      <c r="K3915" s="162"/>
      <c r="L3915" s="162"/>
      <c r="M3915" s="84" t="s">
        <v>6</v>
      </c>
      <c r="N3915" s="162">
        <v>1</v>
      </c>
      <c r="O3915" s="162">
        <v>783.7</v>
      </c>
      <c r="P3915" s="115">
        <v>2019</v>
      </c>
    </row>
    <row r="3916" spans="1:16" s="65" customFormat="1" ht="15.75" customHeight="1" x14ac:dyDescent="0.2">
      <c r="A3916" s="104" t="s">
        <v>2613</v>
      </c>
      <c r="B3916" s="18" t="s">
        <v>63</v>
      </c>
      <c r="C3916" s="106">
        <v>1023480</v>
      </c>
      <c r="D3916" s="120"/>
      <c r="E3916" s="162"/>
      <c r="F3916" s="162"/>
      <c r="G3916" s="91">
        <f t="shared" si="50"/>
        <v>1023480</v>
      </c>
      <c r="H3916" s="120">
        <v>43819</v>
      </c>
      <c r="I3916" s="120">
        <v>43822</v>
      </c>
      <c r="J3916" s="70"/>
      <c r="K3916" s="162"/>
      <c r="L3916" s="162"/>
      <c r="M3916" s="84" t="s">
        <v>5</v>
      </c>
      <c r="N3916" s="162">
        <v>1</v>
      </c>
      <c r="O3916" s="162">
        <v>650.6</v>
      </c>
      <c r="P3916" s="115">
        <v>2019</v>
      </c>
    </row>
    <row r="3917" spans="1:16" s="65" customFormat="1" ht="15.75" customHeight="1" x14ac:dyDescent="0.2">
      <c r="A3917" s="104" t="s">
        <v>2422</v>
      </c>
      <c r="B3917" s="18" t="s">
        <v>2852</v>
      </c>
      <c r="C3917" s="106">
        <v>1677091.2</v>
      </c>
      <c r="D3917" s="120"/>
      <c r="E3917" s="162"/>
      <c r="F3917" s="162"/>
      <c r="G3917" s="91">
        <f t="shared" si="50"/>
        <v>1677091.2</v>
      </c>
      <c r="H3917" s="120">
        <v>43769</v>
      </c>
      <c r="I3917" s="120">
        <v>43816</v>
      </c>
      <c r="J3917" s="70"/>
      <c r="K3917" s="162"/>
      <c r="L3917" s="162"/>
      <c r="M3917" s="84" t="s">
        <v>6</v>
      </c>
      <c r="N3917" s="162">
        <v>1</v>
      </c>
      <c r="O3917" s="162">
        <v>495.8</v>
      </c>
      <c r="P3917" s="115">
        <v>2019</v>
      </c>
    </row>
    <row r="3918" spans="1:16" s="65" customFormat="1" ht="15.75" customHeight="1" x14ac:dyDescent="0.2">
      <c r="A3918" s="104" t="s">
        <v>2824</v>
      </c>
      <c r="B3918" s="18" t="s">
        <v>3543</v>
      </c>
      <c r="C3918" s="106">
        <v>2488174.7999999998</v>
      </c>
      <c r="D3918" s="120"/>
      <c r="E3918" s="162"/>
      <c r="F3918" s="162"/>
      <c r="G3918" s="91">
        <f t="shared" si="50"/>
        <v>2488174.7999999998</v>
      </c>
      <c r="H3918" s="120">
        <v>43817</v>
      </c>
      <c r="I3918" s="120">
        <v>43819</v>
      </c>
      <c r="J3918" s="70"/>
      <c r="K3918" s="162"/>
      <c r="L3918" s="162"/>
      <c r="M3918" s="84" t="s">
        <v>5</v>
      </c>
      <c r="N3918" s="162">
        <v>1</v>
      </c>
      <c r="O3918" s="162">
        <v>1710.1</v>
      </c>
      <c r="P3918" s="115">
        <v>2019</v>
      </c>
    </row>
    <row r="3919" spans="1:16" s="65" customFormat="1" ht="15.75" customHeight="1" x14ac:dyDescent="0.2">
      <c r="A3919" s="104" t="s">
        <v>2076</v>
      </c>
      <c r="B3919" s="18" t="s">
        <v>694</v>
      </c>
      <c r="C3919" s="106">
        <v>1701077.37</v>
      </c>
      <c r="D3919" s="120"/>
      <c r="E3919" s="162"/>
      <c r="F3919" s="162"/>
      <c r="G3919" s="91">
        <f t="shared" si="50"/>
        <v>1701077.37</v>
      </c>
      <c r="H3919" s="120">
        <v>43817</v>
      </c>
      <c r="I3919" s="120">
        <v>43818</v>
      </c>
      <c r="J3919" s="70"/>
      <c r="K3919" s="162"/>
      <c r="L3919" s="162"/>
      <c r="M3919" s="84" t="s">
        <v>6</v>
      </c>
      <c r="N3919" s="162">
        <v>1</v>
      </c>
      <c r="O3919" s="162">
        <v>638.79999999999995</v>
      </c>
      <c r="P3919" s="115">
        <v>2019</v>
      </c>
    </row>
    <row r="3920" spans="1:16" s="65" customFormat="1" ht="15.75" customHeight="1" x14ac:dyDescent="0.2">
      <c r="A3920" s="104" t="s">
        <v>2943</v>
      </c>
      <c r="B3920" s="18" t="s">
        <v>3543</v>
      </c>
      <c r="C3920" s="106">
        <v>92565.6</v>
      </c>
      <c r="D3920" s="120"/>
      <c r="E3920" s="162"/>
      <c r="F3920" s="162"/>
      <c r="G3920" s="91">
        <f t="shared" si="50"/>
        <v>92565.6</v>
      </c>
      <c r="H3920" s="120">
        <v>43787</v>
      </c>
      <c r="I3920" s="120">
        <v>43818</v>
      </c>
      <c r="J3920" s="70"/>
      <c r="K3920" s="162"/>
      <c r="L3920" s="162"/>
      <c r="M3920" s="84" t="s">
        <v>2124</v>
      </c>
      <c r="N3920" s="162">
        <v>2</v>
      </c>
      <c r="O3920" s="162">
        <v>686.4</v>
      </c>
      <c r="P3920" s="115">
        <v>2019</v>
      </c>
    </row>
    <row r="3921" spans="1:16" s="65" customFormat="1" ht="15.75" customHeight="1" x14ac:dyDescent="0.2">
      <c r="A3921" s="104" t="s">
        <v>2944</v>
      </c>
      <c r="B3921" s="18" t="s">
        <v>3543</v>
      </c>
      <c r="C3921" s="106">
        <v>1079403.6000000001</v>
      </c>
      <c r="D3921" s="120"/>
      <c r="E3921" s="162"/>
      <c r="F3921" s="162"/>
      <c r="G3921" s="91">
        <f t="shared" si="50"/>
        <v>1079403.6000000001</v>
      </c>
      <c r="H3921" s="120">
        <v>43787</v>
      </c>
      <c r="I3921" s="120">
        <v>43810</v>
      </c>
      <c r="J3921" s="70"/>
      <c r="K3921" s="162"/>
      <c r="L3921" s="162"/>
      <c r="M3921" s="84" t="s">
        <v>3537</v>
      </c>
      <c r="N3921" s="162">
        <v>3</v>
      </c>
      <c r="O3921" s="162">
        <v>1451.3</v>
      </c>
      <c r="P3921" s="115">
        <v>2019</v>
      </c>
    </row>
    <row r="3922" spans="1:16" s="65" customFormat="1" ht="15.75" customHeight="1" x14ac:dyDescent="0.2">
      <c r="A3922" s="104" t="s">
        <v>1916</v>
      </c>
      <c r="B3922" s="18" t="s">
        <v>953</v>
      </c>
      <c r="C3922" s="106">
        <v>1030342.75</v>
      </c>
      <c r="D3922" s="120"/>
      <c r="E3922" s="162"/>
      <c r="F3922" s="162"/>
      <c r="G3922" s="91">
        <f t="shared" si="50"/>
        <v>1030342.75</v>
      </c>
      <c r="H3922" s="120">
        <v>43742</v>
      </c>
      <c r="I3922" s="120">
        <v>43749</v>
      </c>
      <c r="J3922" s="70"/>
      <c r="K3922" s="162"/>
      <c r="L3922" s="162"/>
      <c r="M3922" s="84" t="s">
        <v>6</v>
      </c>
      <c r="N3922" s="162">
        <v>1</v>
      </c>
      <c r="O3922" s="162">
        <v>404.4</v>
      </c>
      <c r="P3922" s="115">
        <v>2019</v>
      </c>
    </row>
    <row r="3923" spans="1:16" s="65" customFormat="1" ht="15.75" customHeight="1" x14ac:dyDescent="0.2">
      <c r="A3923" s="104" t="s">
        <v>2184</v>
      </c>
      <c r="B3923" s="18" t="s">
        <v>2100</v>
      </c>
      <c r="C3923" s="106">
        <v>2646969.6</v>
      </c>
      <c r="D3923" s="99">
        <v>6716.4</v>
      </c>
      <c r="E3923" s="162"/>
      <c r="F3923" s="162"/>
      <c r="G3923" s="91">
        <f t="shared" si="50"/>
        <v>2640253.2000000002</v>
      </c>
      <c r="H3923" s="120">
        <v>43819</v>
      </c>
      <c r="I3923" s="120">
        <v>43819</v>
      </c>
      <c r="J3923" s="70"/>
      <c r="K3923" s="162"/>
      <c r="L3923" s="162"/>
      <c r="M3923" s="84" t="s">
        <v>5</v>
      </c>
      <c r="N3923" s="162">
        <v>1</v>
      </c>
      <c r="O3923" s="162">
        <v>671.7</v>
      </c>
      <c r="P3923" s="115">
        <v>2019</v>
      </c>
    </row>
    <row r="3924" spans="1:16" s="65" customFormat="1" ht="15.75" customHeight="1" x14ac:dyDescent="0.2">
      <c r="A3924" s="104" t="s">
        <v>2947</v>
      </c>
      <c r="B3924" s="18" t="s">
        <v>2100</v>
      </c>
      <c r="C3924" s="106">
        <v>3525208.8</v>
      </c>
      <c r="D3924" s="99">
        <v>27429.599999999999</v>
      </c>
      <c r="E3924" s="162"/>
      <c r="F3924" s="162"/>
      <c r="G3924" s="91">
        <f t="shared" si="50"/>
        <v>3497779.1999999997</v>
      </c>
      <c r="H3924" s="120">
        <v>43819</v>
      </c>
      <c r="I3924" s="120">
        <v>43819</v>
      </c>
      <c r="J3924" s="70"/>
      <c r="K3924" s="162"/>
      <c r="L3924" s="162"/>
      <c r="M3924" s="84" t="s">
        <v>5</v>
      </c>
      <c r="N3924" s="162">
        <v>1</v>
      </c>
      <c r="O3924" s="162">
        <v>1317.1</v>
      </c>
      <c r="P3924" s="115">
        <v>2019</v>
      </c>
    </row>
    <row r="3925" spans="1:16" s="65" customFormat="1" ht="15.75" customHeight="1" x14ac:dyDescent="0.2">
      <c r="A3925" s="104" t="s">
        <v>2932</v>
      </c>
      <c r="B3925" s="18" t="s">
        <v>3572</v>
      </c>
      <c r="C3925" s="106">
        <v>3177957.2</v>
      </c>
      <c r="D3925" s="120"/>
      <c r="E3925" s="162"/>
      <c r="F3925" s="162"/>
      <c r="G3925" s="91">
        <f t="shared" si="50"/>
        <v>3177957.2</v>
      </c>
      <c r="H3925" s="120">
        <v>43804</v>
      </c>
      <c r="I3925" s="120">
        <v>43819</v>
      </c>
      <c r="J3925" s="70"/>
      <c r="K3925" s="162"/>
      <c r="L3925" s="162"/>
      <c r="M3925" s="84" t="s">
        <v>5</v>
      </c>
      <c r="N3925" s="162">
        <v>1</v>
      </c>
      <c r="O3925" s="162">
        <v>763.4</v>
      </c>
      <c r="P3925" s="115">
        <v>2019</v>
      </c>
    </row>
    <row r="3926" spans="1:16" s="65" customFormat="1" ht="15.75" customHeight="1" x14ac:dyDescent="0.2">
      <c r="A3926" s="104" t="s">
        <v>2820</v>
      </c>
      <c r="B3926" s="18" t="s">
        <v>63</v>
      </c>
      <c r="C3926" s="106">
        <v>589524</v>
      </c>
      <c r="D3926" s="120"/>
      <c r="E3926" s="162"/>
      <c r="F3926" s="162"/>
      <c r="G3926" s="91">
        <f t="shared" si="50"/>
        <v>589524</v>
      </c>
      <c r="H3926" s="120">
        <v>43766</v>
      </c>
      <c r="I3926" s="120">
        <v>43794</v>
      </c>
      <c r="J3926" s="70"/>
      <c r="K3926" s="162"/>
      <c r="L3926" s="162"/>
      <c r="M3926" s="84" t="s">
        <v>2380</v>
      </c>
      <c r="N3926" s="162">
        <v>2</v>
      </c>
      <c r="O3926" s="162">
        <v>650.6</v>
      </c>
      <c r="P3926" s="115">
        <v>2019</v>
      </c>
    </row>
    <row r="3927" spans="1:16" s="65" customFormat="1" ht="15.75" customHeight="1" x14ac:dyDescent="0.2">
      <c r="A3927" s="104" t="s">
        <v>2694</v>
      </c>
      <c r="B3927" s="18" t="s">
        <v>3589</v>
      </c>
      <c r="C3927" s="106">
        <v>2112975.06</v>
      </c>
      <c r="D3927" s="120"/>
      <c r="E3927" s="162"/>
      <c r="F3927" s="162"/>
      <c r="G3927" s="91">
        <f t="shared" si="50"/>
        <v>2112975.06</v>
      </c>
      <c r="H3927" s="120">
        <v>43805</v>
      </c>
      <c r="I3927" s="120">
        <v>43826</v>
      </c>
      <c r="J3927" s="70"/>
      <c r="K3927" s="162"/>
      <c r="L3927" s="162"/>
      <c r="M3927" s="84" t="s">
        <v>5</v>
      </c>
      <c r="N3927" s="162">
        <v>1</v>
      </c>
      <c r="O3927" s="162">
        <v>809.2</v>
      </c>
      <c r="P3927" s="115">
        <v>2019</v>
      </c>
    </row>
    <row r="3928" spans="1:16" s="65" customFormat="1" ht="15.75" customHeight="1" x14ac:dyDescent="0.2">
      <c r="A3928" s="104" t="s">
        <v>2926</v>
      </c>
      <c r="B3928" s="18" t="s">
        <v>3572</v>
      </c>
      <c r="C3928" s="106">
        <v>1504451.51</v>
      </c>
      <c r="D3928" s="120"/>
      <c r="E3928" s="162"/>
      <c r="F3928" s="162"/>
      <c r="G3928" s="91">
        <f t="shared" si="50"/>
        <v>1504451.51</v>
      </c>
      <c r="H3928" s="120">
        <v>43804</v>
      </c>
      <c r="I3928" s="120">
        <v>43829</v>
      </c>
      <c r="J3928" s="70"/>
      <c r="K3928" s="162"/>
      <c r="L3928" s="162"/>
      <c r="M3928" s="84" t="s">
        <v>6</v>
      </c>
      <c r="N3928" s="162">
        <v>1</v>
      </c>
      <c r="O3928" s="162">
        <v>612.4</v>
      </c>
      <c r="P3928" s="115">
        <v>2019</v>
      </c>
    </row>
    <row r="3929" spans="1:16" s="65" customFormat="1" ht="15.75" customHeight="1" x14ac:dyDescent="0.2">
      <c r="A3929" s="104" t="s">
        <v>2927</v>
      </c>
      <c r="B3929" s="18" t="s">
        <v>3572</v>
      </c>
      <c r="C3929" s="106">
        <v>1383902.58</v>
      </c>
      <c r="D3929" s="120"/>
      <c r="E3929" s="162"/>
      <c r="F3929" s="162"/>
      <c r="G3929" s="91">
        <f t="shared" si="50"/>
        <v>1383902.58</v>
      </c>
      <c r="H3929" s="120">
        <v>43804</v>
      </c>
      <c r="I3929" s="120">
        <v>43830</v>
      </c>
      <c r="J3929" s="70"/>
      <c r="K3929" s="162"/>
      <c r="L3929" s="162"/>
      <c r="M3929" s="84" t="s">
        <v>6</v>
      </c>
      <c r="N3929" s="162">
        <v>1</v>
      </c>
      <c r="O3929" s="162">
        <v>413.9</v>
      </c>
      <c r="P3929" s="115">
        <v>2019</v>
      </c>
    </row>
    <row r="3930" spans="1:16" s="65" customFormat="1" ht="15.75" customHeight="1" x14ac:dyDescent="0.2">
      <c r="A3930" s="104" t="s">
        <v>2424</v>
      </c>
      <c r="B3930" s="18" t="s">
        <v>2852</v>
      </c>
      <c r="C3930" s="106">
        <v>1728050.4</v>
      </c>
      <c r="D3930" s="120"/>
      <c r="E3930" s="162"/>
      <c r="F3930" s="162"/>
      <c r="G3930" s="91">
        <f t="shared" si="50"/>
        <v>1728050.4</v>
      </c>
      <c r="H3930" s="120">
        <v>43783</v>
      </c>
      <c r="I3930" s="120">
        <v>43823</v>
      </c>
      <c r="J3930" s="70"/>
      <c r="K3930" s="162"/>
      <c r="L3930" s="162"/>
      <c r="M3930" s="84" t="s">
        <v>6</v>
      </c>
      <c r="N3930" s="162">
        <v>1</v>
      </c>
      <c r="O3930" s="162">
        <v>689.7</v>
      </c>
      <c r="P3930" s="115">
        <v>2019</v>
      </c>
    </row>
    <row r="3931" spans="1:16" s="65" customFormat="1" ht="15.75" customHeight="1" x14ac:dyDescent="0.2">
      <c r="A3931" s="104" t="s">
        <v>2421</v>
      </c>
      <c r="B3931" s="18" t="s">
        <v>2852</v>
      </c>
      <c r="C3931" s="106">
        <v>1773218.4</v>
      </c>
      <c r="D3931" s="120"/>
      <c r="E3931" s="162"/>
      <c r="F3931" s="162"/>
      <c r="G3931" s="91">
        <f t="shared" si="50"/>
        <v>1773218.4</v>
      </c>
      <c r="H3931" s="120">
        <v>43769</v>
      </c>
      <c r="I3931" s="120">
        <v>43823</v>
      </c>
      <c r="J3931" s="70"/>
      <c r="K3931" s="162"/>
      <c r="L3931" s="162"/>
      <c r="M3931" s="84" t="s">
        <v>6</v>
      </c>
      <c r="N3931" s="162">
        <v>1</v>
      </c>
      <c r="O3931" s="162">
        <v>723</v>
      </c>
      <c r="P3931" s="115">
        <v>2019</v>
      </c>
    </row>
    <row r="3932" spans="1:16" s="65" customFormat="1" ht="15.75" customHeight="1" x14ac:dyDescent="0.2">
      <c r="A3932" s="104" t="s">
        <v>2919</v>
      </c>
      <c r="B3932" s="18" t="s">
        <v>782</v>
      </c>
      <c r="C3932" s="106">
        <v>1050756</v>
      </c>
      <c r="D3932" s="120"/>
      <c r="E3932" s="162"/>
      <c r="F3932" s="162"/>
      <c r="G3932" s="91">
        <f t="shared" si="50"/>
        <v>1050756</v>
      </c>
      <c r="H3932" s="120">
        <v>43812</v>
      </c>
      <c r="I3932" s="120">
        <v>43825</v>
      </c>
      <c r="J3932" s="70"/>
      <c r="K3932" s="162"/>
      <c r="L3932" s="162"/>
      <c r="M3932" s="84" t="s">
        <v>5</v>
      </c>
      <c r="N3932" s="162">
        <v>1</v>
      </c>
      <c r="O3932" s="162">
        <v>306.8</v>
      </c>
      <c r="P3932" s="115">
        <v>2019</v>
      </c>
    </row>
    <row r="3933" spans="1:16" s="65" customFormat="1" ht="15.75" customHeight="1" x14ac:dyDescent="0.2">
      <c r="A3933" s="104" t="s">
        <v>2920</v>
      </c>
      <c r="B3933" s="18" t="s">
        <v>782</v>
      </c>
      <c r="C3933" s="106">
        <v>1051296</v>
      </c>
      <c r="D3933" s="120"/>
      <c r="E3933" s="162"/>
      <c r="F3933" s="162"/>
      <c r="G3933" s="91">
        <f t="shared" si="50"/>
        <v>1051296</v>
      </c>
      <c r="H3933" s="120">
        <v>43812</v>
      </c>
      <c r="I3933" s="120">
        <v>43825</v>
      </c>
      <c r="J3933" s="70"/>
      <c r="K3933" s="162"/>
      <c r="L3933" s="162"/>
      <c r="M3933" s="84" t="s">
        <v>5</v>
      </c>
      <c r="N3933" s="162">
        <v>1</v>
      </c>
      <c r="O3933" s="162">
        <v>178.9</v>
      </c>
      <c r="P3933" s="115">
        <v>2019</v>
      </c>
    </row>
    <row r="3934" spans="1:16" s="65" customFormat="1" ht="15.75" customHeight="1" x14ac:dyDescent="0.2">
      <c r="A3934" s="104" t="s">
        <v>2362</v>
      </c>
      <c r="B3934" s="18" t="s">
        <v>3589</v>
      </c>
      <c r="C3934" s="106">
        <v>1641836.05</v>
      </c>
      <c r="D3934" s="120"/>
      <c r="E3934" s="162"/>
      <c r="F3934" s="162"/>
      <c r="G3934" s="91">
        <f t="shared" si="50"/>
        <v>1641836.05</v>
      </c>
      <c r="H3934" s="120">
        <v>43819</v>
      </c>
      <c r="I3934" s="120">
        <v>43830</v>
      </c>
      <c r="J3934" s="70"/>
      <c r="K3934" s="162"/>
      <c r="L3934" s="162"/>
      <c r="M3934" s="84" t="s">
        <v>5</v>
      </c>
      <c r="N3934" s="162">
        <v>1</v>
      </c>
      <c r="O3934" s="110">
        <v>435.5</v>
      </c>
      <c r="P3934" s="115">
        <v>2019</v>
      </c>
    </row>
    <row r="3935" spans="1:16" s="65" customFormat="1" ht="15.75" customHeight="1" x14ac:dyDescent="0.2">
      <c r="A3935" s="104" t="s">
        <v>3036</v>
      </c>
      <c r="B3935" s="18" t="s">
        <v>3589</v>
      </c>
      <c r="C3935" s="106">
        <v>1341599.9099999999</v>
      </c>
      <c r="D3935" s="120"/>
      <c r="E3935" s="162"/>
      <c r="F3935" s="162"/>
      <c r="G3935" s="91">
        <f t="shared" si="50"/>
        <v>1341599.9099999999</v>
      </c>
      <c r="H3935" s="120">
        <v>43805</v>
      </c>
      <c r="I3935" s="120">
        <v>43830</v>
      </c>
      <c r="J3935" s="70"/>
      <c r="K3935" s="162"/>
      <c r="L3935" s="162"/>
      <c r="M3935" s="84" t="s">
        <v>5</v>
      </c>
      <c r="N3935" s="162">
        <v>1</v>
      </c>
      <c r="O3935" s="110">
        <v>419.8</v>
      </c>
      <c r="P3935" s="115">
        <v>2019</v>
      </c>
    </row>
    <row r="3936" spans="1:16" s="65" customFormat="1" ht="15.75" customHeight="1" x14ac:dyDescent="0.2">
      <c r="A3936" s="104" t="s">
        <v>2997</v>
      </c>
      <c r="B3936" s="18" t="s">
        <v>3589</v>
      </c>
      <c r="C3936" s="106">
        <v>2000492.94</v>
      </c>
      <c r="D3936" s="120"/>
      <c r="E3936" s="162"/>
      <c r="F3936" s="162"/>
      <c r="G3936" s="91">
        <f t="shared" si="50"/>
        <v>2000492.94</v>
      </c>
      <c r="H3936" s="120">
        <v>43812</v>
      </c>
      <c r="I3936" s="120">
        <v>43830</v>
      </c>
      <c r="J3936" s="70"/>
      <c r="K3936" s="162"/>
      <c r="L3936" s="162"/>
      <c r="M3936" s="84" t="s">
        <v>5</v>
      </c>
      <c r="N3936" s="162">
        <v>1</v>
      </c>
      <c r="O3936" s="110">
        <v>591.4</v>
      </c>
      <c r="P3936" s="115">
        <v>2019</v>
      </c>
    </row>
    <row r="3937" spans="1:18" s="98" customFormat="1" ht="15.75" customHeight="1" x14ac:dyDescent="0.25">
      <c r="A3937" s="113" t="s">
        <v>2690</v>
      </c>
      <c r="B3937" s="18" t="s">
        <v>782</v>
      </c>
      <c r="C3937" s="106">
        <v>2031279.6</v>
      </c>
      <c r="D3937" s="106"/>
      <c r="E3937" s="106"/>
      <c r="F3937" s="106"/>
      <c r="G3937" s="91">
        <f t="shared" si="50"/>
        <v>2031279.6</v>
      </c>
      <c r="H3937" s="102">
        <v>43815</v>
      </c>
      <c r="I3937" s="102">
        <v>43824</v>
      </c>
      <c r="J3937" s="29"/>
      <c r="K3937" s="29"/>
      <c r="L3937" s="29"/>
      <c r="M3937" s="108" t="s">
        <v>5</v>
      </c>
      <c r="N3937" s="108">
        <v>1</v>
      </c>
      <c r="O3937" s="108">
        <v>588.5</v>
      </c>
      <c r="P3937" s="115">
        <v>2019</v>
      </c>
      <c r="R3937" s="65"/>
    </row>
    <row r="3938" spans="1:18" s="98" customFormat="1" ht="15.75" customHeight="1" x14ac:dyDescent="0.25">
      <c r="A3938" s="126" t="s">
        <v>2918</v>
      </c>
      <c r="B3938" s="126" t="s">
        <v>782</v>
      </c>
      <c r="C3938" s="106">
        <v>3198702</v>
      </c>
      <c r="D3938" s="106"/>
      <c r="E3938" s="106"/>
      <c r="F3938" s="106"/>
      <c r="G3938" s="91">
        <f t="shared" si="50"/>
        <v>3198702</v>
      </c>
      <c r="H3938" s="102">
        <v>43819</v>
      </c>
      <c r="I3938" s="102">
        <v>43825</v>
      </c>
      <c r="J3938" s="29"/>
      <c r="K3938" s="29"/>
      <c r="L3938" s="29"/>
      <c r="M3938" s="108" t="s">
        <v>5</v>
      </c>
      <c r="N3938" s="108">
        <v>1</v>
      </c>
      <c r="O3938" s="108">
        <v>1613.9</v>
      </c>
      <c r="P3938" s="115">
        <v>2019</v>
      </c>
      <c r="R3938" s="65"/>
    </row>
    <row r="3939" spans="1:18" s="98" customFormat="1" ht="15.75" customHeight="1" x14ac:dyDescent="0.25">
      <c r="A3939" s="126" t="s">
        <v>2930</v>
      </c>
      <c r="B3939" s="126" t="s">
        <v>3589</v>
      </c>
      <c r="C3939" s="106">
        <v>1539915.17</v>
      </c>
      <c r="D3939" s="106"/>
      <c r="E3939" s="106"/>
      <c r="F3939" s="106"/>
      <c r="G3939" s="91">
        <f t="shared" si="50"/>
        <v>1539915.17</v>
      </c>
      <c r="H3939" s="102">
        <v>43816</v>
      </c>
      <c r="I3939" s="102">
        <v>43830</v>
      </c>
      <c r="J3939" s="29"/>
      <c r="K3939" s="29"/>
      <c r="L3939" s="29"/>
      <c r="M3939" s="108" t="s">
        <v>6</v>
      </c>
      <c r="N3939" s="108">
        <v>1</v>
      </c>
      <c r="O3939" s="108">
        <v>719.4</v>
      </c>
      <c r="P3939" s="115">
        <v>2019</v>
      </c>
    </row>
    <row r="3940" spans="1:18" s="98" customFormat="1" ht="15.75" customHeight="1" x14ac:dyDescent="0.25">
      <c r="A3940" s="126" t="s">
        <v>3576</v>
      </c>
      <c r="B3940" s="126" t="s">
        <v>3589</v>
      </c>
      <c r="C3940" s="106">
        <v>2638165.5299999998</v>
      </c>
      <c r="D3940" s="106"/>
      <c r="E3940" s="106"/>
      <c r="F3940" s="106"/>
      <c r="G3940" s="91">
        <f t="shared" si="50"/>
        <v>2638165.5299999998</v>
      </c>
      <c r="H3940" s="102">
        <v>43824</v>
      </c>
      <c r="I3940" s="102">
        <v>43830</v>
      </c>
      <c r="J3940" s="29"/>
      <c r="K3940" s="29"/>
      <c r="L3940" s="29"/>
      <c r="M3940" s="108" t="s">
        <v>5</v>
      </c>
      <c r="N3940" s="108">
        <v>1</v>
      </c>
      <c r="O3940" s="108">
        <v>714.2</v>
      </c>
      <c r="P3940" s="115">
        <v>2019</v>
      </c>
    </row>
    <row r="3941" spans="1:18" s="98" customFormat="1" ht="15.75" customHeight="1" x14ac:dyDescent="0.25">
      <c r="A3941" s="126" t="s">
        <v>2688</v>
      </c>
      <c r="B3941" s="126" t="s">
        <v>782</v>
      </c>
      <c r="C3941" s="106">
        <v>1318054.8</v>
      </c>
      <c r="D3941" s="106"/>
      <c r="E3941" s="106"/>
      <c r="F3941" s="106"/>
      <c r="G3941" s="91">
        <f t="shared" si="50"/>
        <v>1318054.8</v>
      </c>
      <c r="H3941" s="102">
        <v>43822</v>
      </c>
      <c r="I3941" s="102">
        <v>43830</v>
      </c>
      <c r="J3941" s="29"/>
      <c r="K3941" s="29"/>
      <c r="L3941" s="29"/>
      <c r="M3941" s="108" t="s">
        <v>5</v>
      </c>
      <c r="N3941" s="108">
        <v>1</v>
      </c>
      <c r="O3941" s="108">
        <v>367.2</v>
      </c>
      <c r="P3941" s="115">
        <v>2019</v>
      </c>
    </row>
    <row r="3942" spans="1:18" s="98" customFormat="1" ht="15.75" customHeight="1" x14ac:dyDescent="0.25">
      <c r="A3942" s="126" t="s">
        <v>2996</v>
      </c>
      <c r="B3942" s="126" t="s">
        <v>3589</v>
      </c>
      <c r="C3942" s="106">
        <v>2225580.4900000002</v>
      </c>
      <c r="D3942" s="106"/>
      <c r="E3942" s="106"/>
      <c r="F3942" s="106"/>
      <c r="G3942" s="91">
        <f t="shared" si="50"/>
        <v>2225580.4900000002</v>
      </c>
      <c r="H3942" s="102">
        <v>43812</v>
      </c>
      <c r="I3942" s="102">
        <v>43830</v>
      </c>
      <c r="J3942" s="29"/>
      <c r="K3942" s="29"/>
      <c r="L3942" s="29"/>
      <c r="M3942" s="108" t="s">
        <v>5</v>
      </c>
      <c r="N3942" s="108">
        <v>1</v>
      </c>
      <c r="O3942" s="108">
        <v>638.9</v>
      </c>
      <c r="P3942" s="115">
        <v>2019</v>
      </c>
    </row>
    <row r="3943" spans="1:18" s="98" customFormat="1" ht="15.75" customHeight="1" x14ac:dyDescent="0.25">
      <c r="A3943" s="126" t="s">
        <v>3294</v>
      </c>
      <c r="B3943" s="126" t="s">
        <v>3589</v>
      </c>
      <c r="C3943" s="106">
        <v>2771288.86</v>
      </c>
      <c r="D3943" s="106"/>
      <c r="E3943" s="106"/>
      <c r="F3943" s="106"/>
      <c r="G3943" s="91">
        <f t="shared" si="50"/>
        <v>2771288.86</v>
      </c>
      <c r="H3943" s="102">
        <v>43824</v>
      </c>
      <c r="I3943" s="102">
        <v>43830</v>
      </c>
      <c r="J3943" s="29"/>
      <c r="K3943" s="29"/>
      <c r="L3943" s="29"/>
      <c r="M3943" s="108" t="s">
        <v>5</v>
      </c>
      <c r="N3943" s="108">
        <v>1</v>
      </c>
      <c r="O3943" s="108">
        <v>721.2</v>
      </c>
      <c r="P3943" s="115">
        <v>2019</v>
      </c>
    </row>
    <row r="3944" spans="1:18" s="98" customFormat="1" ht="15.75" customHeight="1" x14ac:dyDescent="0.25">
      <c r="A3944" s="126" t="s">
        <v>2691</v>
      </c>
      <c r="B3944" s="126" t="s">
        <v>782</v>
      </c>
      <c r="C3944" s="106">
        <v>2131364.4</v>
      </c>
      <c r="D3944" s="106"/>
      <c r="E3944" s="106"/>
      <c r="F3944" s="106"/>
      <c r="G3944" s="91">
        <f t="shared" si="50"/>
        <v>2131364.4</v>
      </c>
      <c r="H3944" s="102">
        <v>43815</v>
      </c>
      <c r="I3944" s="102">
        <v>43824</v>
      </c>
      <c r="J3944" s="29"/>
      <c r="K3944" s="29"/>
      <c r="L3944" s="29"/>
      <c r="M3944" s="108" t="s">
        <v>5</v>
      </c>
      <c r="N3944" s="108">
        <v>1</v>
      </c>
      <c r="O3944" s="108">
        <v>571.20000000000005</v>
      </c>
      <c r="P3944" s="115">
        <v>2019</v>
      </c>
    </row>
    <row r="3945" spans="1:18" s="89" customFormat="1" ht="15.75" customHeight="1" x14ac:dyDescent="0.25">
      <c r="A3945" s="113" t="s">
        <v>2983</v>
      </c>
      <c r="B3945" s="156" t="s">
        <v>245</v>
      </c>
      <c r="C3945" s="118">
        <v>433964.4</v>
      </c>
      <c r="D3945" s="118"/>
      <c r="E3945" s="118"/>
      <c r="F3945" s="118"/>
      <c r="G3945" s="91">
        <f t="shared" si="50"/>
        <v>433964.4</v>
      </c>
      <c r="H3945" s="102">
        <v>43825</v>
      </c>
      <c r="I3945" s="102">
        <v>43830</v>
      </c>
      <c r="J3945" s="29"/>
      <c r="K3945" s="29"/>
      <c r="L3945" s="29"/>
      <c r="M3945" s="162" t="s">
        <v>724</v>
      </c>
      <c r="N3945" s="162">
        <v>1</v>
      </c>
      <c r="O3945" s="29">
        <v>731.1</v>
      </c>
      <c r="P3945" s="115">
        <v>2019</v>
      </c>
      <c r="R3945" s="98"/>
    </row>
    <row r="3946" spans="1:18" s="89" customFormat="1" ht="15.75" customHeight="1" x14ac:dyDescent="0.25">
      <c r="A3946" s="113" t="s">
        <v>2689</v>
      </c>
      <c r="B3946" s="156" t="s">
        <v>782</v>
      </c>
      <c r="C3946" s="118">
        <v>2040738</v>
      </c>
      <c r="D3946" s="118"/>
      <c r="E3946" s="118"/>
      <c r="F3946" s="118"/>
      <c r="G3946" s="91">
        <f t="shared" si="50"/>
        <v>2040738</v>
      </c>
      <c r="H3946" s="102">
        <v>43822</v>
      </c>
      <c r="I3946" s="102">
        <v>43830</v>
      </c>
      <c r="J3946" s="29"/>
      <c r="K3946" s="29"/>
      <c r="L3946" s="29"/>
      <c r="M3946" s="162" t="s">
        <v>5</v>
      </c>
      <c r="N3946" s="162">
        <v>1</v>
      </c>
      <c r="O3946" s="29">
        <v>724.3</v>
      </c>
      <c r="P3946" s="115">
        <v>2019</v>
      </c>
      <c r="R3946" s="98"/>
    </row>
    <row r="3947" spans="1:18" s="89" customFormat="1" ht="15.75" customHeight="1" x14ac:dyDescent="0.25">
      <c r="A3947" s="113" t="s">
        <v>2612</v>
      </c>
      <c r="B3947" s="156" t="s">
        <v>3544</v>
      </c>
      <c r="C3947" s="118">
        <v>1466553.74</v>
      </c>
      <c r="D3947" s="118"/>
      <c r="E3947" s="118"/>
      <c r="F3947" s="118"/>
      <c r="G3947" s="91">
        <f t="shared" si="50"/>
        <v>1466553.74</v>
      </c>
      <c r="H3947" s="102">
        <v>43808</v>
      </c>
      <c r="I3947" s="102">
        <v>43816</v>
      </c>
      <c r="J3947" s="29"/>
      <c r="K3947" s="29"/>
      <c r="L3947" s="29"/>
      <c r="M3947" s="162" t="s">
        <v>5</v>
      </c>
      <c r="N3947" s="162">
        <v>1</v>
      </c>
      <c r="O3947" s="29">
        <v>1464.5</v>
      </c>
      <c r="P3947" s="115">
        <v>2019</v>
      </c>
    </row>
    <row r="3948" spans="1:18" s="89" customFormat="1" ht="15.75" customHeight="1" x14ac:dyDescent="0.25">
      <c r="A3948" s="113" t="s">
        <v>2687</v>
      </c>
      <c r="B3948" s="156" t="s">
        <v>782</v>
      </c>
      <c r="C3948" s="118">
        <v>1457492.4</v>
      </c>
      <c r="D3948" s="118"/>
      <c r="E3948" s="118"/>
      <c r="F3948" s="118"/>
      <c r="G3948" s="91">
        <f t="shared" si="50"/>
        <v>1457492.4</v>
      </c>
      <c r="H3948" s="102">
        <v>43822</v>
      </c>
      <c r="I3948" s="102">
        <v>43830</v>
      </c>
      <c r="J3948" s="29"/>
      <c r="K3948" s="29"/>
      <c r="L3948" s="29"/>
      <c r="M3948" s="162" t="s">
        <v>5</v>
      </c>
      <c r="N3948" s="162">
        <v>1</v>
      </c>
      <c r="O3948" s="29">
        <v>333.1</v>
      </c>
      <c r="P3948" s="115">
        <v>2019</v>
      </c>
    </row>
    <row r="3949" spans="1:18" s="89" customFormat="1" ht="15.75" customHeight="1" x14ac:dyDescent="0.25">
      <c r="A3949" s="113" t="s">
        <v>3190</v>
      </c>
      <c r="B3949" s="156" t="s">
        <v>3543</v>
      </c>
      <c r="C3949" s="118">
        <v>2474628</v>
      </c>
      <c r="D3949" s="118"/>
      <c r="E3949" s="118"/>
      <c r="F3949" s="118"/>
      <c r="G3949" s="91">
        <f t="shared" si="50"/>
        <v>2474628</v>
      </c>
      <c r="H3949" s="102">
        <v>43830</v>
      </c>
      <c r="I3949" s="102">
        <v>43830</v>
      </c>
      <c r="J3949" s="29"/>
      <c r="K3949" s="29"/>
      <c r="L3949" s="29"/>
      <c r="M3949" s="162" t="s">
        <v>5</v>
      </c>
      <c r="N3949" s="162">
        <v>1</v>
      </c>
      <c r="O3949" s="29">
        <v>622.20000000000005</v>
      </c>
      <c r="P3949" s="115">
        <v>2019</v>
      </c>
    </row>
    <row r="3950" spans="1:18" s="89" customFormat="1" ht="15.75" customHeight="1" x14ac:dyDescent="0.25">
      <c r="A3950" s="113" t="s">
        <v>2692</v>
      </c>
      <c r="B3950" s="156" t="s">
        <v>782</v>
      </c>
      <c r="C3950" s="118">
        <v>1788108</v>
      </c>
      <c r="D3950" s="118"/>
      <c r="E3950" s="118"/>
      <c r="F3950" s="118"/>
      <c r="G3950" s="91">
        <f t="shared" si="50"/>
        <v>1788108</v>
      </c>
      <c r="H3950" s="102">
        <v>43822</v>
      </c>
      <c r="I3950" s="102">
        <v>43830</v>
      </c>
      <c r="J3950" s="29"/>
      <c r="K3950" s="29"/>
      <c r="L3950" s="29"/>
      <c r="M3950" s="162" t="s">
        <v>5</v>
      </c>
      <c r="N3950" s="162">
        <v>1</v>
      </c>
      <c r="O3950" s="29">
        <v>492.5</v>
      </c>
      <c r="P3950" s="115">
        <v>2019</v>
      </c>
    </row>
    <row r="3951" spans="1:18" s="89" customFormat="1" ht="15.75" customHeight="1" x14ac:dyDescent="0.25">
      <c r="A3951" s="113" t="s">
        <v>3053</v>
      </c>
      <c r="B3951" s="156" t="s">
        <v>3589</v>
      </c>
      <c r="C3951" s="118">
        <v>1314273.83</v>
      </c>
      <c r="D3951" s="118"/>
      <c r="E3951" s="118"/>
      <c r="F3951" s="118"/>
      <c r="G3951" s="91">
        <f t="shared" si="50"/>
        <v>1314273.83</v>
      </c>
      <c r="H3951" s="102">
        <v>43819</v>
      </c>
      <c r="I3951" s="102">
        <v>43830</v>
      </c>
      <c r="J3951" s="29"/>
      <c r="K3951" s="29"/>
      <c r="L3951" s="29"/>
      <c r="M3951" s="162" t="s">
        <v>5</v>
      </c>
      <c r="N3951" s="162">
        <v>1</v>
      </c>
      <c r="O3951" s="29">
        <v>385</v>
      </c>
      <c r="P3951" s="115">
        <v>2019</v>
      </c>
    </row>
    <row r="3952" spans="1:18" s="89" customFormat="1" ht="15.75" customHeight="1" x14ac:dyDescent="0.25">
      <c r="A3952" s="113" t="s">
        <v>3189</v>
      </c>
      <c r="B3952" s="156" t="s">
        <v>3543</v>
      </c>
      <c r="C3952" s="118">
        <v>2449528.7999999998</v>
      </c>
      <c r="D3952" s="118"/>
      <c r="E3952" s="118"/>
      <c r="F3952" s="118"/>
      <c r="G3952" s="91">
        <f t="shared" si="50"/>
        <v>2449528.7999999998</v>
      </c>
      <c r="H3952" s="102">
        <v>43830</v>
      </c>
      <c r="I3952" s="102">
        <v>43830</v>
      </c>
      <c r="J3952" s="29"/>
      <c r="K3952" s="29"/>
      <c r="L3952" s="29"/>
      <c r="M3952" s="162" t="s">
        <v>5</v>
      </c>
      <c r="N3952" s="162">
        <v>1</v>
      </c>
      <c r="O3952" s="29">
        <v>575.1</v>
      </c>
      <c r="P3952" s="115">
        <v>2019</v>
      </c>
    </row>
    <row r="3953" spans="1:16" s="89" customFormat="1" ht="15.75" customHeight="1" x14ac:dyDescent="0.25">
      <c r="A3953" s="113" t="s">
        <v>2087</v>
      </c>
      <c r="B3953" s="156" t="s">
        <v>3572</v>
      </c>
      <c r="C3953" s="118">
        <f>1602617.86+202292.4</f>
        <v>1804910.26</v>
      </c>
      <c r="D3953" s="118"/>
      <c r="E3953" s="118"/>
      <c r="F3953" s="118"/>
      <c r="G3953" s="91">
        <f t="shared" si="50"/>
        <v>1804910.26</v>
      </c>
      <c r="H3953" s="102" t="s">
        <v>3960</v>
      </c>
      <c r="I3953" s="102" t="s">
        <v>3966</v>
      </c>
      <c r="J3953" s="29"/>
      <c r="K3953" s="29"/>
      <c r="L3953" s="29"/>
      <c r="M3953" s="162" t="s">
        <v>3921</v>
      </c>
      <c r="N3953" s="162">
        <v>2</v>
      </c>
      <c r="O3953" s="29">
        <v>437.9</v>
      </c>
      <c r="P3953" s="116" t="s">
        <v>3598</v>
      </c>
    </row>
    <row r="3954" spans="1:16" s="89" customFormat="1" ht="15.75" customHeight="1" x14ac:dyDescent="0.25">
      <c r="A3954" s="113" t="s">
        <v>2886</v>
      </c>
      <c r="B3954" s="156" t="s">
        <v>782</v>
      </c>
      <c r="C3954" s="118">
        <v>1619031.6</v>
      </c>
      <c r="D3954" s="118"/>
      <c r="E3954" s="118"/>
      <c r="F3954" s="118"/>
      <c r="G3954" s="91">
        <f t="shared" si="50"/>
        <v>1619031.6</v>
      </c>
      <c r="H3954" s="102">
        <v>43815</v>
      </c>
      <c r="I3954" s="102">
        <v>43824</v>
      </c>
      <c r="J3954" s="29"/>
      <c r="K3954" s="29"/>
      <c r="L3954" s="29"/>
      <c r="M3954" s="162" t="s">
        <v>5</v>
      </c>
      <c r="N3954" s="162">
        <v>1</v>
      </c>
      <c r="O3954" s="29">
        <v>393.5</v>
      </c>
      <c r="P3954" s="115">
        <v>2019</v>
      </c>
    </row>
    <row r="3955" spans="1:16" s="89" customFormat="1" ht="15.75" customHeight="1" x14ac:dyDescent="0.25">
      <c r="A3955" s="113" t="s">
        <v>2887</v>
      </c>
      <c r="B3955" s="156" t="s">
        <v>782</v>
      </c>
      <c r="C3955" s="118">
        <v>1693714.8</v>
      </c>
      <c r="D3955" s="118"/>
      <c r="E3955" s="118"/>
      <c r="F3955" s="118"/>
      <c r="G3955" s="91">
        <f t="shared" si="50"/>
        <v>1693714.8</v>
      </c>
      <c r="H3955" s="102">
        <v>43815</v>
      </c>
      <c r="I3955" s="102">
        <v>43824</v>
      </c>
      <c r="J3955" s="29"/>
      <c r="K3955" s="29"/>
      <c r="L3955" s="29"/>
      <c r="M3955" s="162" t="s">
        <v>5</v>
      </c>
      <c r="N3955" s="162">
        <v>1</v>
      </c>
      <c r="O3955" s="29">
        <v>393.5</v>
      </c>
      <c r="P3955" s="115">
        <v>2019</v>
      </c>
    </row>
    <row r="3956" spans="1:16" s="89" customFormat="1" ht="15.75" customHeight="1" x14ac:dyDescent="0.25">
      <c r="A3956" s="113" t="s">
        <v>281</v>
      </c>
      <c r="B3956" s="156" t="s">
        <v>755</v>
      </c>
      <c r="C3956" s="118">
        <v>1577688</v>
      </c>
      <c r="D3956" s="118"/>
      <c r="E3956" s="118"/>
      <c r="F3956" s="118"/>
      <c r="G3956" s="91">
        <f t="shared" si="50"/>
        <v>1577688</v>
      </c>
      <c r="H3956" s="102">
        <v>43830</v>
      </c>
      <c r="I3956" s="102">
        <v>43830</v>
      </c>
      <c r="J3956" s="29"/>
      <c r="K3956" s="29"/>
      <c r="L3956" s="29"/>
      <c r="M3956" s="162" t="s">
        <v>6</v>
      </c>
      <c r="N3956" s="162">
        <v>1</v>
      </c>
      <c r="O3956" s="29">
        <v>332.5</v>
      </c>
      <c r="P3956" s="87">
        <v>2020</v>
      </c>
    </row>
    <row r="3957" spans="1:16" s="89" customFormat="1" ht="15.75" customHeight="1" x14ac:dyDescent="0.25">
      <c r="A3957" s="113" t="s">
        <v>2583</v>
      </c>
      <c r="B3957" s="156" t="s">
        <v>3543</v>
      </c>
      <c r="C3957" s="118">
        <v>2636581.2000000002</v>
      </c>
      <c r="D3957" s="118"/>
      <c r="E3957" s="118"/>
      <c r="F3957" s="118"/>
      <c r="G3957" s="91">
        <f t="shared" si="50"/>
        <v>2636581.2000000002</v>
      </c>
      <c r="H3957" s="102">
        <v>43826</v>
      </c>
      <c r="I3957" s="102">
        <v>43830</v>
      </c>
      <c r="J3957" s="29"/>
      <c r="K3957" s="29"/>
      <c r="L3957" s="29"/>
      <c r="M3957" s="162" t="s">
        <v>5</v>
      </c>
      <c r="N3957" s="162">
        <v>1</v>
      </c>
      <c r="O3957" s="29">
        <v>904.9</v>
      </c>
      <c r="P3957" s="115">
        <v>2019</v>
      </c>
    </row>
    <row r="3958" spans="1:16" s="89" customFormat="1" ht="15.75" customHeight="1" x14ac:dyDescent="0.25">
      <c r="A3958" s="113" t="s">
        <v>2631</v>
      </c>
      <c r="B3958" s="156" t="s">
        <v>3543</v>
      </c>
      <c r="C3958" s="118">
        <v>2346368.4</v>
      </c>
      <c r="D3958" s="118"/>
      <c r="E3958" s="118"/>
      <c r="F3958" s="118"/>
      <c r="G3958" s="91">
        <f t="shared" si="50"/>
        <v>2346368.4</v>
      </c>
      <c r="H3958" s="102">
        <v>43826</v>
      </c>
      <c r="I3958" s="102">
        <v>43830</v>
      </c>
      <c r="J3958" s="29"/>
      <c r="K3958" s="29"/>
      <c r="L3958" s="29"/>
      <c r="M3958" s="162" t="s">
        <v>5</v>
      </c>
      <c r="N3958" s="162">
        <v>1</v>
      </c>
      <c r="O3958" s="29">
        <v>600</v>
      </c>
      <c r="P3958" s="115">
        <v>2019</v>
      </c>
    </row>
    <row r="3959" spans="1:16" s="89" customFormat="1" ht="15.75" customHeight="1" x14ac:dyDescent="0.25">
      <c r="A3959" s="113" t="s">
        <v>989</v>
      </c>
      <c r="B3959" s="156" t="s">
        <v>2098</v>
      </c>
      <c r="C3959" s="118">
        <v>400291.34</v>
      </c>
      <c r="D3959" s="118"/>
      <c r="E3959" s="118"/>
      <c r="F3959" s="118"/>
      <c r="G3959" s="91">
        <f t="shared" si="50"/>
        <v>400291.34</v>
      </c>
      <c r="H3959" s="102">
        <v>43774</v>
      </c>
      <c r="I3959" s="102">
        <v>43830</v>
      </c>
      <c r="J3959" s="29"/>
      <c r="K3959" s="29"/>
      <c r="L3959" s="29"/>
      <c r="M3959" s="162" t="s">
        <v>1161</v>
      </c>
      <c r="N3959" s="162">
        <v>1</v>
      </c>
      <c r="O3959" s="29">
        <v>962.39</v>
      </c>
      <c r="P3959" s="115">
        <v>2019</v>
      </c>
    </row>
    <row r="3960" spans="1:16" s="89" customFormat="1" ht="15.75" customHeight="1" x14ac:dyDescent="0.25">
      <c r="A3960" s="113" t="s">
        <v>538</v>
      </c>
      <c r="B3960" s="156" t="s">
        <v>1311</v>
      </c>
      <c r="C3960" s="118">
        <v>656925.22</v>
      </c>
      <c r="D3960" s="118"/>
      <c r="E3960" s="118"/>
      <c r="F3960" s="118"/>
      <c r="G3960" s="91">
        <f t="shared" si="50"/>
        <v>656925.22</v>
      </c>
      <c r="H3960" s="102">
        <v>43686</v>
      </c>
      <c r="I3960" s="102">
        <v>43749</v>
      </c>
      <c r="J3960" s="29"/>
      <c r="K3960" s="29"/>
      <c r="L3960" s="29"/>
      <c r="M3960" s="162" t="s">
        <v>3541</v>
      </c>
      <c r="N3960" s="162">
        <v>1</v>
      </c>
      <c r="O3960" s="29">
        <v>273.60000000000002</v>
      </c>
      <c r="P3960" s="115">
        <v>2019</v>
      </c>
    </row>
    <row r="3961" spans="1:16" s="89" customFormat="1" ht="15.75" customHeight="1" x14ac:dyDescent="0.25">
      <c r="A3961" s="113" t="s">
        <v>2425</v>
      </c>
      <c r="B3961" s="156" t="s">
        <v>2852</v>
      </c>
      <c r="C3961" s="118">
        <v>1662714</v>
      </c>
      <c r="D3961" s="118"/>
      <c r="E3961" s="118"/>
      <c r="F3961" s="118"/>
      <c r="G3961" s="91">
        <f t="shared" si="50"/>
        <v>1662714</v>
      </c>
      <c r="H3961" s="102">
        <v>43797</v>
      </c>
      <c r="I3961" s="102">
        <v>43829</v>
      </c>
      <c r="J3961" s="29"/>
      <c r="K3961" s="29"/>
      <c r="L3961" s="29"/>
      <c r="M3961" s="162" t="s">
        <v>6</v>
      </c>
      <c r="N3961" s="162">
        <v>1</v>
      </c>
      <c r="O3961" s="29">
        <v>696.9</v>
      </c>
      <c r="P3961" s="115">
        <v>2019</v>
      </c>
    </row>
    <row r="3962" spans="1:16" s="89" customFormat="1" ht="15.75" customHeight="1" x14ac:dyDescent="0.25">
      <c r="A3962" s="113" t="s">
        <v>2869</v>
      </c>
      <c r="B3962" s="156" t="s">
        <v>3543</v>
      </c>
      <c r="C3962" s="118">
        <v>1467580.8</v>
      </c>
      <c r="D3962" s="118"/>
      <c r="E3962" s="118"/>
      <c r="F3962" s="118"/>
      <c r="G3962" s="91">
        <f t="shared" si="50"/>
        <v>1467580.8</v>
      </c>
      <c r="H3962" s="102">
        <v>43829</v>
      </c>
      <c r="I3962" s="102">
        <v>43830</v>
      </c>
      <c r="J3962" s="29"/>
      <c r="K3962" s="29"/>
      <c r="L3962" s="29"/>
      <c r="M3962" s="162" t="s">
        <v>5</v>
      </c>
      <c r="N3962" s="162">
        <v>1</v>
      </c>
      <c r="O3962" s="29">
        <v>382.1</v>
      </c>
      <c r="P3962" s="115">
        <v>2019</v>
      </c>
    </row>
    <row r="3963" spans="1:16" s="89" customFormat="1" ht="15.75" customHeight="1" x14ac:dyDescent="0.25">
      <c r="A3963" s="113" t="s">
        <v>3102</v>
      </c>
      <c r="B3963" s="156" t="s">
        <v>3543</v>
      </c>
      <c r="C3963" s="118">
        <v>1756393.2</v>
      </c>
      <c r="D3963" s="118"/>
      <c r="E3963" s="118"/>
      <c r="F3963" s="118"/>
      <c r="G3963" s="91">
        <f t="shared" si="50"/>
        <v>1756393.2</v>
      </c>
      <c r="H3963" s="102">
        <v>43894</v>
      </c>
      <c r="I3963" s="102">
        <v>43917</v>
      </c>
      <c r="J3963" s="29"/>
      <c r="K3963" s="29"/>
      <c r="L3963" s="29"/>
      <c r="M3963" s="92" t="s">
        <v>3973</v>
      </c>
      <c r="N3963" s="92">
        <v>2</v>
      </c>
      <c r="O3963" s="29">
        <v>726.7</v>
      </c>
      <c r="P3963" s="115">
        <v>2020</v>
      </c>
    </row>
    <row r="3964" spans="1:16" s="89" customFormat="1" ht="15.75" customHeight="1" x14ac:dyDescent="0.25">
      <c r="A3964" s="113" t="s">
        <v>2868</v>
      </c>
      <c r="B3964" s="156" t="s">
        <v>3543</v>
      </c>
      <c r="C3964" s="118">
        <v>1508823.6</v>
      </c>
      <c r="D3964" s="118"/>
      <c r="E3964" s="118"/>
      <c r="F3964" s="118"/>
      <c r="G3964" s="91">
        <f t="shared" si="50"/>
        <v>1508823.6</v>
      </c>
      <c r="H3964" s="102">
        <v>43829</v>
      </c>
      <c r="I3964" s="102">
        <v>43830</v>
      </c>
      <c r="J3964" s="29"/>
      <c r="K3964" s="29"/>
      <c r="L3964" s="29"/>
      <c r="M3964" s="162" t="s">
        <v>5</v>
      </c>
      <c r="N3964" s="162">
        <v>1</v>
      </c>
      <c r="O3964" s="29">
        <v>394.5</v>
      </c>
      <c r="P3964" s="115">
        <v>2019</v>
      </c>
    </row>
    <row r="3965" spans="1:16" s="89" customFormat="1" ht="15.75" customHeight="1" x14ac:dyDescent="0.25">
      <c r="A3965" s="113" t="s">
        <v>2952</v>
      </c>
      <c r="B3965" s="156" t="s">
        <v>2100</v>
      </c>
      <c r="C3965" s="118">
        <v>1005877.2</v>
      </c>
      <c r="D3965" s="118"/>
      <c r="E3965" s="118"/>
      <c r="F3965" s="118"/>
      <c r="G3965" s="91">
        <f t="shared" si="50"/>
        <v>1005877.2</v>
      </c>
      <c r="H3965" s="102">
        <v>43881</v>
      </c>
      <c r="I3965" s="102">
        <v>43909</v>
      </c>
      <c r="J3965" s="29"/>
      <c r="K3965" s="29"/>
      <c r="L3965" s="29"/>
      <c r="M3965" s="162" t="s">
        <v>5</v>
      </c>
      <c r="N3965" s="162">
        <v>1</v>
      </c>
      <c r="O3965" s="162">
        <v>859.5</v>
      </c>
      <c r="P3965" s="115">
        <v>2020</v>
      </c>
    </row>
    <row r="3966" spans="1:16" s="89" customFormat="1" ht="15.75" customHeight="1" x14ac:dyDescent="0.25">
      <c r="A3966" s="113" t="s">
        <v>1577</v>
      </c>
      <c r="B3966" s="156" t="s">
        <v>2942</v>
      </c>
      <c r="C3966" s="118">
        <v>578254.05000000005</v>
      </c>
      <c r="D3966" s="118"/>
      <c r="E3966" s="118"/>
      <c r="F3966" s="118"/>
      <c r="G3966" s="91">
        <f t="shared" si="50"/>
        <v>578254.05000000005</v>
      </c>
      <c r="H3966" s="102">
        <v>43776</v>
      </c>
      <c r="I3966" s="102">
        <v>43830</v>
      </c>
      <c r="J3966" s="29"/>
      <c r="K3966" s="29"/>
      <c r="L3966" s="29"/>
      <c r="M3966" s="162" t="s">
        <v>3520</v>
      </c>
      <c r="N3966" s="162">
        <v>4</v>
      </c>
      <c r="O3966" s="162">
        <v>606.1</v>
      </c>
      <c r="P3966" s="115">
        <v>2019</v>
      </c>
    </row>
    <row r="3967" spans="1:16" s="89" customFormat="1" ht="15.75" customHeight="1" x14ac:dyDescent="0.25">
      <c r="A3967" s="113" t="s">
        <v>2363</v>
      </c>
      <c r="B3967" s="156" t="s">
        <v>3543</v>
      </c>
      <c r="C3967" s="118">
        <v>2296840.7999999998</v>
      </c>
      <c r="D3967" s="118"/>
      <c r="E3967" s="118"/>
      <c r="F3967" s="118"/>
      <c r="G3967" s="91">
        <f t="shared" si="50"/>
        <v>2296840.7999999998</v>
      </c>
      <c r="H3967" s="102">
        <v>43830</v>
      </c>
      <c r="I3967" s="102">
        <v>43830</v>
      </c>
      <c r="J3967" s="29"/>
      <c r="K3967" s="29"/>
      <c r="L3967" s="29"/>
      <c r="M3967" s="162" t="s">
        <v>5</v>
      </c>
      <c r="N3967" s="162">
        <v>1</v>
      </c>
      <c r="O3967" s="162">
        <v>647.20000000000005</v>
      </c>
      <c r="P3967" s="115">
        <v>2019</v>
      </c>
    </row>
    <row r="3968" spans="1:16" s="89" customFormat="1" ht="15.75" customHeight="1" x14ac:dyDescent="0.25">
      <c r="A3968" s="113" t="s">
        <v>2981</v>
      </c>
      <c r="B3968" s="156" t="s">
        <v>3572</v>
      </c>
      <c r="C3968" s="118">
        <v>139873.24</v>
      </c>
      <c r="D3968" s="118"/>
      <c r="E3968" s="118"/>
      <c r="F3968" s="118"/>
      <c r="G3968" s="91">
        <f t="shared" si="50"/>
        <v>139873.24</v>
      </c>
      <c r="H3968" s="102">
        <v>43728</v>
      </c>
      <c r="I3968" s="102">
        <v>43749</v>
      </c>
      <c r="J3968" s="29"/>
      <c r="K3968" s="29"/>
      <c r="L3968" s="29"/>
      <c r="M3968" s="162" t="s">
        <v>1666</v>
      </c>
      <c r="N3968" s="162">
        <v>1</v>
      </c>
      <c r="O3968" s="162">
        <v>377.5</v>
      </c>
      <c r="P3968" s="115">
        <v>2019</v>
      </c>
    </row>
    <row r="3969" spans="1:16" s="89" customFormat="1" ht="15.75" customHeight="1" x14ac:dyDescent="0.25">
      <c r="A3969" s="113" t="s">
        <v>1955</v>
      </c>
      <c r="B3969" s="156" t="s">
        <v>1611</v>
      </c>
      <c r="C3969" s="118">
        <v>622017.81000000006</v>
      </c>
      <c r="D3969" s="118"/>
      <c r="E3969" s="118"/>
      <c r="F3969" s="118"/>
      <c r="G3969" s="91">
        <f t="shared" si="50"/>
        <v>622017.81000000006</v>
      </c>
      <c r="H3969" s="102">
        <v>43741</v>
      </c>
      <c r="I3969" s="102">
        <v>43749</v>
      </c>
      <c r="J3969" s="29"/>
      <c r="K3969" s="29"/>
      <c r="L3969" s="29"/>
      <c r="M3969" s="162" t="s">
        <v>3519</v>
      </c>
      <c r="N3969" s="162">
        <v>4</v>
      </c>
      <c r="O3969" s="162">
        <v>635.1</v>
      </c>
      <c r="P3969" s="115">
        <v>2019</v>
      </c>
    </row>
    <row r="3970" spans="1:16" s="89" customFormat="1" ht="15.75" customHeight="1" x14ac:dyDescent="0.25">
      <c r="A3970" s="113" t="s">
        <v>2426</v>
      </c>
      <c r="B3970" s="156" t="s">
        <v>2852</v>
      </c>
      <c r="C3970" s="118">
        <v>1735191.6</v>
      </c>
      <c r="D3970" s="118"/>
      <c r="E3970" s="118"/>
      <c r="F3970" s="118"/>
      <c r="G3970" s="91">
        <f t="shared" si="50"/>
        <v>1735191.6</v>
      </c>
      <c r="H3970" s="102">
        <v>43823</v>
      </c>
      <c r="I3970" s="102">
        <v>43830</v>
      </c>
      <c r="J3970" s="29"/>
      <c r="K3970" s="29"/>
      <c r="L3970" s="29"/>
      <c r="M3970" s="162" t="s">
        <v>6</v>
      </c>
      <c r="N3970" s="162">
        <v>1</v>
      </c>
      <c r="O3970" s="162">
        <v>461.7</v>
      </c>
      <c r="P3970" s="115">
        <v>2019</v>
      </c>
    </row>
    <row r="3971" spans="1:16" s="89" customFormat="1" ht="15.75" customHeight="1" x14ac:dyDescent="0.25">
      <c r="A3971" s="113" t="s">
        <v>280</v>
      </c>
      <c r="B3971" s="156" t="s">
        <v>2852</v>
      </c>
      <c r="C3971" s="118">
        <v>1612496.4</v>
      </c>
      <c r="D3971" s="118"/>
      <c r="E3971" s="118"/>
      <c r="F3971" s="118"/>
      <c r="G3971" s="91">
        <f t="shared" ref="G3971:G4034" si="51">C3971-D3971+F3971</f>
        <v>1612496.4</v>
      </c>
      <c r="H3971" s="102">
        <v>43823</v>
      </c>
      <c r="I3971" s="102">
        <v>43830</v>
      </c>
      <c r="J3971" s="29"/>
      <c r="K3971" s="29"/>
      <c r="L3971" s="29"/>
      <c r="M3971" s="162" t="s">
        <v>6</v>
      </c>
      <c r="N3971" s="162">
        <v>1</v>
      </c>
      <c r="O3971" s="162">
        <v>358.6</v>
      </c>
      <c r="P3971" s="115">
        <v>2019</v>
      </c>
    </row>
    <row r="3972" spans="1:16" s="89" customFormat="1" ht="15.75" customHeight="1" x14ac:dyDescent="0.25">
      <c r="A3972" s="113" t="s">
        <v>2695</v>
      </c>
      <c r="B3972" s="156" t="s">
        <v>3318</v>
      </c>
      <c r="C3972" s="118">
        <v>1924987.2</v>
      </c>
      <c r="D3972" s="118"/>
      <c r="E3972" s="118"/>
      <c r="F3972" s="118"/>
      <c r="G3972" s="91">
        <f t="shared" si="51"/>
        <v>1924987.2</v>
      </c>
      <c r="H3972" s="102">
        <v>43829</v>
      </c>
      <c r="I3972" s="102">
        <v>43830</v>
      </c>
      <c r="J3972" s="29"/>
      <c r="K3972" s="29"/>
      <c r="L3972" s="29"/>
      <c r="M3972" s="162" t="s">
        <v>1213</v>
      </c>
      <c r="N3972" s="162">
        <v>1</v>
      </c>
      <c r="O3972" s="162">
        <v>735.5</v>
      </c>
      <c r="P3972" s="115">
        <v>2019</v>
      </c>
    </row>
    <row r="3973" spans="1:16" s="89" customFormat="1" ht="15.75" customHeight="1" x14ac:dyDescent="0.25">
      <c r="A3973" s="113" t="s">
        <v>2972</v>
      </c>
      <c r="B3973" s="156" t="s">
        <v>3543</v>
      </c>
      <c r="C3973" s="118">
        <v>2929425.6</v>
      </c>
      <c r="D3973" s="118"/>
      <c r="E3973" s="118"/>
      <c r="F3973" s="118"/>
      <c r="G3973" s="91">
        <f t="shared" si="51"/>
        <v>2929425.6</v>
      </c>
      <c r="H3973" s="102">
        <v>43917</v>
      </c>
      <c r="I3973" s="102">
        <v>43966</v>
      </c>
      <c r="J3973" s="29"/>
      <c r="K3973" s="29"/>
      <c r="L3973" s="29"/>
      <c r="M3973" s="162" t="s">
        <v>5</v>
      </c>
      <c r="N3973" s="162">
        <v>1</v>
      </c>
      <c r="O3973" s="162">
        <v>736.5</v>
      </c>
      <c r="P3973" s="115">
        <v>2020</v>
      </c>
    </row>
    <row r="3974" spans="1:16" s="89" customFormat="1" ht="15.75" customHeight="1" x14ac:dyDescent="0.25">
      <c r="A3974" s="113" t="s">
        <v>1954</v>
      </c>
      <c r="B3974" s="18" t="s">
        <v>2852</v>
      </c>
      <c r="C3974" s="118">
        <v>556912.80000000005</v>
      </c>
      <c r="D3974" s="118"/>
      <c r="E3974" s="118"/>
      <c r="F3974" s="118"/>
      <c r="G3974" s="91">
        <f t="shared" si="51"/>
        <v>556912.80000000005</v>
      </c>
      <c r="H3974" s="102">
        <v>43830</v>
      </c>
      <c r="I3974" s="102">
        <v>43830</v>
      </c>
      <c r="J3974" s="29"/>
      <c r="K3974" s="29"/>
      <c r="L3974" s="29"/>
      <c r="M3974" s="162" t="s">
        <v>1161</v>
      </c>
      <c r="N3974" s="162">
        <v>1</v>
      </c>
      <c r="O3974" s="162">
        <v>685.08</v>
      </c>
      <c r="P3974" s="92">
        <v>2019</v>
      </c>
    </row>
    <row r="3975" spans="1:16" s="89" customFormat="1" ht="17.25" customHeight="1" x14ac:dyDescent="0.25">
      <c r="A3975" s="113" t="s">
        <v>1954</v>
      </c>
      <c r="B3975" s="18" t="s">
        <v>2098</v>
      </c>
      <c r="C3975" s="118">
        <v>373292.85</v>
      </c>
      <c r="D3975" s="118"/>
      <c r="E3975" s="118"/>
      <c r="F3975" s="118"/>
      <c r="G3975" s="91">
        <f t="shared" si="51"/>
        <v>373292.85</v>
      </c>
      <c r="H3975" s="102">
        <v>44159</v>
      </c>
      <c r="I3975" s="102">
        <v>44293</v>
      </c>
      <c r="J3975" s="29"/>
      <c r="K3975" s="29"/>
      <c r="L3975" s="29"/>
      <c r="M3975" s="162" t="s">
        <v>3837</v>
      </c>
      <c r="N3975" s="162">
        <v>3</v>
      </c>
      <c r="O3975" s="162">
        <v>685.08</v>
      </c>
      <c r="P3975" s="92">
        <v>2020</v>
      </c>
    </row>
    <row r="3976" spans="1:16" s="89" customFormat="1" ht="15.75" customHeight="1" x14ac:dyDescent="0.25">
      <c r="A3976" s="113" t="s">
        <v>1953</v>
      </c>
      <c r="B3976" s="18" t="s">
        <v>782</v>
      </c>
      <c r="C3976" s="118">
        <v>6631172.4000000004</v>
      </c>
      <c r="D3976" s="118"/>
      <c r="E3976" s="118"/>
      <c r="F3976" s="118"/>
      <c r="G3976" s="91">
        <f t="shared" si="51"/>
        <v>6631172.4000000004</v>
      </c>
      <c r="H3976" s="102">
        <v>43791</v>
      </c>
      <c r="I3976" s="102">
        <v>43830</v>
      </c>
      <c r="J3976" s="29"/>
      <c r="K3976" s="29"/>
      <c r="L3976" s="29"/>
      <c r="M3976" s="162" t="s">
        <v>3497</v>
      </c>
      <c r="N3976" s="162">
        <v>4</v>
      </c>
      <c r="O3976" s="162">
        <v>5031.6499999999996</v>
      </c>
      <c r="P3976" s="162">
        <v>2019</v>
      </c>
    </row>
    <row r="3977" spans="1:16" s="89" customFormat="1" ht="15.75" customHeight="1" x14ac:dyDescent="0.25">
      <c r="A3977" s="166" t="s">
        <v>2876</v>
      </c>
      <c r="B3977" s="18" t="s">
        <v>63</v>
      </c>
      <c r="C3977" s="118">
        <v>2581252.7999999998</v>
      </c>
      <c r="D3977" s="118"/>
      <c r="E3977" s="118"/>
      <c r="F3977" s="118"/>
      <c r="G3977" s="91">
        <f t="shared" si="51"/>
        <v>2581252.7999999998</v>
      </c>
      <c r="H3977" s="102">
        <v>43948</v>
      </c>
      <c r="I3977" s="102">
        <v>43966</v>
      </c>
      <c r="J3977" s="29"/>
      <c r="K3977" s="29"/>
      <c r="L3977" s="29"/>
      <c r="M3977" s="162" t="s">
        <v>5</v>
      </c>
      <c r="N3977" s="162">
        <v>1</v>
      </c>
      <c r="O3977" s="162">
        <v>2177.9</v>
      </c>
      <c r="P3977" s="162">
        <v>2020</v>
      </c>
    </row>
    <row r="3978" spans="1:16" s="89" customFormat="1" ht="15.75" customHeight="1" x14ac:dyDescent="0.25">
      <c r="A3978" s="166" t="s">
        <v>2876</v>
      </c>
      <c r="B3978" s="104" t="s">
        <v>3545</v>
      </c>
      <c r="C3978" s="118">
        <v>853208.4</v>
      </c>
      <c r="D3978" s="118"/>
      <c r="E3978" s="118"/>
      <c r="F3978" s="118"/>
      <c r="G3978" s="91">
        <f t="shared" si="51"/>
        <v>853208.4</v>
      </c>
      <c r="H3978" s="102">
        <v>43948</v>
      </c>
      <c r="I3978" s="102">
        <v>43966</v>
      </c>
      <c r="J3978" s="29"/>
      <c r="K3978" s="29"/>
      <c r="L3978" s="29"/>
      <c r="M3978" s="162" t="s">
        <v>5</v>
      </c>
      <c r="N3978" s="162">
        <v>0</v>
      </c>
      <c r="O3978" s="162">
        <v>2177.9</v>
      </c>
      <c r="P3978" s="162">
        <v>2020</v>
      </c>
    </row>
    <row r="3979" spans="1:16" s="89" customFormat="1" ht="15.75" customHeight="1" x14ac:dyDescent="0.25">
      <c r="A3979" s="166" t="s">
        <v>501</v>
      </c>
      <c r="B3979" s="104" t="s">
        <v>3838</v>
      </c>
      <c r="C3979" s="118">
        <v>92847.6</v>
      </c>
      <c r="D3979" s="118"/>
      <c r="E3979" s="118"/>
      <c r="F3979" s="118"/>
      <c r="G3979" s="91">
        <f t="shared" si="51"/>
        <v>92847.6</v>
      </c>
      <c r="H3979" s="120">
        <v>43830</v>
      </c>
      <c r="I3979" s="102">
        <v>43830</v>
      </c>
      <c r="J3979" s="29"/>
      <c r="K3979" s="29"/>
      <c r="L3979" s="29"/>
      <c r="M3979" s="162" t="s">
        <v>5</v>
      </c>
      <c r="N3979" s="162">
        <v>1</v>
      </c>
      <c r="O3979" s="162">
        <v>165</v>
      </c>
      <c r="P3979" s="162">
        <v>2019</v>
      </c>
    </row>
    <row r="3980" spans="1:16" s="89" customFormat="1" ht="15.75" customHeight="1" x14ac:dyDescent="0.25">
      <c r="A3980" s="166" t="s">
        <v>501</v>
      </c>
      <c r="B3980" s="104" t="s">
        <v>477</v>
      </c>
      <c r="C3980" s="118"/>
      <c r="D3980" s="118"/>
      <c r="E3980" s="118"/>
      <c r="F3980" s="118"/>
      <c r="G3980" s="91">
        <f t="shared" si="51"/>
        <v>0</v>
      </c>
      <c r="H3980" s="120"/>
      <c r="I3980" s="102"/>
      <c r="J3980" s="29"/>
      <c r="K3980" s="29"/>
      <c r="L3980" s="29"/>
      <c r="M3980" s="162" t="s">
        <v>5</v>
      </c>
      <c r="N3980" s="162">
        <v>0</v>
      </c>
      <c r="O3980" s="162"/>
      <c r="P3980" s="162"/>
    </row>
    <row r="3981" spans="1:16" s="89" customFormat="1" ht="15.75" customHeight="1" x14ac:dyDescent="0.25">
      <c r="A3981" s="113" t="s">
        <v>2968</v>
      </c>
      <c r="B3981" s="104" t="s">
        <v>694</v>
      </c>
      <c r="C3981" s="118">
        <v>3620607.54</v>
      </c>
      <c r="D3981" s="118"/>
      <c r="E3981" s="118"/>
      <c r="F3981" s="118"/>
      <c r="G3981" s="91">
        <f t="shared" si="51"/>
        <v>3620607.54</v>
      </c>
      <c r="H3981" s="120">
        <v>43917</v>
      </c>
      <c r="I3981" s="102">
        <v>43950</v>
      </c>
      <c r="J3981" s="29"/>
      <c r="K3981" s="29"/>
      <c r="L3981" s="29"/>
      <c r="M3981" s="84" t="s">
        <v>5</v>
      </c>
      <c r="N3981" s="162">
        <v>1</v>
      </c>
      <c r="O3981" s="162">
        <v>899.9</v>
      </c>
      <c r="P3981" s="162">
        <v>2020</v>
      </c>
    </row>
    <row r="3982" spans="1:16" s="89" customFormat="1" ht="15.75" customHeight="1" x14ac:dyDescent="0.25">
      <c r="A3982" s="113" t="s">
        <v>2961</v>
      </c>
      <c r="B3982" s="104" t="s">
        <v>2100</v>
      </c>
      <c r="C3982" s="118">
        <v>1819446</v>
      </c>
      <c r="D3982" s="118"/>
      <c r="E3982" s="118"/>
      <c r="F3982" s="118"/>
      <c r="G3982" s="91">
        <f t="shared" si="51"/>
        <v>1819446</v>
      </c>
      <c r="H3982" s="120">
        <v>43972</v>
      </c>
      <c r="I3982" s="102">
        <v>43999</v>
      </c>
      <c r="J3982" s="29"/>
      <c r="K3982" s="29"/>
      <c r="L3982" s="29"/>
      <c r="M3982" s="139" t="s">
        <v>3921</v>
      </c>
      <c r="N3982" s="92">
        <v>2</v>
      </c>
      <c r="O3982" s="162">
        <v>320.10000000000002</v>
      </c>
      <c r="P3982" s="162">
        <v>2020</v>
      </c>
    </row>
    <row r="3983" spans="1:16" s="89" customFormat="1" ht="15.75" customHeight="1" x14ac:dyDescent="0.25">
      <c r="A3983" s="113" t="s">
        <v>3064</v>
      </c>
      <c r="B3983" s="104" t="s">
        <v>3543</v>
      </c>
      <c r="C3983" s="118">
        <v>1456892.4</v>
      </c>
      <c r="D3983" s="118"/>
      <c r="E3983" s="118"/>
      <c r="F3983" s="118"/>
      <c r="G3983" s="91">
        <f t="shared" si="51"/>
        <v>1456892.4</v>
      </c>
      <c r="H3983" s="102">
        <v>43979</v>
      </c>
      <c r="I3983" s="102">
        <v>43999</v>
      </c>
      <c r="J3983" s="29"/>
      <c r="K3983" s="29"/>
      <c r="L3983" s="29"/>
      <c r="M3983" s="162" t="s">
        <v>5</v>
      </c>
      <c r="N3983" s="162">
        <v>1</v>
      </c>
      <c r="O3983" s="162">
        <v>369.5</v>
      </c>
      <c r="P3983" s="162">
        <v>2020</v>
      </c>
    </row>
    <row r="3984" spans="1:16" s="89" customFormat="1" ht="15.75" customHeight="1" x14ac:dyDescent="0.25">
      <c r="A3984" s="113" t="s">
        <v>2870</v>
      </c>
      <c r="B3984" s="104" t="s">
        <v>3543</v>
      </c>
      <c r="C3984" s="118">
        <v>2713071.6</v>
      </c>
      <c r="D3984" s="118"/>
      <c r="E3984" s="118"/>
      <c r="F3984" s="118"/>
      <c r="G3984" s="91">
        <f t="shared" si="51"/>
        <v>2713071.6</v>
      </c>
      <c r="H3984" s="120">
        <v>43964</v>
      </c>
      <c r="I3984" s="120">
        <v>44004</v>
      </c>
      <c r="J3984" s="29"/>
      <c r="K3984" s="29"/>
      <c r="L3984" s="29"/>
      <c r="M3984" s="92" t="s">
        <v>3973</v>
      </c>
      <c r="N3984" s="92">
        <v>2</v>
      </c>
      <c r="O3984" s="162">
        <v>929</v>
      </c>
      <c r="P3984" s="115">
        <v>2020</v>
      </c>
    </row>
    <row r="3985" spans="1:16" s="89" customFormat="1" ht="15.75" customHeight="1" x14ac:dyDescent="0.25">
      <c r="A3985" s="113" t="s">
        <v>2701</v>
      </c>
      <c r="B3985" s="104" t="s">
        <v>3544</v>
      </c>
      <c r="C3985" s="118">
        <v>1534185.41</v>
      </c>
      <c r="D3985" s="118"/>
      <c r="E3985" s="118"/>
      <c r="F3985" s="118"/>
      <c r="G3985" s="91">
        <f t="shared" si="51"/>
        <v>1534185.41</v>
      </c>
      <c r="H3985" s="120">
        <v>43892</v>
      </c>
      <c r="I3985" s="120">
        <v>44012</v>
      </c>
      <c r="J3985" s="29"/>
      <c r="K3985" s="29"/>
      <c r="L3985" s="29"/>
      <c r="M3985" s="162" t="s">
        <v>5</v>
      </c>
      <c r="N3985" s="162">
        <v>1</v>
      </c>
      <c r="O3985" s="162">
        <v>767.3</v>
      </c>
      <c r="P3985" s="162">
        <v>2020</v>
      </c>
    </row>
    <row r="3986" spans="1:16" s="89" customFormat="1" ht="15.75" customHeight="1" x14ac:dyDescent="0.25">
      <c r="A3986" s="113" t="s">
        <v>2989</v>
      </c>
      <c r="B3986" s="104" t="s">
        <v>3543</v>
      </c>
      <c r="C3986" s="118">
        <v>1597216.8</v>
      </c>
      <c r="D3986" s="118"/>
      <c r="E3986" s="118"/>
      <c r="F3986" s="118"/>
      <c r="G3986" s="91">
        <f t="shared" si="51"/>
        <v>1597216.8</v>
      </c>
      <c r="H3986" s="120">
        <v>43993</v>
      </c>
      <c r="I3986" s="120">
        <v>44012</v>
      </c>
      <c r="J3986" s="29"/>
      <c r="K3986" s="29"/>
      <c r="L3986" s="29"/>
      <c r="M3986" s="162" t="s">
        <v>3921</v>
      </c>
      <c r="N3986" s="162">
        <v>2</v>
      </c>
      <c r="O3986" s="162">
        <v>478.9</v>
      </c>
      <c r="P3986" s="115">
        <v>2020</v>
      </c>
    </row>
    <row r="3987" spans="1:16" s="89" customFormat="1" ht="15.75" customHeight="1" x14ac:dyDescent="0.25">
      <c r="A3987" s="113" t="s">
        <v>2966</v>
      </c>
      <c r="B3987" s="104" t="s">
        <v>3543</v>
      </c>
      <c r="C3987" s="118">
        <v>1997433.6</v>
      </c>
      <c r="D3987" s="118"/>
      <c r="E3987" s="118"/>
      <c r="F3987" s="118"/>
      <c r="G3987" s="91">
        <f t="shared" si="51"/>
        <v>1997433.6</v>
      </c>
      <c r="H3987" s="120">
        <v>43997</v>
      </c>
      <c r="I3987" s="120">
        <v>44015</v>
      </c>
      <c r="J3987" s="29"/>
      <c r="K3987" s="29"/>
      <c r="L3987" s="29"/>
      <c r="M3987" s="162" t="s">
        <v>3921</v>
      </c>
      <c r="N3987" s="162">
        <v>2</v>
      </c>
      <c r="O3987" s="162">
        <v>792.1</v>
      </c>
      <c r="P3987" s="162">
        <v>2020</v>
      </c>
    </row>
    <row r="3988" spans="1:16" s="89" customFormat="1" ht="15.75" customHeight="1" x14ac:dyDescent="0.25">
      <c r="A3988" s="113" t="s">
        <v>2954</v>
      </c>
      <c r="B3988" s="104" t="s">
        <v>3543</v>
      </c>
      <c r="C3988" s="118">
        <v>1182355.2</v>
      </c>
      <c r="D3988" s="118"/>
      <c r="E3988" s="118"/>
      <c r="F3988" s="118"/>
      <c r="G3988" s="91">
        <f t="shared" si="51"/>
        <v>1182355.2</v>
      </c>
      <c r="H3988" s="120">
        <v>43997</v>
      </c>
      <c r="I3988" s="120">
        <v>44027</v>
      </c>
      <c r="J3988" s="29"/>
      <c r="K3988" s="29"/>
      <c r="L3988" s="29"/>
      <c r="M3988" s="162" t="s">
        <v>5</v>
      </c>
      <c r="N3988" s="162">
        <v>1</v>
      </c>
      <c r="O3988" s="162">
        <v>650.6</v>
      </c>
      <c r="P3988" s="115">
        <v>2020</v>
      </c>
    </row>
    <row r="3989" spans="1:16" s="89" customFormat="1" ht="15.75" customHeight="1" x14ac:dyDescent="0.25">
      <c r="A3989" s="113" t="s">
        <v>3025</v>
      </c>
      <c r="B3989" s="104" t="s">
        <v>3543</v>
      </c>
      <c r="C3989" s="118">
        <v>1552801.2</v>
      </c>
      <c r="D3989" s="118"/>
      <c r="E3989" s="118"/>
      <c r="F3989" s="118"/>
      <c r="G3989" s="91">
        <f t="shared" si="51"/>
        <v>1552801.2</v>
      </c>
      <c r="H3989" s="120">
        <v>43990</v>
      </c>
      <c r="I3989" s="120">
        <v>44014</v>
      </c>
      <c r="J3989" s="29"/>
      <c r="K3989" s="29"/>
      <c r="L3989" s="29"/>
      <c r="M3989" s="162" t="s">
        <v>5</v>
      </c>
      <c r="N3989" s="162">
        <v>1</v>
      </c>
      <c r="O3989" s="162">
        <v>1436.7</v>
      </c>
      <c r="P3989" s="162">
        <v>2020</v>
      </c>
    </row>
    <row r="3990" spans="1:16" s="89" customFormat="1" ht="15.75" customHeight="1" x14ac:dyDescent="0.25">
      <c r="A3990" s="18" t="s">
        <v>2973</v>
      </c>
      <c r="B3990" s="104" t="s">
        <v>3543</v>
      </c>
      <c r="C3990" s="118">
        <v>2923269.6</v>
      </c>
      <c r="D3990" s="118"/>
      <c r="E3990" s="118"/>
      <c r="F3990" s="118"/>
      <c r="G3990" s="91">
        <f t="shared" si="51"/>
        <v>2923269.6</v>
      </c>
      <c r="H3990" s="120">
        <v>44005</v>
      </c>
      <c r="I3990" s="120">
        <v>44027</v>
      </c>
      <c r="J3990" s="29"/>
      <c r="K3990" s="29"/>
      <c r="L3990" s="29"/>
      <c r="M3990" s="162" t="s">
        <v>5</v>
      </c>
      <c r="N3990" s="162">
        <v>1</v>
      </c>
      <c r="O3990" s="162">
        <v>790.1</v>
      </c>
      <c r="P3990" s="162">
        <v>2020</v>
      </c>
    </row>
    <row r="3991" spans="1:16" s="89" customFormat="1" ht="15.75" customHeight="1" x14ac:dyDescent="0.25">
      <c r="A3991" s="18" t="s">
        <v>3164</v>
      </c>
      <c r="B3991" s="104" t="s">
        <v>3543</v>
      </c>
      <c r="C3991" s="118">
        <v>2094307.2</v>
      </c>
      <c r="D3991" s="118"/>
      <c r="E3991" s="118"/>
      <c r="F3991" s="118"/>
      <c r="G3991" s="91">
        <f t="shared" si="51"/>
        <v>2094307.2</v>
      </c>
      <c r="H3991" s="120">
        <v>44007</v>
      </c>
      <c r="I3991" s="120">
        <v>44032</v>
      </c>
      <c r="J3991" s="29"/>
      <c r="K3991" s="29"/>
      <c r="L3991" s="29"/>
      <c r="M3991" s="162" t="s">
        <v>5</v>
      </c>
      <c r="N3991" s="162">
        <v>1</v>
      </c>
      <c r="O3991" s="162">
        <v>1462.8</v>
      </c>
      <c r="P3991" s="162">
        <v>2020</v>
      </c>
    </row>
    <row r="3992" spans="1:16" s="89" customFormat="1" ht="15.75" customHeight="1" x14ac:dyDescent="0.25">
      <c r="A3992" s="113" t="s">
        <v>2921</v>
      </c>
      <c r="B3992" s="104" t="s">
        <v>2942</v>
      </c>
      <c r="C3992" s="118">
        <v>1895806.8</v>
      </c>
      <c r="D3992" s="118"/>
      <c r="E3992" s="118"/>
      <c r="F3992" s="118"/>
      <c r="G3992" s="91">
        <f t="shared" si="51"/>
        <v>1895806.8</v>
      </c>
      <c r="H3992" s="120">
        <v>43997</v>
      </c>
      <c r="I3992" s="120">
        <v>44026</v>
      </c>
      <c r="J3992" s="29"/>
      <c r="K3992" s="29"/>
      <c r="L3992" s="29"/>
      <c r="M3992" s="162" t="s">
        <v>3606</v>
      </c>
      <c r="N3992" s="162">
        <v>1</v>
      </c>
      <c r="O3992" s="162">
        <v>544.20000000000005</v>
      </c>
      <c r="P3992" s="162">
        <v>2020</v>
      </c>
    </row>
    <row r="3993" spans="1:16" s="89" customFormat="1" ht="15.75" customHeight="1" x14ac:dyDescent="0.25">
      <c r="A3993" s="128" t="s">
        <v>3152</v>
      </c>
      <c r="B3993" s="104" t="s">
        <v>3841</v>
      </c>
      <c r="C3993" s="118">
        <v>232818.08</v>
      </c>
      <c r="D3993" s="118"/>
      <c r="E3993" s="118"/>
      <c r="F3993" s="118"/>
      <c r="G3993" s="91">
        <f t="shared" si="51"/>
        <v>232818.08</v>
      </c>
      <c r="H3993" s="120">
        <v>43959</v>
      </c>
      <c r="I3993" s="120">
        <v>44015</v>
      </c>
      <c r="J3993" s="29"/>
      <c r="K3993" s="29"/>
      <c r="L3993" s="29"/>
      <c r="M3993" s="162" t="s">
        <v>724</v>
      </c>
      <c r="N3993" s="162">
        <v>1</v>
      </c>
      <c r="O3993" s="162">
        <v>607.6</v>
      </c>
      <c r="P3993" s="162">
        <v>2020</v>
      </c>
    </row>
    <row r="3994" spans="1:16" s="89" customFormat="1" ht="15.75" customHeight="1" x14ac:dyDescent="0.25">
      <c r="A3994" s="128" t="s">
        <v>2079</v>
      </c>
      <c r="B3994" s="104" t="s">
        <v>3841</v>
      </c>
      <c r="C3994" s="118">
        <v>85646.61</v>
      </c>
      <c r="D3994" s="118"/>
      <c r="E3994" s="118"/>
      <c r="F3994" s="118"/>
      <c r="G3994" s="91">
        <f t="shared" si="51"/>
        <v>85646.61</v>
      </c>
      <c r="H3994" s="120">
        <v>43986</v>
      </c>
      <c r="I3994" s="120">
        <v>44015</v>
      </c>
      <c r="J3994" s="29"/>
      <c r="K3994" s="29"/>
      <c r="L3994" s="29"/>
      <c r="M3994" s="162" t="s">
        <v>1229</v>
      </c>
      <c r="N3994" s="162">
        <v>1</v>
      </c>
      <c r="O3994" s="162">
        <v>438.3</v>
      </c>
      <c r="P3994" s="162">
        <v>2020</v>
      </c>
    </row>
    <row r="3995" spans="1:16" s="89" customFormat="1" ht="15.75" customHeight="1" x14ac:dyDescent="0.25">
      <c r="A3995" s="128" t="s">
        <v>3024</v>
      </c>
      <c r="B3995" s="104" t="s">
        <v>3917</v>
      </c>
      <c r="C3995" s="118">
        <v>1704736.47</v>
      </c>
      <c r="D3995" s="118"/>
      <c r="E3995" s="118"/>
      <c r="F3995" s="118"/>
      <c r="G3995" s="91">
        <f t="shared" si="51"/>
        <v>1704736.47</v>
      </c>
      <c r="H3995" s="120">
        <v>44001</v>
      </c>
      <c r="I3995" s="120">
        <v>44021</v>
      </c>
      <c r="J3995" s="29"/>
      <c r="K3995" s="29"/>
      <c r="L3995" s="29"/>
      <c r="M3995" s="162" t="s">
        <v>5</v>
      </c>
      <c r="N3995" s="162">
        <v>1</v>
      </c>
      <c r="O3995" s="162">
        <v>1439.4</v>
      </c>
      <c r="P3995" s="162">
        <v>2020</v>
      </c>
    </row>
    <row r="3996" spans="1:16" s="89" customFormat="1" ht="15.75" customHeight="1" x14ac:dyDescent="0.25">
      <c r="A3996" s="128" t="s">
        <v>3107</v>
      </c>
      <c r="B3996" s="104" t="s">
        <v>3841</v>
      </c>
      <c r="C3996" s="118">
        <v>125851.97</v>
      </c>
      <c r="D3996" s="118"/>
      <c r="E3996" s="118"/>
      <c r="F3996" s="118"/>
      <c r="G3996" s="91">
        <f t="shared" si="51"/>
        <v>125851.97</v>
      </c>
      <c r="H3996" s="102">
        <v>43959</v>
      </c>
      <c r="I3996" s="120">
        <v>44026</v>
      </c>
      <c r="J3996" s="29"/>
      <c r="K3996" s="29"/>
      <c r="L3996" s="29"/>
      <c r="M3996" s="162" t="s">
        <v>724</v>
      </c>
      <c r="N3996" s="162">
        <v>1</v>
      </c>
      <c r="O3996" s="162">
        <v>376.5</v>
      </c>
      <c r="P3996" s="162">
        <v>2020</v>
      </c>
    </row>
    <row r="3997" spans="1:16" s="89" customFormat="1" ht="15.75" customHeight="1" x14ac:dyDescent="0.25">
      <c r="A3997" s="128" t="s">
        <v>2970</v>
      </c>
      <c r="B3997" s="104" t="s">
        <v>42</v>
      </c>
      <c r="C3997" s="118">
        <v>3601941.6</v>
      </c>
      <c r="D3997" s="118"/>
      <c r="E3997" s="118"/>
      <c r="F3997" s="118"/>
      <c r="G3997" s="91">
        <f t="shared" si="51"/>
        <v>3601941.6</v>
      </c>
      <c r="H3997" s="102">
        <v>43991</v>
      </c>
      <c r="I3997" s="120">
        <v>44008</v>
      </c>
      <c r="J3997" s="29"/>
      <c r="K3997" s="29"/>
      <c r="L3997" s="29"/>
      <c r="M3997" s="162" t="s">
        <v>3606</v>
      </c>
      <c r="N3997" s="162">
        <v>1</v>
      </c>
      <c r="O3997" s="162">
        <v>866.3</v>
      </c>
      <c r="P3997" s="162">
        <v>2020</v>
      </c>
    </row>
    <row r="3998" spans="1:16" s="89" customFormat="1" ht="15.75" customHeight="1" x14ac:dyDescent="0.25">
      <c r="A3998" s="128" t="s">
        <v>3065</v>
      </c>
      <c r="B3998" s="104" t="s">
        <v>3838</v>
      </c>
      <c r="C3998" s="118">
        <v>1942844.4</v>
      </c>
      <c r="D3998" s="118"/>
      <c r="E3998" s="118"/>
      <c r="F3998" s="118"/>
      <c r="G3998" s="91">
        <f t="shared" si="51"/>
        <v>1942844.4</v>
      </c>
      <c r="H3998" s="102">
        <v>44000</v>
      </c>
      <c r="I3998" s="120">
        <v>44036</v>
      </c>
      <c r="J3998" s="29"/>
      <c r="K3998" s="29"/>
      <c r="L3998" s="29"/>
      <c r="M3998" s="162" t="s">
        <v>3606</v>
      </c>
      <c r="N3998" s="162">
        <v>1</v>
      </c>
      <c r="O3998" s="162">
        <v>594.29999999999995</v>
      </c>
      <c r="P3998" s="162">
        <v>2020</v>
      </c>
    </row>
    <row r="3999" spans="1:16" s="89" customFormat="1" ht="15.75" customHeight="1" x14ac:dyDescent="0.25">
      <c r="A3999" s="128" t="s">
        <v>2385</v>
      </c>
      <c r="B3999" s="104" t="s">
        <v>2852</v>
      </c>
      <c r="C3999" s="118">
        <v>2046284.55</v>
      </c>
      <c r="D3999" s="118"/>
      <c r="E3999" s="118"/>
      <c r="F3999" s="118"/>
      <c r="G3999" s="91">
        <f t="shared" si="51"/>
        <v>2046284.55</v>
      </c>
      <c r="H3999" s="102">
        <v>43714</v>
      </c>
      <c r="I3999" s="120">
        <v>43741</v>
      </c>
      <c r="J3999" s="29"/>
      <c r="K3999" s="29"/>
      <c r="L3999" s="29"/>
      <c r="M3999" s="162" t="s">
        <v>5</v>
      </c>
      <c r="N3999" s="162">
        <v>1</v>
      </c>
      <c r="O3999" s="162">
        <v>660.5</v>
      </c>
      <c r="P3999" s="162">
        <v>2019</v>
      </c>
    </row>
    <row r="4000" spans="1:16" s="89" customFormat="1" ht="15.75" customHeight="1" x14ac:dyDescent="0.25">
      <c r="A4000" s="128" t="s">
        <v>2379</v>
      </c>
      <c r="B4000" s="104" t="s">
        <v>2852</v>
      </c>
      <c r="C4000" s="118">
        <v>1187786.6299999999</v>
      </c>
      <c r="D4000" s="118"/>
      <c r="E4000" s="118"/>
      <c r="F4000" s="118"/>
      <c r="G4000" s="91">
        <f t="shared" si="51"/>
        <v>1187786.6299999999</v>
      </c>
      <c r="H4000" s="102">
        <v>43796</v>
      </c>
      <c r="I4000" s="120">
        <v>43818</v>
      </c>
      <c r="J4000" s="29"/>
      <c r="K4000" s="29"/>
      <c r="L4000" s="29"/>
      <c r="M4000" s="162" t="s">
        <v>2380</v>
      </c>
      <c r="N4000" s="162">
        <v>2</v>
      </c>
      <c r="O4000" s="162">
        <v>1000.9</v>
      </c>
      <c r="P4000" s="162">
        <v>2019</v>
      </c>
    </row>
    <row r="4001" spans="1:16" s="89" customFormat="1" ht="15.75" customHeight="1" x14ac:dyDescent="0.25">
      <c r="A4001" s="128" t="s">
        <v>3244</v>
      </c>
      <c r="B4001" s="104" t="s">
        <v>42</v>
      </c>
      <c r="C4001" s="118">
        <v>2325540</v>
      </c>
      <c r="D4001" s="118"/>
      <c r="E4001" s="118"/>
      <c r="F4001" s="118"/>
      <c r="G4001" s="91">
        <f t="shared" si="51"/>
        <v>2325540</v>
      </c>
      <c r="H4001" s="102">
        <v>43951</v>
      </c>
      <c r="I4001" s="120">
        <v>43966</v>
      </c>
      <c r="J4001" s="29"/>
      <c r="K4001" s="29"/>
      <c r="L4001" s="29"/>
      <c r="M4001" s="162" t="s">
        <v>3606</v>
      </c>
      <c r="N4001" s="162">
        <v>1</v>
      </c>
      <c r="O4001" s="162">
        <v>688</v>
      </c>
      <c r="P4001" s="162">
        <v>2020</v>
      </c>
    </row>
    <row r="4002" spans="1:16" s="89" customFormat="1" ht="15.75" customHeight="1" x14ac:dyDescent="0.25">
      <c r="A4002" s="128" t="s">
        <v>1981</v>
      </c>
      <c r="B4002" s="104" t="s">
        <v>42</v>
      </c>
      <c r="C4002" s="118">
        <v>2850547.2</v>
      </c>
      <c r="D4002" s="118"/>
      <c r="E4002" s="118"/>
      <c r="F4002" s="118"/>
      <c r="G4002" s="91">
        <f t="shared" si="51"/>
        <v>2850547.2</v>
      </c>
      <c r="H4002" s="102">
        <v>43964</v>
      </c>
      <c r="I4002" s="120">
        <v>43977</v>
      </c>
      <c r="J4002" s="29"/>
      <c r="K4002" s="29"/>
      <c r="L4002" s="29"/>
      <c r="M4002" s="162" t="s">
        <v>3606</v>
      </c>
      <c r="N4002" s="162">
        <v>1</v>
      </c>
      <c r="O4002" s="162">
        <v>978</v>
      </c>
      <c r="P4002" s="162">
        <v>2020</v>
      </c>
    </row>
    <row r="4003" spans="1:16" s="89" customFormat="1" ht="15.75" customHeight="1" x14ac:dyDescent="0.25">
      <c r="A4003" s="128" t="s">
        <v>2871</v>
      </c>
      <c r="B4003" s="104" t="s">
        <v>3543</v>
      </c>
      <c r="C4003" s="118">
        <v>1599235.2</v>
      </c>
      <c r="D4003" s="118"/>
      <c r="E4003" s="118"/>
      <c r="F4003" s="118"/>
      <c r="G4003" s="91">
        <f t="shared" si="51"/>
        <v>1599235.2</v>
      </c>
      <c r="H4003" s="102">
        <v>44021</v>
      </c>
      <c r="I4003" s="120">
        <v>44046</v>
      </c>
      <c r="J4003" s="29"/>
      <c r="K4003" s="29"/>
      <c r="L4003" s="29"/>
      <c r="M4003" s="92" t="s">
        <v>3921</v>
      </c>
      <c r="N4003" s="92">
        <v>2</v>
      </c>
      <c r="O4003" s="162">
        <v>421</v>
      </c>
      <c r="P4003" s="162">
        <v>2020</v>
      </c>
    </row>
    <row r="4004" spans="1:16" s="89" customFormat="1" ht="15.75" customHeight="1" x14ac:dyDescent="0.25">
      <c r="A4004" s="128" t="s">
        <v>3093</v>
      </c>
      <c r="B4004" s="104" t="s">
        <v>3841</v>
      </c>
      <c r="C4004" s="118">
        <v>716761.41</v>
      </c>
      <c r="D4004" s="118"/>
      <c r="E4004" s="118"/>
      <c r="F4004" s="118"/>
      <c r="G4004" s="91">
        <f t="shared" si="51"/>
        <v>716761.41</v>
      </c>
      <c r="H4004" s="102">
        <v>44007</v>
      </c>
      <c r="I4004" s="120">
        <v>44027</v>
      </c>
      <c r="J4004" s="29"/>
      <c r="K4004" s="29"/>
      <c r="L4004" s="29"/>
      <c r="M4004" s="162" t="s">
        <v>3606</v>
      </c>
      <c r="N4004" s="162">
        <v>1</v>
      </c>
      <c r="O4004" s="162">
        <v>1453.2</v>
      </c>
      <c r="P4004" s="162">
        <v>2020</v>
      </c>
    </row>
    <row r="4005" spans="1:16" s="89" customFormat="1" ht="15.75" customHeight="1" x14ac:dyDescent="0.25">
      <c r="A4005" s="128" t="s">
        <v>3015</v>
      </c>
      <c r="B4005" s="104" t="s">
        <v>694</v>
      </c>
      <c r="C4005" s="118">
        <v>2345038.91</v>
      </c>
      <c r="D4005" s="118"/>
      <c r="E4005" s="118"/>
      <c r="F4005" s="118"/>
      <c r="G4005" s="91">
        <f t="shared" si="51"/>
        <v>2345038.91</v>
      </c>
      <c r="H4005" s="102">
        <v>43986</v>
      </c>
      <c r="I4005" s="120">
        <v>44026</v>
      </c>
      <c r="J4005" s="29"/>
      <c r="K4005" s="29"/>
      <c r="L4005" s="29"/>
      <c r="M4005" s="162" t="s">
        <v>3973</v>
      </c>
      <c r="N4005" s="162">
        <v>2</v>
      </c>
      <c r="O4005" s="162">
        <v>984.6</v>
      </c>
      <c r="P4005" s="162">
        <v>2020</v>
      </c>
    </row>
    <row r="4006" spans="1:16" s="89" customFormat="1" ht="15.75" customHeight="1" x14ac:dyDescent="0.25">
      <c r="A4006" s="128" t="s">
        <v>2866</v>
      </c>
      <c r="B4006" s="104" t="s">
        <v>3841</v>
      </c>
      <c r="C4006" s="118">
        <v>2403965.13</v>
      </c>
      <c r="D4006" s="118"/>
      <c r="E4006" s="118"/>
      <c r="F4006" s="118"/>
      <c r="G4006" s="91">
        <f t="shared" si="51"/>
        <v>2403965.13</v>
      </c>
      <c r="H4006" s="102">
        <v>43970</v>
      </c>
      <c r="I4006" s="120">
        <v>44015</v>
      </c>
      <c r="J4006" s="29"/>
      <c r="K4006" s="29"/>
      <c r="L4006" s="29"/>
      <c r="M4006" s="162" t="s">
        <v>3606</v>
      </c>
      <c r="N4006" s="162">
        <v>1</v>
      </c>
      <c r="O4006" s="162">
        <v>712.7</v>
      </c>
      <c r="P4006" s="162">
        <v>2020</v>
      </c>
    </row>
    <row r="4007" spans="1:16" s="89" customFormat="1" ht="15.75" customHeight="1" x14ac:dyDescent="0.25">
      <c r="A4007" s="128" t="s">
        <v>2834</v>
      </c>
      <c r="B4007" s="104" t="s">
        <v>694</v>
      </c>
      <c r="C4007" s="118">
        <v>2436427.2000000002</v>
      </c>
      <c r="D4007" s="118"/>
      <c r="E4007" s="118"/>
      <c r="F4007" s="118"/>
      <c r="G4007" s="91">
        <f t="shared" si="51"/>
        <v>2436427.2000000002</v>
      </c>
      <c r="H4007" s="102">
        <v>43986</v>
      </c>
      <c r="I4007" s="120">
        <v>44022</v>
      </c>
      <c r="J4007" s="29"/>
      <c r="K4007" s="29"/>
      <c r="L4007" s="29"/>
      <c r="M4007" s="162" t="s">
        <v>3973</v>
      </c>
      <c r="N4007" s="162">
        <v>2</v>
      </c>
      <c r="O4007" s="162">
        <v>684</v>
      </c>
      <c r="P4007" s="162">
        <v>2020</v>
      </c>
    </row>
    <row r="4008" spans="1:16" s="89" customFormat="1" ht="15.75" customHeight="1" x14ac:dyDescent="0.25">
      <c r="A4008" s="128" t="s">
        <v>2971</v>
      </c>
      <c r="B4008" s="104" t="s">
        <v>3841</v>
      </c>
      <c r="C4008" s="118">
        <v>2988230.01</v>
      </c>
      <c r="D4008" s="118"/>
      <c r="E4008" s="118"/>
      <c r="F4008" s="118"/>
      <c r="G4008" s="91">
        <f t="shared" si="51"/>
        <v>2988230.01</v>
      </c>
      <c r="H4008" s="102">
        <v>44005</v>
      </c>
      <c r="I4008" s="120">
        <v>44026</v>
      </c>
      <c r="J4008" s="29"/>
      <c r="K4008" s="29"/>
      <c r="L4008" s="29"/>
      <c r="M4008" s="162" t="s">
        <v>3606</v>
      </c>
      <c r="N4008" s="162">
        <v>1</v>
      </c>
      <c r="O4008" s="162">
        <v>721.6</v>
      </c>
      <c r="P4008" s="162">
        <v>2020</v>
      </c>
    </row>
    <row r="4009" spans="1:16" s="89" customFormat="1" ht="15.75" customHeight="1" x14ac:dyDescent="0.25">
      <c r="A4009" s="128" t="s">
        <v>2925</v>
      </c>
      <c r="B4009" s="104" t="s">
        <v>3918</v>
      </c>
      <c r="C4009" s="118">
        <v>1791832.38</v>
      </c>
      <c r="D4009" s="118"/>
      <c r="E4009" s="118"/>
      <c r="F4009" s="118"/>
      <c r="G4009" s="91">
        <f t="shared" si="51"/>
        <v>1791832.38</v>
      </c>
      <c r="H4009" s="102">
        <v>44018</v>
      </c>
      <c r="I4009" s="120">
        <v>44055</v>
      </c>
      <c r="J4009" s="29"/>
      <c r="K4009" s="29"/>
      <c r="L4009" s="29"/>
      <c r="M4009" s="162" t="s">
        <v>3663</v>
      </c>
      <c r="N4009" s="162">
        <v>1</v>
      </c>
      <c r="O4009" s="162">
        <v>702.7</v>
      </c>
      <c r="P4009" s="162">
        <v>2020</v>
      </c>
    </row>
    <row r="4010" spans="1:16" s="89" customFormat="1" ht="15.75" customHeight="1" x14ac:dyDescent="0.25">
      <c r="A4010" s="113" t="s">
        <v>2714</v>
      </c>
      <c r="B4010" s="18" t="s">
        <v>2852</v>
      </c>
      <c r="C4010" s="118">
        <v>153336.6</v>
      </c>
      <c r="D4010" s="118"/>
      <c r="E4010" s="118"/>
      <c r="F4010" s="118"/>
      <c r="G4010" s="91">
        <f t="shared" si="51"/>
        <v>153336.6</v>
      </c>
      <c r="H4010" s="102">
        <v>43718</v>
      </c>
      <c r="I4010" s="120">
        <v>43749</v>
      </c>
      <c r="J4010" s="29"/>
      <c r="K4010" s="29"/>
      <c r="L4010" s="29"/>
      <c r="M4010" s="92" t="s">
        <v>2119</v>
      </c>
      <c r="N4010" s="162">
        <v>2</v>
      </c>
      <c r="O4010" s="162">
        <v>221.2</v>
      </c>
      <c r="P4010" s="162">
        <v>2019</v>
      </c>
    </row>
    <row r="4011" spans="1:16" s="89" customFormat="1" ht="15.75" customHeight="1" x14ac:dyDescent="0.25">
      <c r="A4011" s="128" t="s">
        <v>2614</v>
      </c>
      <c r="B4011" s="18" t="s">
        <v>3543</v>
      </c>
      <c r="C4011" s="118">
        <v>1266145.2</v>
      </c>
      <c r="D4011" s="118"/>
      <c r="E4011" s="118"/>
      <c r="F4011" s="118"/>
      <c r="G4011" s="91">
        <f t="shared" si="51"/>
        <v>1266145.2</v>
      </c>
      <c r="H4011" s="102">
        <v>44040</v>
      </c>
      <c r="I4011" s="120">
        <v>44071</v>
      </c>
      <c r="J4011" s="29"/>
      <c r="K4011" s="29"/>
      <c r="L4011" s="29"/>
      <c r="M4011" s="162" t="s">
        <v>5</v>
      </c>
      <c r="N4011" s="162">
        <v>1</v>
      </c>
      <c r="O4011" s="162">
        <v>585.20000000000005</v>
      </c>
      <c r="P4011" s="162">
        <v>2020</v>
      </c>
    </row>
    <row r="4012" spans="1:16" s="89" customFormat="1" ht="15.75" customHeight="1" x14ac:dyDescent="0.25">
      <c r="A4012" s="128" t="s">
        <v>3321</v>
      </c>
      <c r="B4012" s="18" t="s">
        <v>42</v>
      </c>
      <c r="C4012" s="118">
        <v>223803.6</v>
      </c>
      <c r="D4012" s="118"/>
      <c r="E4012" s="118"/>
      <c r="F4012" s="118"/>
      <c r="G4012" s="91">
        <f t="shared" si="51"/>
        <v>223803.6</v>
      </c>
      <c r="H4012" s="102">
        <v>43979</v>
      </c>
      <c r="I4012" s="120">
        <v>44047</v>
      </c>
      <c r="J4012" s="29"/>
      <c r="K4012" s="29"/>
      <c r="L4012" s="29"/>
      <c r="M4012" s="92" t="s">
        <v>724</v>
      </c>
      <c r="N4012" s="162">
        <v>1</v>
      </c>
      <c r="O4012" s="162">
        <v>720</v>
      </c>
      <c r="P4012" s="162">
        <v>2020</v>
      </c>
    </row>
    <row r="4013" spans="1:16" s="89" customFormat="1" ht="15.75" customHeight="1" x14ac:dyDescent="0.25">
      <c r="A4013" s="128" t="s">
        <v>2872</v>
      </c>
      <c r="B4013" s="18" t="s">
        <v>3543</v>
      </c>
      <c r="C4013" s="118">
        <v>1138227.6000000001</v>
      </c>
      <c r="D4013" s="118"/>
      <c r="E4013" s="118"/>
      <c r="F4013" s="118"/>
      <c r="G4013" s="91">
        <f t="shared" si="51"/>
        <v>1138227.6000000001</v>
      </c>
      <c r="H4013" s="120">
        <v>44046</v>
      </c>
      <c r="I4013" s="120">
        <v>44077</v>
      </c>
      <c r="J4013" s="29"/>
      <c r="K4013" s="29"/>
      <c r="L4013" s="29"/>
      <c r="M4013" s="92" t="s">
        <v>3921</v>
      </c>
      <c r="N4013" s="92">
        <v>2</v>
      </c>
      <c r="O4013" s="162">
        <v>206.5</v>
      </c>
      <c r="P4013" s="162">
        <v>2020</v>
      </c>
    </row>
    <row r="4014" spans="1:16" s="89" customFormat="1" ht="15.75" customHeight="1" x14ac:dyDescent="0.25">
      <c r="A4014" s="128" t="s">
        <v>2847</v>
      </c>
      <c r="B4014" s="18" t="s">
        <v>2100</v>
      </c>
      <c r="C4014" s="118">
        <v>1866000</v>
      </c>
      <c r="D4014" s="118"/>
      <c r="E4014" s="118"/>
      <c r="F4014" s="118"/>
      <c r="G4014" s="91">
        <f t="shared" si="51"/>
        <v>1866000</v>
      </c>
      <c r="H4014" s="120">
        <v>44035</v>
      </c>
      <c r="I4014" s="120">
        <v>44068</v>
      </c>
      <c r="J4014" s="29"/>
      <c r="K4014" s="29"/>
      <c r="L4014" s="29"/>
      <c r="M4014" s="139" t="s">
        <v>3976</v>
      </c>
      <c r="N4014" s="162">
        <v>2</v>
      </c>
      <c r="O4014" s="162">
        <v>667.3</v>
      </c>
      <c r="P4014" s="162">
        <v>2020</v>
      </c>
    </row>
    <row r="4015" spans="1:16" s="89" customFormat="1" ht="15.75" customHeight="1" x14ac:dyDescent="0.25">
      <c r="A4015" s="128" t="s">
        <v>2848</v>
      </c>
      <c r="B4015" s="18" t="s">
        <v>2100</v>
      </c>
      <c r="C4015" s="118">
        <v>1843749.6</v>
      </c>
      <c r="D4015" s="118"/>
      <c r="E4015" s="118"/>
      <c r="F4015" s="118"/>
      <c r="G4015" s="91">
        <f t="shared" si="51"/>
        <v>1843749.6</v>
      </c>
      <c r="H4015" s="120">
        <v>44035</v>
      </c>
      <c r="I4015" s="120">
        <v>44068</v>
      </c>
      <c r="J4015" s="29"/>
      <c r="K4015" s="29"/>
      <c r="L4015" s="29"/>
      <c r="M4015" s="139" t="s">
        <v>3976</v>
      </c>
      <c r="N4015" s="162">
        <v>2</v>
      </c>
      <c r="O4015" s="162">
        <v>641.79999999999995</v>
      </c>
      <c r="P4015" s="162">
        <v>2020</v>
      </c>
    </row>
    <row r="4016" spans="1:16" s="89" customFormat="1" ht="15.75" customHeight="1" x14ac:dyDescent="0.25">
      <c r="A4016" s="128" t="s">
        <v>2987</v>
      </c>
      <c r="B4016" s="18" t="s">
        <v>3543</v>
      </c>
      <c r="C4016" s="118">
        <v>1296458.3999999999</v>
      </c>
      <c r="D4016" s="118"/>
      <c r="E4016" s="118"/>
      <c r="F4016" s="118"/>
      <c r="G4016" s="91">
        <f t="shared" si="51"/>
        <v>1296458.3999999999</v>
      </c>
      <c r="H4016" s="120">
        <v>44046</v>
      </c>
      <c r="I4016" s="120">
        <v>44078</v>
      </c>
      <c r="J4016" s="29"/>
      <c r="K4016" s="29"/>
      <c r="L4016" s="29"/>
      <c r="M4016" s="139" t="s">
        <v>3976</v>
      </c>
      <c r="N4016" s="162">
        <v>2</v>
      </c>
      <c r="O4016" s="162">
        <v>1482.5</v>
      </c>
      <c r="P4016" s="162">
        <v>2020</v>
      </c>
    </row>
    <row r="4017" spans="1:16" s="89" customFormat="1" ht="15.75" customHeight="1" x14ac:dyDescent="0.25">
      <c r="A4017" s="128" t="s">
        <v>3052</v>
      </c>
      <c r="B4017" s="18" t="s">
        <v>17</v>
      </c>
      <c r="C4017" s="118">
        <v>1180965.6200000001</v>
      </c>
      <c r="D4017" s="118"/>
      <c r="E4017" s="118"/>
      <c r="F4017" s="118"/>
      <c r="G4017" s="91">
        <f t="shared" si="51"/>
        <v>1180965.6200000001</v>
      </c>
      <c r="H4017" s="102">
        <v>44015</v>
      </c>
      <c r="I4017" s="120">
        <v>44053</v>
      </c>
      <c r="J4017" s="29"/>
      <c r="K4017" s="29"/>
      <c r="L4017" s="29"/>
      <c r="M4017" s="162" t="s">
        <v>3606</v>
      </c>
      <c r="N4017" s="162">
        <v>1</v>
      </c>
      <c r="O4017" s="162">
        <v>400</v>
      </c>
      <c r="P4017" s="162">
        <v>2020</v>
      </c>
    </row>
    <row r="4018" spans="1:16" s="89" customFormat="1" ht="15.75" customHeight="1" x14ac:dyDescent="0.25">
      <c r="A4018" s="113" t="s">
        <v>2632</v>
      </c>
      <c r="B4018" s="18" t="s">
        <v>3589</v>
      </c>
      <c r="C4018" s="118">
        <v>1840122.54</v>
      </c>
      <c r="D4018" s="118"/>
      <c r="E4018" s="118"/>
      <c r="F4018" s="118"/>
      <c r="G4018" s="91">
        <f t="shared" si="51"/>
        <v>1840122.54</v>
      </c>
      <c r="H4018" s="120">
        <v>44022</v>
      </c>
      <c r="I4018" s="120">
        <v>44060</v>
      </c>
      <c r="J4018" s="29"/>
      <c r="K4018" s="29"/>
      <c r="L4018" s="29"/>
      <c r="M4018" s="139" t="s">
        <v>3976</v>
      </c>
      <c r="N4018" s="162">
        <v>2</v>
      </c>
      <c r="O4018" s="162">
        <v>789.4</v>
      </c>
      <c r="P4018" s="162">
        <v>2020</v>
      </c>
    </row>
    <row r="4019" spans="1:16" s="89" customFormat="1" ht="15.75" customHeight="1" x14ac:dyDescent="0.25">
      <c r="A4019" s="128" t="s">
        <v>2825</v>
      </c>
      <c r="B4019" s="18" t="s">
        <v>3543</v>
      </c>
      <c r="C4019" s="118">
        <v>1408614</v>
      </c>
      <c r="D4019" s="118"/>
      <c r="E4019" s="118"/>
      <c r="F4019" s="118"/>
      <c r="G4019" s="91">
        <f t="shared" si="51"/>
        <v>1408614</v>
      </c>
      <c r="H4019" s="102">
        <v>44062</v>
      </c>
      <c r="I4019" s="120">
        <v>44081</v>
      </c>
      <c r="J4019" s="29"/>
      <c r="K4019" s="29"/>
      <c r="L4019" s="29"/>
      <c r="M4019" s="162" t="s">
        <v>5</v>
      </c>
      <c r="N4019" s="162">
        <v>1</v>
      </c>
      <c r="O4019" s="162">
        <v>530.6</v>
      </c>
      <c r="P4019" s="162">
        <v>2020</v>
      </c>
    </row>
    <row r="4020" spans="1:16" s="89" customFormat="1" ht="15.75" customHeight="1" x14ac:dyDescent="0.25">
      <c r="A4020" s="128" t="s">
        <v>3242</v>
      </c>
      <c r="B4020" s="18" t="s">
        <v>42</v>
      </c>
      <c r="C4020" s="118">
        <v>1428835.2</v>
      </c>
      <c r="D4020" s="118"/>
      <c r="E4020" s="118"/>
      <c r="F4020" s="118"/>
      <c r="G4020" s="91">
        <f t="shared" si="51"/>
        <v>1428835.2</v>
      </c>
      <c r="H4020" s="102">
        <v>44043</v>
      </c>
      <c r="I4020" s="120">
        <v>44060</v>
      </c>
      <c r="J4020" s="29"/>
      <c r="K4020" s="29"/>
      <c r="L4020" s="29"/>
      <c r="M4020" s="162" t="s">
        <v>3606</v>
      </c>
      <c r="N4020" s="162">
        <v>1</v>
      </c>
      <c r="O4020" s="162">
        <v>1303.5</v>
      </c>
      <c r="P4020" s="162">
        <v>2020</v>
      </c>
    </row>
    <row r="4021" spans="1:16" s="89" customFormat="1" ht="15.75" customHeight="1" x14ac:dyDescent="0.25">
      <c r="A4021" s="113" t="s">
        <v>2763</v>
      </c>
      <c r="B4021" s="18" t="s">
        <v>782</v>
      </c>
      <c r="C4021" s="118">
        <v>299392.8</v>
      </c>
      <c r="D4021" s="118"/>
      <c r="E4021" s="118"/>
      <c r="F4021" s="118"/>
      <c r="G4021" s="91">
        <f t="shared" si="51"/>
        <v>299392.8</v>
      </c>
      <c r="H4021" s="102">
        <v>43711</v>
      </c>
      <c r="I4021" s="120">
        <v>43749</v>
      </c>
      <c r="J4021" s="29"/>
      <c r="K4021" s="29"/>
      <c r="L4021" s="29"/>
      <c r="M4021" s="162" t="s">
        <v>724</v>
      </c>
      <c r="N4021" s="162">
        <v>1</v>
      </c>
      <c r="O4021" s="162">
        <v>731.1</v>
      </c>
      <c r="P4021" s="162">
        <v>2019</v>
      </c>
    </row>
    <row r="4022" spans="1:16" s="89" customFormat="1" ht="15.75" customHeight="1" x14ac:dyDescent="0.25">
      <c r="A4022" s="113" t="s">
        <v>2923</v>
      </c>
      <c r="B4022" s="18" t="s">
        <v>3589</v>
      </c>
      <c r="C4022" s="118">
        <v>114676.52</v>
      </c>
      <c r="D4022" s="118"/>
      <c r="E4022" s="118"/>
      <c r="F4022" s="118"/>
      <c r="G4022" s="91">
        <f t="shared" si="51"/>
        <v>114676.52</v>
      </c>
      <c r="H4022" s="120">
        <v>43963</v>
      </c>
      <c r="I4022" s="120">
        <v>44071</v>
      </c>
      <c r="J4022" s="29"/>
      <c r="K4022" s="29"/>
      <c r="L4022" s="29"/>
      <c r="M4022" s="162" t="s">
        <v>1229</v>
      </c>
      <c r="N4022" s="162">
        <v>1</v>
      </c>
      <c r="O4022" s="162">
        <v>616.29999999999995</v>
      </c>
      <c r="P4022" s="162">
        <v>2020</v>
      </c>
    </row>
    <row r="4023" spans="1:16" s="89" customFormat="1" ht="15.75" customHeight="1" x14ac:dyDescent="0.25">
      <c r="A4023" s="128" t="s">
        <v>3000</v>
      </c>
      <c r="B4023" s="18" t="s">
        <v>17</v>
      </c>
      <c r="C4023" s="118">
        <v>2264748.15</v>
      </c>
      <c r="D4023" s="118"/>
      <c r="E4023" s="118"/>
      <c r="F4023" s="118"/>
      <c r="G4023" s="91">
        <f t="shared" si="51"/>
        <v>2264748.15</v>
      </c>
      <c r="H4023" s="102">
        <v>44027</v>
      </c>
      <c r="I4023" s="120">
        <v>44085</v>
      </c>
      <c r="J4023" s="29"/>
      <c r="K4023" s="29"/>
      <c r="L4023" s="29"/>
      <c r="M4023" s="162" t="s">
        <v>5</v>
      </c>
      <c r="N4023" s="162">
        <v>1</v>
      </c>
      <c r="O4023" s="162">
        <v>676.4</v>
      </c>
      <c r="P4023" s="162">
        <v>2020</v>
      </c>
    </row>
    <row r="4024" spans="1:16" s="89" customFormat="1" ht="15.75" customHeight="1" x14ac:dyDescent="0.25">
      <c r="A4024" s="128" t="s">
        <v>3208</v>
      </c>
      <c r="B4024" s="18" t="s">
        <v>63</v>
      </c>
      <c r="C4024" s="118">
        <v>2344414.25</v>
      </c>
      <c r="D4024" s="118"/>
      <c r="E4024" s="118"/>
      <c r="F4024" s="118"/>
      <c r="G4024" s="91">
        <f t="shared" si="51"/>
        <v>2344414.25</v>
      </c>
      <c r="H4024" s="102">
        <v>44067</v>
      </c>
      <c r="I4024" s="120">
        <v>44082</v>
      </c>
      <c r="J4024" s="29"/>
      <c r="K4024" s="29"/>
      <c r="L4024" s="29"/>
      <c r="M4024" s="162" t="s">
        <v>5</v>
      </c>
      <c r="N4024" s="162">
        <v>1</v>
      </c>
      <c r="O4024" s="162">
        <v>706.6</v>
      </c>
      <c r="P4024" s="162">
        <v>2020</v>
      </c>
    </row>
    <row r="4025" spans="1:16" s="89" customFormat="1" ht="15.75" customHeight="1" x14ac:dyDescent="0.25">
      <c r="A4025" s="128" t="s">
        <v>3045</v>
      </c>
      <c r="B4025" s="18" t="s">
        <v>3543</v>
      </c>
      <c r="C4025" s="118">
        <v>6543064.7999999998</v>
      </c>
      <c r="D4025" s="118"/>
      <c r="E4025" s="118"/>
      <c r="F4025" s="118"/>
      <c r="G4025" s="91">
        <f t="shared" si="51"/>
        <v>6543064.7999999998</v>
      </c>
      <c r="H4025" s="102">
        <v>44047</v>
      </c>
      <c r="I4025" s="120">
        <v>44090</v>
      </c>
      <c r="J4025" s="29"/>
      <c r="K4025" s="29"/>
      <c r="L4025" s="29"/>
      <c r="M4025" s="162" t="s">
        <v>5</v>
      </c>
      <c r="N4025" s="162">
        <v>1</v>
      </c>
      <c r="O4025" s="162">
        <v>2202.4</v>
      </c>
      <c r="P4025" s="162">
        <v>2020</v>
      </c>
    </row>
    <row r="4026" spans="1:16" s="89" customFormat="1" ht="15.75" customHeight="1" x14ac:dyDescent="0.25">
      <c r="A4026" s="119" t="s">
        <v>3067</v>
      </c>
      <c r="B4026" s="18" t="s">
        <v>3838</v>
      </c>
      <c r="C4026" s="118">
        <v>2579517.6</v>
      </c>
      <c r="D4026" s="118"/>
      <c r="E4026" s="118"/>
      <c r="F4026" s="118"/>
      <c r="G4026" s="91">
        <f t="shared" si="51"/>
        <v>2579517.6</v>
      </c>
      <c r="H4026" s="102">
        <v>44069</v>
      </c>
      <c r="I4026" s="120">
        <v>44085</v>
      </c>
      <c r="J4026" s="29"/>
      <c r="K4026" s="29"/>
      <c r="L4026" s="29"/>
      <c r="M4026" s="162" t="s">
        <v>3938</v>
      </c>
      <c r="N4026" s="162">
        <v>1</v>
      </c>
      <c r="O4026" s="162">
        <v>771.43</v>
      </c>
      <c r="P4026" s="162">
        <v>2020</v>
      </c>
    </row>
    <row r="4027" spans="1:16" s="89" customFormat="1" ht="15.75" customHeight="1" x14ac:dyDescent="0.25">
      <c r="A4027" s="119" t="s">
        <v>3110</v>
      </c>
      <c r="B4027" s="18" t="s">
        <v>3838</v>
      </c>
      <c r="C4027" s="118">
        <v>2265765.6</v>
      </c>
      <c r="D4027" s="118"/>
      <c r="E4027" s="118"/>
      <c r="F4027" s="118"/>
      <c r="G4027" s="91">
        <f t="shared" si="51"/>
        <v>2265765.6</v>
      </c>
      <c r="H4027" s="102">
        <v>44076</v>
      </c>
      <c r="I4027" s="120">
        <v>44090</v>
      </c>
      <c r="J4027" s="29"/>
      <c r="K4027" s="29"/>
      <c r="L4027" s="29"/>
      <c r="M4027" s="162" t="s">
        <v>3938</v>
      </c>
      <c r="N4027" s="162">
        <v>1</v>
      </c>
      <c r="O4027" s="162">
        <v>583.70000000000005</v>
      </c>
      <c r="P4027" s="162">
        <v>2020</v>
      </c>
    </row>
    <row r="4028" spans="1:16" s="89" customFormat="1" ht="15.75" customHeight="1" x14ac:dyDescent="0.25">
      <c r="A4028" s="128" t="s">
        <v>3284</v>
      </c>
      <c r="B4028" s="18" t="s">
        <v>3918</v>
      </c>
      <c r="C4028" s="91">
        <v>1716709.58</v>
      </c>
      <c r="D4028" s="118"/>
      <c r="E4028" s="118"/>
      <c r="F4028" s="118"/>
      <c r="G4028" s="91">
        <f t="shared" si="51"/>
        <v>1716709.58</v>
      </c>
      <c r="H4028" s="102">
        <v>44048</v>
      </c>
      <c r="I4028" s="120">
        <v>44078</v>
      </c>
      <c r="J4028" s="29"/>
      <c r="K4028" s="29"/>
      <c r="L4028" s="29"/>
      <c r="M4028" s="92" t="s">
        <v>3973</v>
      </c>
      <c r="N4028" s="92">
        <v>2</v>
      </c>
      <c r="O4028" s="162">
        <v>713.3</v>
      </c>
      <c r="P4028" s="162">
        <v>2020</v>
      </c>
    </row>
    <row r="4029" spans="1:16" s="89" customFormat="1" ht="15.75" customHeight="1" x14ac:dyDescent="0.25">
      <c r="A4029" s="128" t="s">
        <v>2890</v>
      </c>
      <c r="B4029" s="18" t="s">
        <v>3841</v>
      </c>
      <c r="C4029" s="91">
        <v>1034148.43</v>
      </c>
      <c r="D4029" s="118"/>
      <c r="E4029" s="118"/>
      <c r="F4029" s="118"/>
      <c r="G4029" s="91">
        <f t="shared" si="51"/>
        <v>1034148.43</v>
      </c>
      <c r="H4029" s="102">
        <v>44035</v>
      </c>
      <c r="I4029" s="120">
        <v>44078</v>
      </c>
      <c r="J4029" s="29"/>
      <c r="K4029" s="29"/>
      <c r="L4029" s="29"/>
      <c r="M4029" s="162" t="s">
        <v>3830</v>
      </c>
      <c r="N4029" s="162">
        <v>2</v>
      </c>
      <c r="O4029" s="162">
        <v>1076.0999999999999</v>
      </c>
      <c r="P4029" s="162">
        <v>2020</v>
      </c>
    </row>
    <row r="4030" spans="1:16" s="89" customFormat="1" ht="15.75" customHeight="1" x14ac:dyDescent="0.25">
      <c r="A4030" s="128" t="s">
        <v>369</v>
      </c>
      <c r="B4030" s="18" t="s">
        <v>3918</v>
      </c>
      <c r="C4030" s="91">
        <v>1494266.15</v>
      </c>
      <c r="D4030" s="118"/>
      <c r="E4030" s="118"/>
      <c r="F4030" s="118"/>
      <c r="G4030" s="91">
        <f t="shared" si="51"/>
        <v>1494266.15</v>
      </c>
      <c r="H4030" s="102">
        <v>43999</v>
      </c>
      <c r="I4030" s="120">
        <v>44035</v>
      </c>
      <c r="J4030" s="29"/>
      <c r="K4030" s="29"/>
      <c r="L4030" s="29"/>
      <c r="M4030" s="92" t="s">
        <v>3976</v>
      </c>
      <c r="N4030" s="92">
        <v>2</v>
      </c>
      <c r="O4030" s="162">
        <v>470.6</v>
      </c>
      <c r="P4030" s="162">
        <v>2020</v>
      </c>
    </row>
    <row r="4031" spans="1:16" s="89" customFormat="1" ht="15.75" customHeight="1" x14ac:dyDescent="0.25">
      <c r="A4031" s="128" t="s">
        <v>3047</v>
      </c>
      <c r="B4031" s="18" t="s">
        <v>17</v>
      </c>
      <c r="C4031" s="91">
        <v>2062178.79</v>
      </c>
      <c r="D4031" s="118"/>
      <c r="E4031" s="118"/>
      <c r="F4031" s="118"/>
      <c r="G4031" s="91">
        <f t="shared" si="51"/>
        <v>2062178.79</v>
      </c>
      <c r="H4031" s="102">
        <v>44041</v>
      </c>
      <c r="I4031" s="120">
        <v>44085</v>
      </c>
      <c r="J4031" s="29"/>
      <c r="K4031" s="29"/>
      <c r="L4031" s="29"/>
      <c r="M4031" s="162" t="s">
        <v>3606</v>
      </c>
      <c r="N4031" s="162">
        <v>1</v>
      </c>
      <c r="O4031" s="162">
        <v>1218.2</v>
      </c>
      <c r="P4031" s="162">
        <v>2020</v>
      </c>
    </row>
    <row r="4032" spans="1:16" s="89" customFormat="1" ht="15.75" customHeight="1" x14ac:dyDescent="0.25">
      <c r="A4032" s="128" t="s">
        <v>2999</v>
      </c>
      <c r="B4032" s="18" t="s">
        <v>694</v>
      </c>
      <c r="C4032" s="91">
        <v>2540705</v>
      </c>
      <c r="D4032" s="118"/>
      <c r="E4032" s="118"/>
      <c r="F4032" s="118"/>
      <c r="G4032" s="91">
        <f t="shared" si="51"/>
        <v>2540705</v>
      </c>
      <c r="H4032" s="102">
        <v>44018</v>
      </c>
      <c r="I4032" s="120">
        <v>44095</v>
      </c>
      <c r="J4032" s="29"/>
      <c r="K4032" s="29"/>
      <c r="L4032" s="29"/>
      <c r="M4032" s="162" t="s">
        <v>5</v>
      </c>
      <c r="N4032" s="162">
        <v>1</v>
      </c>
      <c r="O4032" s="162">
        <v>1301</v>
      </c>
      <c r="P4032" s="162">
        <v>2020</v>
      </c>
    </row>
    <row r="4033" spans="1:16" s="89" customFormat="1" ht="15.75" customHeight="1" x14ac:dyDescent="0.25">
      <c r="A4033" s="128" t="s">
        <v>2969</v>
      </c>
      <c r="B4033" s="18" t="s">
        <v>694</v>
      </c>
      <c r="C4033" s="91">
        <v>4226320.79</v>
      </c>
      <c r="D4033" s="118"/>
      <c r="E4033" s="118"/>
      <c r="F4033" s="118"/>
      <c r="G4033" s="91">
        <f t="shared" si="51"/>
        <v>4226320.79</v>
      </c>
      <c r="H4033" s="102">
        <v>43861</v>
      </c>
      <c r="I4033" s="120">
        <v>43882</v>
      </c>
      <c r="J4033" s="29"/>
      <c r="K4033" s="29"/>
      <c r="L4033" s="29"/>
      <c r="M4033" s="162" t="s">
        <v>5</v>
      </c>
      <c r="N4033" s="162">
        <v>1</v>
      </c>
      <c r="O4033" s="162">
        <v>975.2</v>
      </c>
      <c r="P4033" s="162">
        <v>2020</v>
      </c>
    </row>
    <row r="4034" spans="1:16" s="89" customFormat="1" ht="15.75" customHeight="1" x14ac:dyDescent="0.25">
      <c r="A4034" s="128" t="s">
        <v>3077</v>
      </c>
      <c r="B4034" s="18" t="s">
        <v>2942</v>
      </c>
      <c r="C4034" s="91">
        <v>1866637.2</v>
      </c>
      <c r="D4034" s="118"/>
      <c r="E4034" s="118"/>
      <c r="F4034" s="118"/>
      <c r="G4034" s="91">
        <f t="shared" si="51"/>
        <v>1866637.2</v>
      </c>
      <c r="H4034" s="102">
        <v>44004</v>
      </c>
      <c r="I4034" s="120">
        <v>44092</v>
      </c>
      <c r="J4034" s="29"/>
      <c r="K4034" s="29"/>
      <c r="L4034" s="29"/>
      <c r="M4034" s="162" t="s">
        <v>3606</v>
      </c>
      <c r="N4034" s="162">
        <v>1</v>
      </c>
      <c r="O4034" s="162">
        <v>1354</v>
      </c>
      <c r="P4034" s="162">
        <v>2020</v>
      </c>
    </row>
    <row r="4035" spans="1:16" s="89" customFormat="1" ht="15.75" customHeight="1" x14ac:dyDescent="0.25">
      <c r="A4035" s="128" t="s">
        <v>2764</v>
      </c>
      <c r="B4035" s="18" t="s">
        <v>782</v>
      </c>
      <c r="C4035" s="91">
        <v>384704.4</v>
      </c>
      <c r="D4035" s="118"/>
      <c r="E4035" s="118"/>
      <c r="F4035" s="118"/>
      <c r="G4035" s="91">
        <f t="shared" ref="G4035:G4098" si="52">C4035-D4035+F4035</f>
        <v>384704.4</v>
      </c>
      <c r="H4035" s="102">
        <v>43768</v>
      </c>
      <c r="I4035" s="120">
        <v>43826</v>
      </c>
      <c r="J4035" s="29"/>
      <c r="K4035" s="29"/>
      <c r="L4035" s="29"/>
      <c r="M4035" s="162" t="s">
        <v>724</v>
      </c>
      <c r="N4035" s="162">
        <v>1</v>
      </c>
      <c r="O4035" s="162">
        <v>1618</v>
      </c>
      <c r="P4035" s="162">
        <v>2019</v>
      </c>
    </row>
    <row r="4036" spans="1:16" s="89" customFormat="1" ht="15.75" customHeight="1" x14ac:dyDescent="0.25">
      <c r="A4036" s="128" t="s">
        <v>2762</v>
      </c>
      <c r="B4036" s="18" t="s">
        <v>3543</v>
      </c>
      <c r="C4036" s="91">
        <v>230755.17</v>
      </c>
      <c r="D4036" s="118"/>
      <c r="E4036" s="118"/>
      <c r="F4036" s="118"/>
      <c r="G4036" s="91">
        <f t="shared" si="52"/>
        <v>230755.17</v>
      </c>
      <c r="H4036" s="120">
        <v>44041</v>
      </c>
      <c r="I4036" s="120">
        <v>44088</v>
      </c>
      <c r="J4036" s="29"/>
      <c r="K4036" s="29"/>
      <c r="L4036" s="29"/>
      <c r="M4036" s="84" t="s">
        <v>2124</v>
      </c>
      <c r="N4036" s="162">
        <v>2</v>
      </c>
      <c r="O4036" s="162">
        <v>622.79999999999995</v>
      </c>
      <c r="P4036" s="162">
        <v>2020</v>
      </c>
    </row>
    <row r="4037" spans="1:16" s="89" customFormat="1" ht="15.75" customHeight="1" x14ac:dyDescent="0.25">
      <c r="A4037" s="113" t="s">
        <v>3075</v>
      </c>
      <c r="B4037" s="18" t="s">
        <v>2942</v>
      </c>
      <c r="C4037" s="91">
        <v>1715439.6</v>
      </c>
      <c r="D4037" s="118"/>
      <c r="E4037" s="118" t="s">
        <v>4081</v>
      </c>
      <c r="F4037" s="118">
        <v>26186.14</v>
      </c>
      <c r="G4037" s="91">
        <f t="shared" si="52"/>
        <v>1741625.74</v>
      </c>
      <c r="H4037" s="102">
        <v>44004</v>
      </c>
      <c r="I4037" s="120">
        <v>44092</v>
      </c>
      <c r="J4037" s="102">
        <v>44524</v>
      </c>
      <c r="K4037" s="102">
        <v>44546</v>
      </c>
      <c r="L4037" s="29">
        <v>2021</v>
      </c>
      <c r="M4037" s="162" t="s">
        <v>3606</v>
      </c>
      <c r="N4037" s="162">
        <v>1</v>
      </c>
      <c r="O4037" s="162">
        <v>1413.4</v>
      </c>
      <c r="P4037" s="162">
        <v>2020</v>
      </c>
    </row>
    <row r="4038" spans="1:16" s="89" customFormat="1" ht="15.75" customHeight="1" x14ac:dyDescent="0.25">
      <c r="A4038" s="113" t="s">
        <v>2951</v>
      </c>
      <c r="B4038" s="18" t="s">
        <v>2942</v>
      </c>
      <c r="C4038" s="91">
        <v>1431348</v>
      </c>
      <c r="D4038" s="118"/>
      <c r="E4038" s="118"/>
      <c r="F4038" s="118"/>
      <c r="G4038" s="91">
        <f t="shared" si="52"/>
        <v>1431348</v>
      </c>
      <c r="H4038" s="102">
        <v>44004</v>
      </c>
      <c r="I4038" s="120">
        <v>44097</v>
      </c>
      <c r="J4038" s="29"/>
      <c r="K4038" s="29"/>
      <c r="L4038" s="29"/>
      <c r="M4038" s="162" t="s">
        <v>3606</v>
      </c>
      <c r="N4038" s="162">
        <v>1</v>
      </c>
      <c r="O4038" s="162">
        <v>850.5</v>
      </c>
      <c r="P4038" s="162">
        <v>2020</v>
      </c>
    </row>
    <row r="4039" spans="1:16" s="89" customFormat="1" ht="15.75" customHeight="1" x14ac:dyDescent="0.25">
      <c r="A4039" s="113" t="s">
        <v>3071</v>
      </c>
      <c r="B4039" s="18" t="s">
        <v>2942</v>
      </c>
      <c r="C4039" s="91">
        <v>2474163.6</v>
      </c>
      <c r="D4039" s="118"/>
      <c r="E4039" s="118"/>
      <c r="F4039" s="118"/>
      <c r="G4039" s="91">
        <f t="shared" si="52"/>
        <v>2474163.6</v>
      </c>
      <c r="H4039" s="102">
        <v>44039</v>
      </c>
      <c r="I4039" s="120">
        <v>44097</v>
      </c>
      <c r="J4039" s="29"/>
      <c r="K4039" s="29"/>
      <c r="L4039" s="29"/>
      <c r="M4039" s="162" t="s">
        <v>3606</v>
      </c>
      <c r="N4039" s="162">
        <v>1</v>
      </c>
      <c r="O4039" s="162">
        <v>850.1</v>
      </c>
      <c r="P4039" s="162">
        <v>2020</v>
      </c>
    </row>
    <row r="4040" spans="1:16" s="89" customFormat="1" ht="15.75" customHeight="1" x14ac:dyDescent="0.25">
      <c r="A4040" s="113" t="s">
        <v>3072</v>
      </c>
      <c r="B4040" s="18" t="s">
        <v>2942</v>
      </c>
      <c r="C4040" s="91">
        <v>1982252.4</v>
      </c>
      <c r="D4040" s="118"/>
      <c r="E4040" s="118"/>
      <c r="F4040" s="118"/>
      <c r="G4040" s="91">
        <f t="shared" si="52"/>
        <v>1982252.4</v>
      </c>
      <c r="H4040" s="102">
        <v>44019</v>
      </c>
      <c r="I4040" s="120">
        <v>44092</v>
      </c>
      <c r="J4040" s="29"/>
      <c r="K4040" s="29"/>
      <c r="L4040" s="29"/>
      <c r="M4040" s="162" t="s">
        <v>3606</v>
      </c>
      <c r="N4040" s="162">
        <v>1</v>
      </c>
      <c r="O4040" s="162">
        <v>657.1</v>
      </c>
      <c r="P4040" s="162">
        <v>2020</v>
      </c>
    </row>
    <row r="4041" spans="1:16" s="89" customFormat="1" ht="15.75" customHeight="1" x14ac:dyDescent="0.25">
      <c r="A4041" s="113" t="s">
        <v>3019</v>
      </c>
      <c r="B4041" s="18" t="s">
        <v>694</v>
      </c>
      <c r="C4041" s="91">
        <v>1176536.6100000001</v>
      </c>
      <c r="D4041" s="118"/>
      <c r="E4041" s="118"/>
      <c r="F4041" s="118"/>
      <c r="G4041" s="91">
        <f t="shared" si="52"/>
        <v>1176536.6100000001</v>
      </c>
      <c r="H4041" s="120">
        <v>44033</v>
      </c>
      <c r="I4041" s="120">
        <v>44102</v>
      </c>
      <c r="J4041" s="29"/>
      <c r="K4041" s="29"/>
      <c r="L4041" s="29"/>
      <c r="M4041" s="92" t="s">
        <v>3973</v>
      </c>
      <c r="N4041" s="92">
        <v>2</v>
      </c>
      <c r="O4041" s="162">
        <v>407.5</v>
      </c>
      <c r="P4041" s="162">
        <v>2020</v>
      </c>
    </row>
    <row r="4042" spans="1:16" s="89" customFormat="1" ht="15.75" customHeight="1" x14ac:dyDescent="0.25">
      <c r="A4042" s="113" t="s">
        <v>3323</v>
      </c>
      <c r="B4042" s="18" t="s">
        <v>17</v>
      </c>
      <c r="C4042" s="91">
        <v>203491.09</v>
      </c>
      <c r="D4042" s="118"/>
      <c r="E4042" s="118"/>
      <c r="F4042" s="118"/>
      <c r="G4042" s="91">
        <f t="shared" si="52"/>
        <v>203491.09</v>
      </c>
      <c r="H4042" s="102">
        <v>44026</v>
      </c>
      <c r="I4042" s="120">
        <v>44085</v>
      </c>
      <c r="J4042" s="29"/>
      <c r="K4042" s="29"/>
      <c r="L4042" s="29"/>
      <c r="M4042" s="162" t="s">
        <v>1229</v>
      </c>
      <c r="N4042" s="162">
        <v>1</v>
      </c>
      <c r="O4042" s="162">
        <v>745.4</v>
      </c>
      <c r="P4042" s="162">
        <v>2020</v>
      </c>
    </row>
    <row r="4043" spans="1:16" s="89" customFormat="1" ht="15.75" customHeight="1" x14ac:dyDescent="0.25">
      <c r="A4043" s="113" t="s">
        <v>3097</v>
      </c>
      <c r="B4043" s="18" t="s">
        <v>3083</v>
      </c>
      <c r="C4043" s="91">
        <v>1213506.95</v>
      </c>
      <c r="D4043" s="118"/>
      <c r="E4043" s="118"/>
      <c r="F4043" s="118"/>
      <c r="G4043" s="91">
        <f t="shared" si="52"/>
        <v>1213506.95</v>
      </c>
      <c r="H4043" s="102">
        <v>44083</v>
      </c>
      <c r="I4043" s="120">
        <v>44103</v>
      </c>
      <c r="J4043" s="29"/>
      <c r="K4043" s="29"/>
      <c r="L4043" s="29"/>
      <c r="M4043" s="162" t="s">
        <v>3937</v>
      </c>
      <c r="N4043" s="162">
        <v>1</v>
      </c>
      <c r="O4043" s="162">
        <v>824.3</v>
      </c>
      <c r="P4043" s="162">
        <v>2020</v>
      </c>
    </row>
    <row r="4044" spans="1:16" s="89" customFormat="1" ht="15.75" customHeight="1" x14ac:dyDescent="0.25">
      <c r="A4044" s="113" t="s">
        <v>3283</v>
      </c>
      <c r="B4044" s="18" t="s">
        <v>3918</v>
      </c>
      <c r="C4044" s="91">
        <v>1920945.05</v>
      </c>
      <c r="D4044" s="118"/>
      <c r="E4044" s="118"/>
      <c r="F4044" s="118"/>
      <c r="G4044" s="91">
        <f t="shared" si="52"/>
        <v>1920945.05</v>
      </c>
      <c r="H4044" s="102">
        <v>44074</v>
      </c>
      <c r="I4044" s="120">
        <v>44109</v>
      </c>
      <c r="J4044" s="29"/>
      <c r="K4044" s="29"/>
      <c r="L4044" s="29"/>
      <c r="M4044" s="162" t="s">
        <v>3976</v>
      </c>
      <c r="N4044" s="162">
        <v>2</v>
      </c>
      <c r="O4044" s="162">
        <v>358.8</v>
      </c>
      <c r="P4044" s="162">
        <v>2020</v>
      </c>
    </row>
    <row r="4045" spans="1:16" s="89" customFormat="1" ht="15.75" customHeight="1" x14ac:dyDescent="0.25">
      <c r="A4045" s="128" t="s">
        <v>3033</v>
      </c>
      <c r="B4045" s="18" t="s">
        <v>3918</v>
      </c>
      <c r="C4045" s="91">
        <v>279199.11</v>
      </c>
      <c r="D4045" s="118"/>
      <c r="E4045" s="118"/>
      <c r="F4045" s="118"/>
      <c r="G4045" s="91">
        <f t="shared" si="52"/>
        <v>279199.11</v>
      </c>
      <c r="H4045" s="102">
        <v>44071</v>
      </c>
      <c r="I4045" s="120">
        <v>44109</v>
      </c>
      <c r="J4045" s="29"/>
      <c r="K4045" s="29"/>
      <c r="L4045" s="29"/>
      <c r="M4045" s="162" t="s">
        <v>1229</v>
      </c>
      <c r="N4045" s="162">
        <v>1</v>
      </c>
      <c r="O4045" s="162">
        <v>413.3</v>
      </c>
      <c r="P4045" s="162">
        <v>2020</v>
      </c>
    </row>
    <row r="4046" spans="1:16" s="89" customFormat="1" ht="15.75" customHeight="1" x14ac:dyDescent="0.25">
      <c r="A4046" s="128" t="s">
        <v>3330</v>
      </c>
      <c r="B4046" s="18" t="s">
        <v>3940</v>
      </c>
      <c r="C4046" s="91">
        <v>2850020.14</v>
      </c>
      <c r="D4046" s="118"/>
      <c r="E4046" s="118"/>
      <c r="F4046" s="118"/>
      <c r="G4046" s="91">
        <f t="shared" si="52"/>
        <v>2850020.14</v>
      </c>
      <c r="H4046" s="102">
        <v>44098</v>
      </c>
      <c r="I4046" s="120">
        <v>44126</v>
      </c>
      <c r="J4046" s="29"/>
      <c r="K4046" s="29"/>
      <c r="L4046" s="29"/>
      <c r="M4046" s="162" t="s">
        <v>3938</v>
      </c>
      <c r="N4046" s="162">
        <v>1</v>
      </c>
      <c r="O4046" s="162">
        <v>771.5</v>
      </c>
      <c r="P4046" s="162">
        <v>2020</v>
      </c>
    </row>
    <row r="4047" spans="1:16" s="89" customFormat="1" ht="15.75" customHeight="1" x14ac:dyDescent="0.25">
      <c r="A4047" s="128" t="s">
        <v>3713</v>
      </c>
      <c r="B4047" s="18" t="s">
        <v>3834</v>
      </c>
      <c r="C4047" s="91">
        <v>5145040.54</v>
      </c>
      <c r="D4047" s="118"/>
      <c r="E4047" s="118"/>
      <c r="F4047" s="118"/>
      <c r="G4047" s="91">
        <f t="shared" si="52"/>
        <v>5145040.54</v>
      </c>
      <c r="H4047" s="102">
        <v>44092</v>
      </c>
      <c r="I4047" s="120">
        <v>44119</v>
      </c>
      <c r="J4047" s="29"/>
      <c r="K4047" s="29"/>
      <c r="L4047" s="29"/>
      <c r="M4047" s="162" t="s">
        <v>3583</v>
      </c>
      <c r="N4047" s="162">
        <v>4</v>
      </c>
      <c r="O4047" s="162">
        <v>583.70000000000005</v>
      </c>
      <c r="P4047" s="162">
        <v>2020</v>
      </c>
    </row>
    <row r="4048" spans="1:16" s="89" customFormat="1" ht="15.75" customHeight="1" x14ac:dyDescent="0.25">
      <c r="A4048" s="128" t="s">
        <v>3153</v>
      </c>
      <c r="B4048" s="18" t="s">
        <v>3841</v>
      </c>
      <c r="C4048" s="91">
        <v>1805058.3</v>
      </c>
      <c r="D4048" s="118"/>
      <c r="E4048" s="118"/>
      <c r="F4048" s="118"/>
      <c r="G4048" s="91">
        <f t="shared" si="52"/>
        <v>1805058.3</v>
      </c>
      <c r="H4048" s="102">
        <v>44062</v>
      </c>
      <c r="I4048" s="120">
        <v>44109</v>
      </c>
      <c r="J4048" s="29"/>
      <c r="K4048" s="29"/>
      <c r="L4048" s="29"/>
      <c r="M4048" s="162" t="s">
        <v>3582</v>
      </c>
      <c r="N4048" s="162">
        <v>5</v>
      </c>
      <c r="O4048" s="162">
        <v>1331</v>
      </c>
      <c r="P4048" s="162">
        <v>2020</v>
      </c>
    </row>
    <row r="4049" spans="1:16" s="89" customFormat="1" ht="15.75" customHeight="1" x14ac:dyDescent="0.25">
      <c r="A4049" s="128" t="s">
        <v>3691</v>
      </c>
      <c r="B4049" s="18" t="s">
        <v>3544</v>
      </c>
      <c r="C4049" s="91">
        <v>3489794.71</v>
      </c>
      <c r="D4049" s="118"/>
      <c r="E4049" s="118"/>
      <c r="F4049" s="118"/>
      <c r="G4049" s="91">
        <f t="shared" si="52"/>
        <v>3489794.71</v>
      </c>
      <c r="H4049" s="102">
        <v>44123</v>
      </c>
      <c r="I4049" s="120">
        <v>44134</v>
      </c>
      <c r="J4049" s="29"/>
      <c r="K4049" s="29"/>
      <c r="L4049" s="29"/>
      <c r="M4049" s="162" t="s">
        <v>3938</v>
      </c>
      <c r="N4049" s="162">
        <v>1</v>
      </c>
      <c r="O4049" s="162">
        <v>899</v>
      </c>
      <c r="P4049" s="162">
        <v>2020</v>
      </c>
    </row>
    <row r="4050" spans="1:16" s="89" customFormat="1" ht="15.75" customHeight="1" x14ac:dyDescent="0.25">
      <c r="A4050" s="128" t="s">
        <v>3014</v>
      </c>
      <c r="B4050" s="18" t="s">
        <v>694</v>
      </c>
      <c r="C4050" s="91">
        <v>2566617.0299999998</v>
      </c>
      <c r="D4050" s="118"/>
      <c r="E4050" s="118"/>
      <c r="F4050" s="118"/>
      <c r="G4050" s="91">
        <f t="shared" si="52"/>
        <v>2566617.0299999998</v>
      </c>
      <c r="H4050" s="120">
        <v>44033</v>
      </c>
      <c r="I4050" s="120">
        <v>44095</v>
      </c>
      <c r="J4050" s="29"/>
      <c r="K4050" s="29"/>
      <c r="L4050" s="29"/>
      <c r="M4050" s="139" t="s">
        <v>3973</v>
      </c>
      <c r="N4050" s="92">
        <v>2</v>
      </c>
      <c r="O4050" s="162">
        <v>985.8</v>
      </c>
      <c r="P4050" s="162">
        <v>2020</v>
      </c>
    </row>
    <row r="4051" spans="1:16" s="89" customFormat="1" ht="15.75" customHeight="1" x14ac:dyDescent="0.25">
      <c r="A4051" s="128" t="s">
        <v>2990</v>
      </c>
      <c r="B4051" s="18" t="s">
        <v>17</v>
      </c>
      <c r="C4051" s="91">
        <v>2630542.0299999998</v>
      </c>
      <c r="D4051" s="118"/>
      <c r="E4051" s="118"/>
      <c r="F4051" s="118"/>
      <c r="G4051" s="91">
        <f t="shared" si="52"/>
        <v>2630542.0299999998</v>
      </c>
      <c r="H4051" s="102">
        <v>44070</v>
      </c>
      <c r="I4051" s="120">
        <v>44110</v>
      </c>
      <c r="J4051" s="29"/>
      <c r="K4051" s="29"/>
      <c r="L4051" s="29"/>
      <c r="M4051" s="162" t="s">
        <v>3606</v>
      </c>
      <c r="N4051" s="162">
        <v>1</v>
      </c>
      <c r="O4051" s="162">
        <v>1902.6</v>
      </c>
      <c r="P4051" s="162">
        <v>2020</v>
      </c>
    </row>
    <row r="4052" spans="1:16" s="89" customFormat="1" ht="15.75" customHeight="1" x14ac:dyDescent="0.25">
      <c r="A4052" s="128" t="s">
        <v>3352</v>
      </c>
      <c r="B4052" s="18" t="s">
        <v>694</v>
      </c>
      <c r="C4052" s="91">
        <v>318755.20000000001</v>
      </c>
      <c r="D4052" s="118"/>
      <c r="E4052" s="118"/>
      <c r="F4052" s="118"/>
      <c r="G4052" s="91">
        <f t="shared" si="52"/>
        <v>318755.20000000001</v>
      </c>
      <c r="H4052" s="102">
        <v>43986</v>
      </c>
      <c r="I4052" s="120">
        <v>44104</v>
      </c>
      <c r="J4052" s="29"/>
      <c r="K4052" s="29"/>
      <c r="L4052" s="29"/>
      <c r="M4052" s="162" t="s">
        <v>724</v>
      </c>
      <c r="N4052" s="162">
        <v>1</v>
      </c>
      <c r="O4052" s="162">
        <v>939.3</v>
      </c>
      <c r="P4052" s="162">
        <v>2020</v>
      </c>
    </row>
    <row r="4053" spans="1:16" s="89" customFormat="1" ht="15.75" customHeight="1" x14ac:dyDescent="0.25">
      <c r="A4053" s="128" t="s">
        <v>3101</v>
      </c>
      <c r="B4053" s="18" t="s">
        <v>63</v>
      </c>
      <c r="C4053" s="91">
        <v>775561.2</v>
      </c>
      <c r="D4053" s="118"/>
      <c r="E4053" s="118"/>
      <c r="F4053" s="118"/>
      <c r="G4053" s="91">
        <f t="shared" si="52"/>
        <v>775561.2</v>
      </c>
      <c r="H4053" s="102">
        <v>44112</v>
      </c>
      <c r="I4053" s="120">
        <v>44125</v>
      </c>
      <c r="J4053" s="29"/>
      <c r="K4053" s="29"/>
      <c r="L4053" s="29"/>
      <c r="M4053" s="162" t="s">
        <v>3937</v>
      </c>
      <c r="N4053" s="162">
        <v>1</v>
      </c>
      <c r="O4053" s="162">
        <v>1460.8</v>
      </c>
      <c r="P4053" s="162">
        <v>2020</v>
      </c>
    </row>
    <row r="4054" spans="1:16" s="89" customFormat="1" ht="15.75" customHeight="1" x14ac:dyDescent="0.25">
      <c r="A4054" s="128" t="s">
        <v>3096</v>
      </c>
      <c r="B4054" s="18" t="s">
        <v>3083</v>
      </c>
      <c r="C4054" s="91">
        <v>4865683.1900000004</v>
      </c>
      <c r="D4054" s="118"/>
      <c r="E4054" s="118"/>
      <c r="F4054" s="118"/>
      <c r="G4054" s="91">
        <f t="shared" si="52"/>
        <v>4865683.1900000004</v>
      </c>
      <c r="H4054" s="102">
        <v>44109</v>
      </c>
      <c r="I4054" s="120">
        <v>44134</v>
      </c>
      <c r="J4054" s="29"/>
      <c r="K4054" s="29"/>
      <c r="L4054" s="29"/>
      <c r="M4054" s="162" t="s">
        <v>3938</v>
      </c>
      <c r="N4054" s="162">
        <v>1</v>
      </c>
      <c r="O4054" s="162">
        <v>1227.28</v>
      </c>
      <c r="P4054" s="162">
        <v>2020</v>
      </c>
    </row>
    <row r="4055" spans="1:16" s="89" customFormat="1" ht="15.75" customHeight="1" x14ac:dyDescent="0.25">
      <c r="A4055" s="128" t="s">
        <v>3399</v>
      </c>
      <c r="B4055" s="18" t="s">
        <v>3844</v>
      </c>
      <c r="C4055" s="91">
        <v>2041501.31</v>
      </c>
      <c r="D4055" s="118"/>
      <c r="E4055" s="118"/>
      <c r="F4055" s="118"/>
      <c r="G4055" s="91">
        <f t="shared" si="52"/>
        <v>2041501.31</v>
      </c>
      <c r="H4055" s="102">
        <v>44104</v>
      </c>
      <c r="I4055" s="120">
        <v>44138</v>
      </c>
      <c r="J4055" s="29"/>
      <c r="K4055" s="29"/>
      <c r="L4055" s="29"/>
      <c r="M4055" s="162" t="s">
        <v>3937</v>
      </c>
      <c r="N4055" s="162">
        <v>1</v>
      </c>
      <c r="O4055" s="162">
        <v>1462.8</v>
      </c>
      <c r="P4055" s="162">
        <v>2020</v>
      </c>
    </row>
    <row r="4056" spans="1:16" s="89" customFormat="1" ht="15.75" customHeight="1" x14ac:dyDescent="0.25">
      <c r="A4056" s="128" t="s">
        <v>3149</v>
      </c>
      <c r="B4056" s="18" t="s">
        <v>63</v>
      </c>
      <c r="C4056" s="91">
        <v>1797987.6</v>
      </c>
      <c r="D4056" s="118"/>
      <c r="E4056" s="118"/>
      <c r="F4056" s="118"/>
      <c r="G4056" s="91">
        <f t="shared" si="52"/>
        <v>1797987.6</v>
      </c>
      <c r="H4056" s="102">
        <v>44097</v>
      </c>
      <c r="I4056" s="120">
        <v>44132</v>
      </c>
      <c r="J4056" s="29"/>
      <c r="K4056" s="29"/>
      <c r="L4056" s="29"/>
      <c r="M4056" s="162" t="s">
        <v>5</v>
      </c>
      <c r="N4056" s="162">
        <v>1</v>
      </c>
      <c r="O4056" s="162">
        <v>1456</v>
      </c>
      <c r="P4056" s="162">
        <v>2020</v>
      </c>
    </row>
    <row r="4057" spans="1:16" s="89" customFormat="1" ht="15.75" customHeight="1" x14ac:dyDescent="0.25">
      <c r="A4057" s="128" t="s">
        <v>3257</v>
      </c>
      <c r="B4057" s="18" t="s">
        <v>42</v>
      </c>
      <c r="C4057" s="91">
        <v>355090.8</v>
      </c>
      <c r="D4057" s="118"/>
      <c r="E4057" s="118"/>
      <c r="F4057" s="118"/>
      <c r="G4057" s="91">
        <f t="shared" si="52"/>
        <v>355090.8</v>
      </c>
      <c r="H4057" s="102">
        <v>44057</v>
      </c>
      <c r="I4057" s="120">
        <v>44085</v>
      </c>
      <c r="J4057" s="29"/>
      <c r="K4057" s="29"/>
      <c r="L4057" s="29"/>
      <c r="M4057" s="162" t="s">
        <v>1161</v>
      </c>
      <c r="N4057" s="162">
        <v>1</v>
      </c>
      <c r="O4057" s="162">
        <v>800.3</v>
      </c>
      <c r="P4057" s="162">
        <v>2020</v>
      </c>
    </row>
    <row r="4058" spans="1:16" s="89" customFormat="1" ht="15.75" customHeight="1" x14ac:dyDescent="0.25">
      <c r="A4058" s="128" t="s">
        <v>3069</v>
      </c>
      <c r="B4058" s="18" t="s">
        <v>3838</v>
      </c>
      <c r="C4058" s="91">
        <v>2556428.4</v>
      </c>
      <c r="D4058" s="118"/>
      <c r="E4058" s="118"/>
      <c r="F4058" s="118"/>
      <c r="G4058" s="91">
        <f t="shared" si="52"/>
        <v>2556428.4</v>
      </c>
      <c r="H4058" s="102">
        <v>44111</v>
      </c>
      <c r="I4058" s="120">
        <v>44144</v>
      </c>
      <c r="J4058" s="29"/>
      <c r="K4058" s="29"/>
      <c r="L4058" s="29"/>
      <c r="M4058" s="162" t="s">
        <v>3938</v>
      </c>
      <c r="N4058" s="162">
        <v>1</v>
      </c>
      <c r="O4058" s="162">
        <v>768.03</v>
      </c>
      <c r="P4058" s="162">
        <v>2020</v>
      </c>
    </row>
    <row r="4059" spans="1:16" s="89" customFormat="1" ht="15.75" customHeight="1" x14ac:dyDescent="0.25">
      <c r="A4059" s="128" t="s">
        <v>3049</v>
      </c>
      <c r="B4059" s="18" t="s">
        <v>3947</v>
      </c>
      <c r="C4059" s="91">
        <v>2569728.83</v>
      </c>
      <c r="D4059" s="118"/>
      <c r="E4059" s="118"/>
      <c r="F4059" s="118"/>
      <c r="G4059" s="91">
        <f t="shared" si="52"/>
        <v>2569728.83</v>
      </c>
      <c r="H4059" s="102">
        <v>44092</v>
      </c>
      <c r="I4059" s="120">
        <v>44134</v>
      </c>
      <c r="J4059" s="29"/>
      <c r="K4059" s="29"/>
      <c r="L4059" s="29"/>
      <c r="M4059" s="162" t="s">
        <v>3938</v>
      </c>
      <c r="N4059" s="162">
        <v>1</v>
      </c>
      <c r="O4059" s="162">
        <v>742.3</v>
      </c>
      <c r="P4059" s="162">
        <v>2020</v>
      </c>
    </row>
    <row r="4060" spans="1:16" s="89" customFormat="1" ht="15.75" customHeight="1" x14ac:dyDescent="0.25">
      <c r="A4060" s="128" t="s">
        <v>3343</v>
      </c>
      <c r="B4060" s="18" t="s">
        <v>3955</v>
      </c>
      <c r="C4060" s="91">
        <v>2014853.37</v>
      </c>
      <c r="D4060" s="118"/>
      <c r="E4060" s="118"/>
      <c r="F4060" s="118"/>
      <c r="G4060" s="91">
        <f t="shared" si="52"/>
        <v>2014853.37</v>
      </c>
      <c r="H4060" s="102">
        <v>44097</v>
      </c>
      <c r="I4060" s="120">
        <v>44140</v>
      </c>
      <c r="J4060" s="29"/>
      <c r="K4060" s="29"/>
      <c r="L4060" s="29"/>
      <c r="M4060" s="162" t="s">
        <v>3939</v>
      </c>
      <c r="N4060" s="162">
        <v>2</v>
      </c>
      <c r="O4060" s="162">
        <v>786.6</v>
      </c>
      <c r="P4060" s="162">
        <v>2020</v>
      </c>
    </row>
    <row r="4061" spans="1:16" s="89" customFormat="1" ht="15.75" customHeight="1" x14ac:dyDescent="0.25">
      <c r="A4061" s="128" t="s">
        <v>3344</v>
      </c>
      <c r="B4061" s="18" t="s">
        <v>3955</v>
      </c>
      <c r="C4061" s="91">
        <v>2185037.9300000002</v>
      </c>
      <c r="D4061" s="118"/>
      <c r="E4061" s="118"/>
      <c r="F4061" s="118"/>
      <c r="G4061" s="91">
        <f t="shared" si="52"/>
        <v>2185037.9300000002</v>
      </c>
      <c r="H4061" s="102">
        <v>44097</v>
      </c>
      <c r="I4061" s="120">
        <v>44140</v>
      </c>
      <c r="J4061" s="29"/>
      <c r="K4061" s="29"/>
      <c r="L4061" s="29"/>
      <c r="M4061" s="162" t="s">
        <v>3939</v>
      </c>
      <c r="N4061" s="162">
        <v>2</v>
      </c>
      <c r="O4061" s="162">
        <v>790.3</v>
      </c>
      <c r="P4061" s="162">
        <v>2020</v>
      </c>
    </row>
    <row r="4062" spans="1:16" s="89" customFormat="1" ht="15.75" customHeight="1" x14ac:dyDescent="0.25">
      <c r="A4062" s="128" t="s">
        <v>1580</v>
      </c>
      <c r="B4062" s="18" t="s">
        <v>3543</v>
      </c>
      <c r="C4062" s="91">
        <v>1777835.88</v>
      </c>
      <c r="D4062" s="118"/>
      <c r="E4062" s="118"/>
      <c r="F4062" s="118"/>
      <c r="G4062" s="91">
        <f t="shared" si="52"/>
        <v>1777835.88</v>
      </c>
      <c r="H4062" s="102">
        <v>44068</v>
      </c>
      <c r="I4062" s="120">
        <v>44138</v>
      </c>
      <c r="J4062" s="29"/>
      <c r="K4062" s="29"/>
      <c r="L4062" s="29"/>
      <c r="M4062" s="162" t="s">
        <v>3593</v>
      </c>
      <c r="N4062" s="162">
        <v>5</v>
      </c>
      <c r="O4062" s="162">
        <v>1303.97</v>
      </c>
      <c r="P4062" s="162">
        <v>2020</v>
      </c>
    </row>
    <row r="4063" spans="1:16" s="89" customFormat="1" ht="15.75" customHeight="1" x14ac:dyDescent="0.25">
      <c r="A4063" s="128" t="s">
        <v>3259</v>
      </c>
      <c r="B4063" s="18" t="s">
        <v>3844</v>
      </c>
      <c r="C4063" s="91">
        <v>2595181.37</v>
      </c>
      <c r="D4063" s="118"/>
      <c r="E4063" s="118"/>
      <c r="F4063" s="118"/>
      <c r="G4063" s="91">
        <f t="shared" si="52"/>
        <v>2595181.37</v>
      </c>
      <c r="H4063" s="102">
        <v>44118</v>
      </c>
      <c r="I4063" s="120">
        <v>44140</v>
      </c>
      <c r="J4063" s="29"/>
      <c r="K4063" s="29"/>
      <c r="L4063" s="29"/>
      <c r="M4063" s="162" t="s">
        <v>3937</v>
      </c>
      <c r="N4063" s="162">
        <v>1</v>
      </c>
      <c r="O4063" s="162">
        <v>1457.6</v>
      </c>
      <c r="P4063" s="162">
        <v>2020</v>
      </c>
    </row>
    <row r="4064" spans="1:16" s="89" customFormat="1" ht="15.75" customHeight="1" x14ac:dyDescent="0.25">
      <c r="A4064" s="128" t="s">
        <v>3701</v>
      </c>
      <c r="B4064" s="18" t="s">
        <v>3844</v>
      </c>
      <c r="C4064" s="91">
        <v>2356637.23</v>
      </c>
      <c r="D4064" s="118"/>
      <c r="E4064" s="118"/>
      <c r="F4064" s="118"/>
      <c r="G4064" s="91">
        <f t="shared" si="52"/>
        <v>2356637.23</v>
      </c>
      <c r="H4064" s="102">
        <v>44118</v>
      </c>
      <c r="I4064" s="120">
        <v>44151</v>
      </c>
      <c r="J4064" s="29"/>
      <c r="K4064" s="29"/>
      <c r="L4064" s="29"/>
      <c r="M4064" s="162" t="s">
        <v>3938</v>
      </c>
      <c r="N4064" s="162">
        <v>1</v>
      </c>
      <c r="O4064" s="162">
        <v>587.79999999999995</v>
      </c>
      <c r="P4064" s="162">
        <v>2020</v>
      </c>
    </row>
    <row r="4065" spans="1:16" s="89" customFormat="1" ht="15.75" customHeight="1" x14ac:dyDescent="0.25">
      <c r="A4065" s="128" t="s">
        <v>3690</v>
      </c>
      <c r="B4065" s="18" t="s">
        <v>3844</v>
      </c>
      <c r="C4065" s="91">
        <v>1487710.8</v>
      </c>
      <c r="D4065" s="118"/>
      <c r="E4065" s="118"/>
      <c r="F4065" s="118"/>
      <c r="G4065" s="91">
        <f t="shared" si="52"/>
        <v>1487710.8</v>
      </c>
      <c r="H4065" s="102">
        <v>44118</v>
      </c>
      <c r="I4065" s="120">
        <v>44141</v>
      </c>
      <c r="J4065" s="29"/>
      <c r="K4065" s="29"/>
      <c r="L4065" s="29"/>
      <c r="M4065" s="162" t="s">
        <v>3939</v>
      </c>
      <c r="N4065" s="162">
        <v>2</v>
      </c>
      <c r="O4065" s="162">
        <v>391.5</v>
      </c>
      <c r="P4065" s="162">
        <v>2020</v>
      </c>
    </row>
    <row r="4066" spans="1:16" s="89" customFormat="1" ht="15.75" customHeight="1" x14ac:dyDescent="0.25">
      <c r="A4066" s="119" t="s">
        <v>3035</v>
      </c>
      <c r="B4066" s="18" t="s">
        <v>245</v>
      </c>
      <c r="C4066" s="91">
        <v>178254.99</v>
      </c>
      <c r="D4066" s="118"/>
      <c r="E4066" s="118"/>
      <c r="F4066" s="118"/>
      <c r="G4066" s="91">
        <f t="shared" si="52"/>
        <v>178254.99</v>
      </c>
      <c r="H4066" s="102">
        <v>44075</v>
      </c>
      <c r="I4066" s="120">
        <v>44106</v>
      </c>
      <c r="J4066" s="29"/>
      <c r="K4066" s="29"/>
      <c r="L4066" s="29"/>
      <c r="M4066" s="133" t="s">
        <v>2822</v>
      </c>
      <c r="N4066" s="162">
        <v>1</v>
      </c>
      <c r="O4066" s="162">
        <v>2760.4</v>
      </c>
      <c r="P4066" s="162">
        <v>2020</v>
      </c>
    </row>
    <row r="4067" spans="1:16" s="89" customFormat="1" ht="15.75" customHeight="1" x14ac:dyDescent="0.25">
      <c r="A4067" s="119" t="s">
        <v>3747</v>
      </c>
      <c r="B4067" s="18" t="s">
        <v>3940</v>
      </c>
      <c r="C4067" s="91">
        <v>3267298.51</v>
      </c>
      <c r="D4067" s="118"/>
      <c r="E4067" s="118"/>
      <c r="F4067" s="118"/>
      <c r="G4067" s="91">
        <f t="shared" si="52"/>
        <v>3267298.51</v>
      </c>
      <c r="H4067" s="102">
        <v>44106</v>
      </c>
      <c r="I4067" s="120">
        <v>44159</v>
      </c>
      <c r="J4067" s="29"/>
      <c r="K4067" s="29"/>
      <c r="L4067" s="29"/>
      <c r="M4067" s="133" t="s">
        <v>3938</v>
      </c>
      <c r="N4067" s="162">
        <v>1</v>
      </c>
      <c r="O4067" s="162">
        <v>842.7</v>
      </c>
      <c r="P4067" s="162">
        <v>2020</v>
      </c>
    </row>
    <row r="4068" spans="1:16" s="89" customFormat="1" ht="15.75" customHeight="1" x14ac:dyDescent="0.25">
      <c r="A4068" s="119" t="s">
        <v>3743</v>
      </c>
      <c r="B4068" s="18" t="s">
        <v>3838</v>
      </c>
      <c r="C4068" s="91">
        <v>2074753.2</v>
      </c>
      <c r="D4068" s="118"/>
      <c r="E4068" s="118"/>
      <c r="F4068" s="118"/>
      <c r="G4068" s="91">
        <f t="shared" si="52"/>
        <v>2074753.2</v>
      </c>
      <c r="H4068" s="102">
        <v>44125</v>
      </c>
      <c r="I4068" s="120">
        <v>44151</v>
      </c>
      <c r="J4068" s="29"/>
      <c r="K4068" s="29"/>
      <c r="L4068" s="29"/>
      <c r="M4068" s="133" t="s">
        <v>3938</v>
      </c>
      <c r="N4068" s="162">
        <v>1</v>
      </c>
      <c r="O4068" s="162">
        <v>514.1</v>
      </c>
      <c r="P4068" s="162">
        <v>2020</v>
      </c>
    </row>
    <row r="4069" spans="1:16" s="89" customFormat="1" ht="15.75" customHeight="1" x14ac:dyDescent="0.25">
      <c r="A4069" s="119" t="s">
        <v>3746</v>
      </c>
      <c r="B4069" s="18" t="s">
        <v>3940</v>
      </c>
      <c r="C4069" s="91">
        <v>3173226.96</v>
      </c>
      <c r="D4069" s="118"/>
      <c r="E4069" s="118"/>
      <c r="F4069" s="118"/>
      <c r="G4069" s="91">
        <f t="shared" si="52"/>
        <v>3173226.96</v>
      </c>
      <c r="H4069" s="102">
        <v>44106</v>
      </c>
      <c r="I4069" s="120">
        <v>44160</v>
      </c>
      <c r="J4069" s="29"/>
      <c r="K4069" s="29"/>
      <c r="L4069" s="29"/>
      <c r="M4069" s="133" t="s">
        <v>3938</v>
      </c>
      <c r="N4069" s="162">
        <v>1</v>
      </c>
      <c r="O4069" s="162">
        <v>832.8</v>
      </c>
      <c r="P4069" s="162">
        <v>2020</v>
      </c>
    </row>
    <row r="4070" spans="1:16" s="89" customFormat="1" ht="15.75" customHeight="1" x14ac:dyDescent="0.25">
      <c r="A4070" s="119" t="s">
        <v>2884</v>
      </c>
      <c r="B4070" s="18" t="s">
        <v>3589</v>
      </c>
      <c r="C4070" s="91">
        <v>2003489.74</v>
      </c>
      <c r="D4070" s="118"/>
      <c r="E4070" s="118"/>
      <c r="F4070" s="118"/>
      <c r="G4070" s="91">
        <f t="shared" si="52"/>
        <v>2003489.74</v>
      </c>
      <c r="H4070" s="102">
        <v>44099</v>
      </c>
      <c r="I4070" s="120">
        <v>44162</v>
      </c>
      <c r="J4070" s="29"/>
      <c r="K4070" s="29"/>
      <c r="L4070" s="29"/>
      <c r="M4070" s="84" t="s">
        <v>5</v>
      </c>
      <c r="N4070" s="162">
        <v>1</v>
      </c>
      <c r="O4070" s="162">
        <v>1345.4</v>
      </c>
      <c r="P4070" s="162">
        <v>2020</v>
      </c>
    </row>
    <row r="4071" spans="1:16" s="89" customFormat="1" ht="15.75" customHeight="1" x14ac:dyDescent="0.25">
      <c r="A4071" s="119" t="s">
        <v>3129</v>
      </c>
      <c r="B4071" s="18" t="s">
        <v>2942</v>
      </c>
      <c r="C4071" s="91">
        <v>1887731.11</v>
      </c>
      <c r="D4071" s="118"/>
      <c r="E4071" s="118"/>
      <c r="F4071" s="118"/>
      <c r="G4071" s="91">
        <f t="shared" si="52"/>
        <v>1887731.11</v>
      </c>
      <c r="H4071" s="102">
        <v>44104</v>
      </c>
      <c r="I4071" s="120">
        <v>44145</v>
      </c>
      <c r="J4071" s="29"/>
      <c r="K4071" s="29"/>
      <c r="L4071" s="29"/>
      <c r="M4071" s="92" t="s">
        <v>3976</v>
      </c>
      <c r="N4071" s="92">
        <v>2</v>
      </c>
      <c r="O4071" s="162">
        <v>773</v>
      </c>
      <c r="P4071" s="162">
        <v>2020</v>
      </c>
    </row>
    <row r="4072" spans="1:16" s="89" customFormat="1" ht="15.75" customHeight="1" x14ac:dyDescent="0.25">
      <c r="A4072" s="119" t="s">
        <v>2761</v>
      </c>
      <c r="B4072" s="18" t="s">
        <v>3844</v>
      </c>
      <c r="C4072" s="91">
        <v>1142205.3899999999</v>
      </c>
      <c r="D4072" s="118"/>
      <c r="E4072" s="118"/>
      <c r="F4072" s="118"/>
      <c r="G4072" s="91">
        <f t="shared" si="52"/>
        <v>1142205.3899999999</v>
      </c>
      <c r="H4072" s="102">
        <v>44118</v>
      </c>
      <c r="I4072" s="120">
        <v>44159</v>
      </c>
      <c r="J4072" s="29"/>
      <c r="K4072" s="29"/>
      <c r="L4072" s="29"/>
      <c r="M4072" s="162" t="s">
        <v>3939</v>
      </c>
      <c r="N4072" s="162">
        <v>2</v>
      </c>
      <c r="O4072" s="162">
        <v>405.1</v>
      </c>
      <c r="P4072" s="162">
        <v>2020</v>
      </c>
    </row>
    <row r="4073" spans="1:16" s="89" customFormat="1" ht="15.75" customHeight="1" x14ac:dyDescent="0.25">
      <c r="A4073" s="119" t="s">
        <v>3205</v>
      </c>
      <c r="B4073" s="18" t="s">
        <v>694</v>
      </c>
      <c r="C4073" s="91">
        <v>2770625.95</v>
      </c>
      <c r="D4073" s="118"/>
      <c r="E4073" s="118"/>
      <c r="F4073" s="118"/>
      <c r="G4073" s="91">
        <f t="shared" si="52"/>
        <v>2770625.95</v>
      </c>
      <c r="H4073" s="102">
        <v>44097</v>
      </c>
      <c r="I4073" s="120">
        <v>44166</v>
      </c>
      <c r="J4073" s="29"/>
      <c r="K4073" s="29"/>
      <c r="L4073" s="29"/>
      <c r="M4073" s="162" t="s">
        <v>3606</v>
      </c>
      <c r="N4073" s="162">
        <v>1</v>
      </c>
      <c r="O4073" s="162">
        <v>1053.0999999999999</v>
      </c>
      <c r="P4073" s="162">
        <v>2020</v>
      </c>
    </row>
    <row r="4074" spans="1:16" s="89" customFormat="1" ht="15.75" customHeight="1" x14ac:dyDescent="0.25">
      <c r="A4074" s="119" t="s">
        <v>3375</v>
      </c>
      <c r="B4074" s="18" t="s">
        <v>3955</v>
      </c>
      <c r="C4074" s="91">
        <v>2494192.7999999998</v>
      </c>
      <c r="D4074" s="118"/>
      <c r="E4074" s="118"/>
      <c r="F4074" s="118"/>
      <c r="G4074" s="91">
        <f t="shared" si="52"/>
        <v>2494192.7999999998</v>
      </c>
      <c r="H4074" s="102">
        <v>44085</v>
      </c>
      <c r="I4074" s="120">
        <v>44153</v>
      </c>
      <c r="J4074" s="29"/>
      <c r="K4074" s="29"/>
      <c r="L4074" s="29"/>
      <c r="M4074" s="162" t="s">
        <v>3937</v>
      </c>
      <c r="N4074" s="162">
        <v>1</v>
      </c>
      <c r="O4074" s="162">
        <v>1570.9</v>
      </c>
      <c r="P4074" s="162">
        <v>2020</v>
      </c>
    </row>
    <row r="4075" spans="1:16" s="89" customFormat="1" ht="15.75" customHeight="1" x14ac:dyDescent="0.25">
      <c r="A4075" s="119" t="s">
        <v>3376</v>
      </c>
      <c r="B4075" s="18" t="s">
        <v>3955</v>
      </c>
      <c r="C4075" s="91">
        <v>2878047.6</v>
      </c>
      <c r="D4075" s="118"/>
      <c r="E4075" s="118"/>
      <c r="F4075" s="118"/>
      <c r="G4075" s="91">
        <f t="shared" si="52"/>
        <v>2878047.6</v>
      </c>
      <c r="H4075" s="102">
        <v>44085</v>
      </c>
      <c r="I4075" s="120">
        <v>44153</v>
      </c>
      <c r="J4075" s="29"/>
      <c r="K4075" s="29"/>
      <c r="L4075" s="29"/>
      <c r="M4075" s="162" t="s">
        <v>3937</v>
      </c>
      <c r="N4075" s="162">
        <v>1</v>
      </c>
      <c r="O4075" s="162">
        <v>4209.25</v>
      </c>
      <c r="P4075" s="162">
        <v>2020</v>
      </c>
    </row>
    <row r="4076" spans="1:16" s="89" customFormat="1" ht="15.75" customHeight="1" x14ac:dyDescent="0.25">
      <c r="A4076" s="119" t="s">
        <v>3378</v>
      </c>
      <c r="B4076" s="18" t="s">
        <v>3955</v>
      </c>
      <c r="C4076" s="91">
        <v>2481609.6</v>
      </c>
      <c r="D4076" s="118"/>
      <c r="E4076" s="118"/>
      <c r="F4076" s="118"/>
      <c r="G4076" s="91">
        <f t="shared" si="52"/>
        <v>2481609.6</v>
      </c>
      <c r="H4076" s="102">
        <v>44085</v>
      </c>
      <c r="I4076" s="120">
        <v>44153</v>
      </c>
      <c r="J4076" s="29"/>
      <c r="K4076" s="29"/>
      <c r="L4076" s="29"/>
      <c r="M4076" s="162" t="s">
        <v>3937</v>
      </c>
      <c r="N4076" s="162">
        <v>1</v>
      </c>
      <c r="O4076" s="162">
        <v>1302</v>
      </c>
      <c r="P4076" s="162">
        <v>2020</v>
      </c>
    </row>
    <row r="4077" spans="1:16" s="89" customFormat="1" ht="15.75" customHeight="1" x14ac:dyDescent="0.25">
      <c r="A4077" s="119" t="s">
        <v>3383</v>
      </c>
      <c r="B4077" s="18" t="s">
        <v>3955</v>
      </c>
      <c r="C4077" s="91">
        <v>1717941.6</v>
      </c>
      <c r="D4077" s="118"/>
      <c r="E4077" s="118"/>
      <c r="F4077" s="118"/>
      <c r="G4077" s="91">
        <f t="shared" si="52"/>
        <v>1717941.6</v>
      </c>
      <c r="H4077" s="102">
        <v>44085</v>
      </c>
      <c r="I4077" s="120">
        <v>44153</v>
      </c>
      <c r="J4077" s="29"/>
      <c r="K4077" s="29"/>
      <c r="L4077" s="29"/>
      <c r="M4077" s="162" t="s">
        <v>3937</v>
      </c>
      <c r="N4077" s="162">
        <v>1</v>
      </c>
      <c r="O4077" s="162">
        <v>1068.7</v>
      </c>
      <c r="P4077" s="162">
        <v>2020</v>
      </c>
    </row>
    <row r="4078" spans="1:16" s="89" customFormat="1" ht="15.75" customHeight="1" x14ac:dyDescent="0.25">
      <c r="A4078" s="119" t="s">
        <v>3714</v>
      </c>
      <c r="B4078" s="18" t="s">
        <v>2100</v>
      </c>
      <c r="C4078" s="91">
        <v>2071670.4</v>
      </c>
      <c r="D4078" s="118"/>
      <c r="E4078" s="118"/>
      <c r="F4078" s="118"/>
      <c r="G4078" s="91">
        <f t="shared" si="52"/>
        <v>2071670.4</v>
      </c>
      <c r="H4078" s="102">
        <v>44117</v>
      </c>
      <c r="I4078" s="120">
        <v>44172</v>
      </c>
      <c r="J4078" s="29"/>
      <c r="K4078" s="29"/>
      <c r="L4078" s="29"/>
      <c r="M4078" s="162" t="s">
        <v>3937</v>
      </c>
      <c r="N4078" s="162">
        <v>1</v>
      </c>
      <c r="O4078" s="162">
        <v>1475</v>
      </c>
      <c r="P4078" s="162">
        <v>2020</v>
      </c>
    </row>
    <row r="4079" spans="1:16" s="89" customFormat="1" ht="15.75" customHeight="1" x14ac:dyDescent="0.25">
      <c r="A4079" s="119" t="s">
        <v>2909</v>
      </c>
      <c r="B4079" s="18" t="s">
        <v>2100</v>
      </c>
      <c r="C4079" s="91">
        <v>1214637.6000000001</v>
      </c>
      <c r="D4079" s="118"/>
      <c r="E4079" s="118"/>
      <c r="F4079" s="118"/>
      <c r="G4079" s="91">
        <f t="shared" si="52"/>
        <v>1214637.6000000001</v>
      </c>
      <c r="H4079" s="102">
        <v>44096</v>
      </c>
      <c r="I4079" s="120">
        <v>44160</v>
      </c>
      <c r="J4079" s="29"/>
      <c r="K4079" s="29"/>
      <c r="L4079" s="29"/>
      <c r="M4079" s="162" t="s">
        <v>3939</v>
      </c>
      <c r="N4079" s="162">
        <v>2</v>
      </c>
      <c r="O4079" s="162">
        <v>339</v>
      </c>
      <c r="P4079" s="162">
        <v>2020</v>
      </c>
    </row>
    <row r="4080" spans="1:16" s="89" customFormat="1" ht="15.75" customHeight="1" x14ac:dyDescent="0.25">
      <c r="A4080" s="119" t="s">
        <v>3370</v>
      </c>
      <c r="B4080" s="18" t="s">
        <v>3955</v>
      </c>
      <c r="C4080" s="91">
        <v>1073148</v>
      </c>
      <c r="D4080" s="118"/>
      <c r="E4080" s="118"/>
      <c r="F4080" s="118"/>
      <c r="G4080" s="91">
        <f t="shared" si="52"/>
        <v>1073148</v>
      </c>
      <c r="H4080" s="102">
        <v>44097</v>
      </c>
      <c r="I4080" s="120">
        <v>44154</v>
      </c>
      <c r="J4080" s="29"/>
      <c r="K4080" s="29"/>
      <c r="L4080" s="29"/>
      <c r="M4080" s="162" t="s">
        <v>3816</v>
      </c>
      <c r="N4080" s="162">
        <v>3</v>
      </c>
      <c r="O4080" s="162">
        <v>451</v>
      </c>
      <c r="P4080" s="162">
        <v>2020</v>
      </c>
    </row>
    <row r="4081" spans="1:16" s="89" customFormat="1" ht="15.75" customHeight="1" x14ac:dyDescent="0.25">
      <c r="A4081" s="119" t="s">
        <v>3201</v>
      </c>
      <c r="B4081" s="18" t="s">
        <v>1557</v>
      </c>
      <c r="C4081" s="91">
        <v>2359065.58</v>
      </c>
      <c r="D4081" s="118"/>
      <c r="E4081" s="118"/>
      <c r="F4081" s="118"/>
      <c r="G4081" s="91">
        <f t="shared" si="52"/>
        <v>2359065.58</v>
      </c>
      <c r="H4081" s="102">
        <v>44152</v>
      </c>
      <c r="I4081" s="120">
        <v>44180</v>
      </c>
      <c r="J4081" s="29"/>
      <c r="K4081" s="29"/>
      <c r="L4081" s="29"/>
      <c r="M4081" s="162" t="s">
        <v>3937</v>
      </c>
      <c r="N4081" s="162">
        <v>1</v>
      </c>
      <c r="O4081" s="162">
        <v>1315.2</v>
      </c>
      <c r="P4081" s="162">
        <v>2020</v>
      </c>
    </row>
    <row r="4082" spans="1:16" s="89" customFormat="1" ht="15.75" customHeight="1" x14ac:dyDescent="0.25">
      <c r="A4082" s="119" t="s">
        <v>3073</v>
      </c>
      <c r="B4082" s="18" t="s">
        <v>1557</v>
      </c>
      <c r="C4082" s="91">
        <v>2277639.0099999998</v>
      </c>
      <c r="D4082" s="118"/>
      <c r="E4082" s="118"/>
      <c r="F4082" s="118"/>
      <c r="G4082" s="91">
        <f t="shared" si="52"/>
        <v>2277639.0099999998</v>
      </c>
      <c r="H4082" s="102">
        <v>44173</v>
      </c>
      <c r="I4082" s="120">
        <v>44175</v>
      </c>
      <c r="J4082" s="29"/>
      <c r="K4082" s="29"/>
      <c r="L4082" s="29"/>
      <c r="M4082" s="162" t="s">
        <v>3938</v>
      </c>
      <c r="N4082" s="162">
        <v>1</v>
      </c>
      <c r="O4082" s="162">
        <v>657.4</v>
      </c>
      <c r="P4082" s="162">
        <v>2020</v>
      </c>
    </row>
    <row r="4083" spans="1:16" s="89" customFormat="1" ht="15.75" customHeight="1" x14ac:dyDescent="0.25">
      <c r="A4083" s="119" t="s">
        <v>3034</v>
      </c>
      <c r="B4083" s="18" t="s">
        <v>3918</v>
      </c>
      <c r="C4083" s="91">
        <v>520613.5</v>
      </c>
      <c r="D4083" s="118"/>
      <c r="E4083" s="118"/>
      <c r="F4083" s="118"/>
      <c r="G4083" s="91">
        <f t="shared" si="52"/>
        <v>520613.5</v>
      </c>
      <c r="H4083" s="102">
        <v>44071</v>
      </c>
      <c r="I4083" s="120">
        <v>44173</v>
      </c>
      <c r="J4083" s="29"/>
      <c r="K4083" s="29"/>
      <c r="L4083" s="29"/>
      <c r="M4083" s="92" t="s">
        <v>724</v>
      </c>
      <c r="N4083" s="162">
        <v>1</v>
      </c>
      <c r="O4083" s="162">
        <v>1439.3</v>
      </c>
      <c r="P4083" s="162">
        <v>2020</v>
      </c>
    </row>
    <row r="4084" spans="1:16" s="89" customFormat="1" ht="15.75" customHeight="1" x14ac:dyDescent="0.25">
      <c r="A4084" s="119" t="s">
        <v>3754</v>
      </c>
      <c r="B4084" s="18" t="s">
        <v>3844</v>
      </c>
      <c r="C4084" s="91">
        <v>3291264.27</v>
      </c>
      <c r="D4084" s="118"/>
      <c r="E4084" s="118"/>
      <c r="F4084" s="118"/>
      <c r="G4084" s="91">
        <f t="shared" si="52"/>
        <v>3291264.27</v>
      </c>
      <c r="H4084" s="102">
        <v>44118</v>
      </c>
      <c r="I4084" s="120">
        <v>44169</v>
      </c>
      <c r="J4084" s="29"/>
      <c r="K4084" s="29"/>
      <c r="L4084" s="29"/>
      <c r="M4084" s="162" t="s">
        <v>3939</v>
      </c>
      <c r="N4084" s="162">
        <v>2</v>
      </c>
      <c r="O4084" s="162">
        <v>835.2</v>
      </c>
      <c r="P4084" s="162">
        <v>2020</v>
      </c>
    </row>
    <row r="4085" spans="1:16" s="89" customFormat="1" ht="15.75" customHeight="1" x14ac:dyDescent="0.25">
      <c r="A4085" s="119" t="s">
        <v>2922</v>
      </c>
      <c r="B4085" s="18" t="s">
        <v>2942</v>
      </c>
      <c r="C4085" s="91">
        <f>631915.2+2479287.6</f>
        <v>3111202.8</v>
      </c>
      <c r="D4085" s="118"/>
      <c r="E4085" s="118"/>
      <c r="F4085" s="118"/>
      <c r="G4085" s="91">
        <f t="shared" si="52"/>
        <v>3111202.8</v>
      </c>
      <c r="H4085" s="102">
        <v>44180</v>
      </c>
      <c r="I4085" s="120">
        <v>44190</v>
      </c>
      <c r="J4085" s="29"/>
      <c r="K4085" s="29"/>
      <c r="L4085" s="29"/>
      <c r="M4085" s="162" t="s">
        <v>4007</v>
      </c>
      <c r="N4085" s="162">
        <v>2</v>
      </c>
      <c r="O4085" s="162">
        <v>1323.3</v>
      </c>
      <c r="P4085" s="162">
        <v>2020</v>
      </c>
    </row>
    <row r="4086" spans="1:16" s="89" customFormat="1" ht="15.75" customHeight="1" x14ac:dyDescent="0.25">
      <c r="A4086" s="119" t="s">
        <v>2028</v>
      </c>
      <c r="B4086" s="18" t="s">
        <v>2100</v>
      </c>
      <c r="C4086" s="91">
        <v>2171060.4</v>
      </c>
      <c r="D4086" s="118"/>
      <c r="E4086" s="118"/>
      <c r="F4086" s="118"/>
      <c r="G4086" s="91">
        <f t="shared" si="52"/>
        <v>2171060.4</v>
      </c>
      <c r="H4086" s="102">
        <v>44097</v>
      </c>
      <c r="I4086" s="120">
        <v>44180</v>
      </c>
      <c r="J4086" s="29"/>
      <c r="K4086" s="29"/>
      <c r="L4086" s="29"/>
      <c r="M4086" s="162" t="s">
        <v>3976</v>
      </c>
      <c r="N4086" s="162">
        <v>2</v>
      </c>
      <c r="O4086" s="162">
        <v>655.9</v>
      </c>
      <c r="P4086" s="162">
        <v>2020</v>
      </c>
    </row>
    <row r="4087" spans="1:16" s="89" customFormat="1" ht="15.75" customHeight="1" x14ac:dyDescent="0.25">
      <c r="A4087" s="119" t="s">
        <v>3066</v>
      </c>
      <c r="B4087" s="18" t="s">
        <v>2100</v>
      </c>
      <c r="C4087" s="91">
        <v>2145015.6</v>
      </c>
      <c r="D4087" s="118"/>
      <c r="E4087" s="118"/>
      <c r="F4087" s="118"/>
      <c r="G4087" s="91">
        <f t="shared" si="52"/>
        <v>2145015.6</v>
      </c>
      <c r="H4087" s="102">
        <v>44130</v>
      </c>
      <c r="I4087" s="120">
        <v>44186</v>
      </c>
      <c r="J4087" s="29"/>
      <c r="K4087" s="29"/>
      <c r="L4087" s="29"/>
      <c r="M4087" s="162" t="s">
        <v>3938</v>
      </c>
      <c r="N4087" s="162">
        <v>1</v>
      </c>
      <c r="O4087" s="162">
        <v>783.35</v>
      </c>
      <c r="P4087" s="162">
        <v>2020</v>
      </c>
    </row>
    <row r="4088" spans="1:16" s="89" customFormat="1" ht="15.75" customHeight="1" x14ac:dyDescent="0.25">
      <c r="A4088" s="119" t="s">
        <v>3216</v>
      </c>
      <c r="B4088" s="18" t="s">
        <v>3945</v>
      </c>
      <c r="C4088" s="91">
        <v>1984258.55</v>
      </c>
      <c r="D4088" s="118"/>
      <c r="E4088" s="118"/>
      <c r="F4088" s="118"/>
      <c r="G4088" s="91">
        <f t="shared" si="52"/>
        <v>1984258.55</v>
      </c>
      <c r="H4088" s="102">
        <v>44103</v>
      </c>
      <c r="I4088" s="120">
        <v>44174</v>
      </c>
      <c r="J4088" s="29"/>
      <c r="K4088" s="29"/>
      <c r="L4088" s="29"/>
      <c r="M4088" s="162" t="s">
        <v>3937</v>
      </c>
      <c r="N4088" s="162">
        <v>1</v>
      </c>
      <c r="O4088" s="162">
        <v>1503</v>
      </c>
      <c r="P4088" s="162">
        <v>2020</v>
      </c>
    </row>
    <row r="4089" spans="1:16" s="89" customFormat="1" ht="15.75" customHeight="1" x14ac:dyDescent="0.25">
      <c r="A4089" s="119" t="s">
        <v>3213</v>
      </c>
      <c r="B4089" s="18" t="s">
        <v>3945</v>
      </c>
      <c r="C4089" s="91">
        <v>2531754.64</v>
      </c>
      <c r="D4089" s="118"/>
      <c r="E4089" s="118"/>
      <c r="F4089" s="118"/>
      <c r="G4089" s="91">
        <f t="shared" si="52"/>
        <v>2531754.64</v>
      </c>
      <c r="H4089" s="102">
        <v>44103</v>
      </c>
      <c r="I4089" s="120">
        <v>44169</v>
      </c>
      <c r="J4089" s="29"/>
      <c r="K4089" s="29"/>
      <c r="L4089" s="29"/>
      <c r="M4089" s="162" t="s">
        <v>3938</v>
      </c>
      <c r="N4089" s="162">
        <v>1</v>
      </c>
      <c r="O4089" s="162">
        <v>607.9</v>
      </c>
      <c r="P4089" s="162">
        <v>2020</v>
      </c>
    </row>
    <row r="4090" spans="1:16" s="89" customFormat="1" ht="15.75" customHeight="1" x14ac:dyDescent="0.25">
      <c r="A4090" s="119" t="s">
        <v>3214</v>
      </c>
      <c r="B4090" s="18" t="s">
        <v>3945</v>
      </c>
      <c r="C4090" s="91">
        <v>1893238.42</v>
      </c>
      <c r="D4090" s="118"/>
      <c r="E4090" s="118"/>
      <c r="F4090" s="118"/>
      <c r="G4090" s="91">
        <f t="shared" si="52"/>
        <v>1893238.42</v>
      </c>
      <c r="H4090" s="102">
        <v>44103</v>
      </c>
      <c r="I4090" s="120">
        <v>44169</v>
      </c>
      <c r="J4090" s="29"/>
      <c r="K4090" s="29"/>
      <c r="L4090" s="29"/>
      <c r="M4090" s="162" t="s">
        <v>3938</v>
      </c>
      <c r="N4090" s="162">
        <v>1</v>
      </c>
      <c r="O4090" s="162">
        <v>379.8</v>
      </c>
      <c r="P4090" s="162">
        <v>2020</v>
      </c>
    </row>
    <row r="4091" spans="1:16" s="89" customFormat="1" ht="15.75" customHeight="1" x14ac:dyDescent="0.25">
      <c r="A4091" s="119" t="s">
        <v>3698</v>
      </c>
      <c r="B4091" s="18" t="s">
        <v>3844</v>
      </c>
      <c r="C4091" s="91">
        <v>2747543.22</v>
      </c>
      <c r="D4091" s="118"/>
      <c r="E4091" s="118"/>
      <c r="F4091" s="118"/>
      <c r="G4091" s="91">
        <f t="shared" si="52"/>
        <v>2747543.22</v>
      </c>
      <c r="H4091" s="102">
        <v>44137</v>
      </c>
      <c r="I4091" s="136">
        <v>44287</v>
      </c>
      <c r="J4091" s="29"/>
      <c r="K4091" s="29"/>
      <c r="L4091" s="29"/>
      <c r="M4091" s="162" t="s">
        <v>3937</v>
      </c>
      <c r="N4091" s="162">
        <v>1</v>
      </c>
      <c r="O4091" s="162">
        <v>856.7</v>
      </c>
      <c r="P4091" s="162">
        <v>2020</v>
      </c>
    </row>
    <row r="4092" spans="1:16" s="89" customFormat="1" ht="15.75" customHeight="1" x14ac:dyDescent="0.25">
      <c r="A4092" s="119" t="s">
        <v>3203</v>
      </c>
      <c r="B4092" s="18" t="s">
        <v>694</v>
      </c>
      <c r="C4092" s="91">
        <v>2764427.07</v>
      </c>
      <c r="D4092" s="118"/>
      <c r="E4092" s="118"/>
      <c r="F4092" s="118"/>
      <c r="G4092" s="91">
        <f t="shared" si="52"/>
        <v>2764427.07</v>
      </c>
      <c r="H4092" s="102">
        <v>44120</v>
      </c>
      <c r="I4092" s="120">
        <v>44168</v>
      </c>
      <c r="J4092" s="29"/>
      <c r="K4092" s="29"/>
      <c r="L4092" s="29"/>
      <c r="M4092" s="162" t="s">
        <v>3606</v>
      </c>
      <c r="N4092" s="162">
        <v>1</v>
      </c>
      <c r="O4092" s="162">
        <v>1076.8</v>
      </c>
      <c r="P4092" s="162">
        <v>2020</v>
      </c>
    </row>
    <row r="4093" spans="1:16" s="89" customFormat="1" ht="15.75" customHeight="1" x14ac:dyDescent="0.25">
      <c r="A4093" s="119" t="s">
        <v>3207</v>
      </c>
      <c r="B4093" s="18" t="s">
        <v>694</v>
      </c>
      <c r="C4093" s="91">
        <v>2091758.75</v>
      </c>
      <c r="D4093" s="118"/>
      <c r="E4093" s="118"/>
      <c r="F4093" s="118"/>
      <c r="G4093" s="91">
        <f t="shared" si="52"/>
        <v>2091758.75</v>
      </c>
      <c r="H4093" s="102">
        <v>44120</v>
      </c>
      <c r="I4093" s="120">
        <v>44168</v>
      </c>
      <c r="J4093" s="29"/>
      <c r="K4093" s="29"/>
      <c r="L4093" s="29"/>
      <c r="M4093" s="162" t="s">
        <v>3606</v>
      </c>
      <c r="N4093" s="162">
        <v>1</v>
      </c>
      <c r="O4093" s="162">
        <v>702.6</v>
      </c>
      <c r="P4093" s="162">
        <v>2020</v>
      </c>
    </row>
    <row r="4094" spans="1:16" s="89" customFormat="1" ht="15.75" customHeight="1" x14ac:dyDescent="0.25">
      <c r="A4094" s="119" t="s">
        <v>3340</v>
      </c>
      <c r="B4094" s="18" t="s">
        <v>3923</v>
      </c>
      <c r="C4094" s="91">
        <v>1759297.53</v>
      </c>
      <c r="D4094" s="118"/>
      <c r="E4094" s="118"/>
      <c r="F4094" s="118"/>
      <c r="G4094" s="91">
        <f t="shared" si="52"/>
        <v>1759297.53</v>
      </c>
      <c r="H4094" s="102">
        <v>44151</v>
      </c>
      <c r="I4094" s="120">
        <v>44193</v>
      </c>
      <c r="J4094" s="29"/>
      <c r="K4094" s="29"/>
      <c r="L4094" s="29"/>
      <c r="M4094" s="162" t="s">
        <v>3924</v>
      </c>
      <c r="N4094" s="162">
        <v>2</v>
      </c>
      <c r="O4094" s="162">
        <v>686</v>
      </c>
      <c r="P4094" s="162">
        <v>2020</v>
      </c>
    </row>
    <row r="4095" spans="1:16" s="89" customFormat="1" ht="15.75" customHeight="1" x14ac:dyDescent="0.25">
      <c r="A4095" s="119" t="s">
        <v>3341</v>
      </c>
      <c r="B4095" s="18" t="s">
        <v>3923</v>
      </c>
      <c r="C4095" s="91">
        <v>1624080.22</v>
      </c>
      <c r="D4095" s="118"/>
      <c r="E4095" s="118"/>
      <c r="F4095" s="118"/>
      <c r="G4095" s="91">
        <f t="shared" si="52"/>
        <v>1624080.22</v>
      </c>
      <c r="H4095" s="102">
        <v>44123</v>
      </c>
      <c r="I4095" s="120">
        <v>44175</v>
      </c>
      <c r="J4095" s="29"/>
      <c r="K4095" s="29"/>
      <c r="L4095" s="29"/>
      <c r="M4095" s="162" t="s">
        <v>3924</v>
      </c>
      <c r="N4095" s="162">
        <v>2</v>
      </c>
      <c r="O4095" s="162">
        <v>754.4</v>
      </c>
      <c r="P4095" s="162">
        <v>2020</v>
      </c>
    </row>
    <row r="4096" spans="1:16" s="89" customFormat="1" ht="15.75" customHeight="1" x14ac:dyDescent="0.25">
      <c r="A4096" s="119" t="s">
        <v>3711</v>
      </c>
      <c r="B4096" s="18" t="s">
        <v>2100</v>
      </c>
      <c r="C4096" s="91">
        <v>1288940.3999999999</v>
      </c>
      <c r="D4096" s="118"/>
      <c r="E4096" s="118"/>
      <c r="F4096" s="118"/>
      <c r="G4096" s="91">
        <f t="shared" si="52"/>
        <v>1288940.3999999999</v>
      </c>
      <c r="H4096" s="102">
        <v>44132</v>
      </c>
      <c r="I4096" s="120">
        <v>44172</v>
      </c>
      <c r="J4096" s="29"/>
      <c r="K4096" s="29"/>
      <c r="L4096" s="29"/>
      <c r="M4096" s="162" t="s">
        <v>3921</v>
      </c>
      <c r="N4096" s="162">
        <v>2</v>
      </c>
      <c r="O4096" s="162">
        <v>411.62</v>
      </c>
      <c r="P4096" s="162">
        <v>2020</v>
      </c>
    </row>
    <row r="4097" spans="1:16" s="89" customFormat="1" ht="15.75" customHeight="1" x14ac:dyDescent="0.25">
      <c r="A4097" s="119" t="s">
        <v>2728</v>
      </c>
      <c r="B4097" s="18" t="s">
        <v>3838</v>
      </c>
      <c r="C4097" s="91">
        <v>1037354.45</v>
      </c>
      <c r="D4097" s="118"/>
      <c r="E4097" s="118"/>
      <c r="F4097" s="118"/>
      <c r="G4097" s="91">
        <f t="shared" si="52"/>
        <v>1037354.45</v>
      </c>
      <c r="H4097" s="102">
        <v>44145</v>
      </c>
      <c r="I4097" s="120">
        <v>44174</v>
      </c>
      <c r="J4097" s="29"/>
      <c r="K4097" s="29"/>
      <c r="L4097" s="29"/>
      <c r="M4097" s="162" t="s">
        <v>1161</v>
      </c>
      <c r="N4097" s="162">
        <v>1</v>
      </c>
      <c r="O4097" s="162">
        <v>1061.3</v>
      </c>
      <c r="P4097" s="162">
        <v>2020</v>
      </c>
    </row>
    <row r="4098" spans="1:16" s="89" customFormat="1" ht="15.75" customHeight="1" x14ac:dyDescent="0.25">
      <c r="A4098" s="119" t="s">
        <v>3250</v>
      </c>
      <c r="B4098" s="18" t="s">
        <v>42</v>
      </c>
      <c r="C4098" s="91">
        <v>3114009.36</v>
      </c>
      <c r="D4098" s="118"/>
      <c r="E4098" s="118"/>
      <c r="F4098" s="118"/>
      <c r="G4098" s="91">
        <f t="shared" si="52"/>
        <v>3114009.36</v>
      </c>
      <c r="H4098" s="102">
        <v>44162</v>
      </c>
      <c r="I4098" s="120">
        <v>44172</v>
      </c>
      <c r="J4098" s="29"/>
      <c r="K4098" s="29"/>
      <c r="L4098" s="29"/>
      <c r="M4098" s="162" t="s">
        <v>3938</v>
      </c>
      <c r="N4098" s="162">
        <v>1</v>
      </c>
      <c r="O4098" s="162">
        <v>690.5</v>
      </c>
      <c r="P4098" s="162">
        <v>2020</v>
      </c>
    </row>
    <row r="4099" spans="1:16" s="89" customFormat="1" ht="15.75" customHeight="1" x14ac:dyDescent="0.25">
      <c r="A4099" s="119" t="s">
        <v>3098</v>
      </c>
      <c r="B4099" s="18" t="s">
        <v>3945</v>
      </c>
      <c r="C4099" s="91">
        <v>2303826.3199999998</v>
      </c>
      <c r="D4099" s="118"/>
      <c r="E4099" s="118"/>
      <c r="F4099" s="118"/>
      <c r="G4099" s="91">
        <f t="shared" ref="G4099:G4162" si="53">C4099-D4099+F4099</f>
        <v>2303826.3199999998</v>
      </c>
      <c r="H4099" s="102">
        <v>44160</v>
      </c>
      <c r="I4099" s="120">
        <v>44172</v>
      </c>
      <c r="J4099" s="29"/>
      <c r="K4099" s="29"/>
      <c r="L4099" s="29"/>
      <c r="M4099" s="162" t="s">
        <v>3938</v>
      </c>
      <c r="N4099" s="162">
        <v>1</v>
      </c>
      <c r="O4099" s="162">
        <v>746.5</v>
      </c>
      <c r="P4099" s="162">
        <v>2020</v>
      </c>
    </row>
    <row r="4100" spans="1:16" s="89" customFormat="1" ht="15.75" customHeight="1" x14ac:dyDescent="0.25">
      <c r="A4100" s="119" t="s">
        <v>2725</v>
      </c>
      <c r="B4100" s="18" t="s">
        <v>3945</v>
      </c>
      <c r="C4100" s="91">
        <v>844494.73</v>
      </c>
      <c r="D4100" s="118"/>
      <c r="E4100" s="118"/>
      <c r="F4100" s="118"/>
      <c r="G4100" s="91">
        <f t="shared" si="53"/>
        <v>844494.73</v>
      </c>
      <c r="H4100" s="102">
        <v>44096</v>
      </c>
      <c r="I4100" s="120">
        <v>44180</v>
      </c>
      <c r="J4100" s="29"/>
      <c r="K4100" s="29"/>
      <c r="L4100" s="29"/>
      <c r="M4100" s="162" t="s">
        <v>1161</v>
      </c>
      <c r="N4100" s="162">
        <v>1</v>
      </c>
      <c r="O4100" s="162">
        <v>653.5</v>
      </c>
      <c r="P4100" s="162">
        <v>2020</v>
      </c>
    </row>
    <row r="4101" spans="1:16" s="89" customFormat="1" ht="15.75" customHeight="1" x14ac:dyDescent="0.25">
      <c r="A4101" s="119" t="s">
        <v>3331</v>
      </c>
      <c r="B4101" s="18" t="s">
        <v>3945</v>
      </c>
      <c r="C4101" s="91">
        <v>2085754.82</v>
      </c>
      <c r="D4101" s="118"/>
      <c r="E4101" s="118"/>
      <c r="F4101" s="118"/>
      <c r="G4101" s="91">
        <f t="shared" si="53"/>
        <v>2085754.82</v>
      </c>
      <c r="H4101" s="102">
        <v>44124</v>
      </c>
      <c r="I4101" s="120">
        <v>44174</v>
      </c>
      <c r="J4101" s="29"/>
      <c r="K4101" s="29"/>
      <c r="L4101" s="29"/>
      <c r="M4101" s="162" t="s">
        <v>3937</v>
      </c>
      <c r="N4101" s="162">
        <v>1</v>
      </c>
      <c r="O4101" s="162">
        <v>1345.8</v>
      </c>
      <c r="P4101" s="162">
        <v>2020</v>
      </c>
    </row>
    <row r="4102" spans="1:16" s="89" customFormat="1" ht="15.75" customHeight="1" x14ac:dyDescent="0.25">
      <c r="A4102" s="119" t="s">
        <v>3954</v>
      </c>
      <c r="B4102" s="18" t="s">
        <v>3945</v>
      </c>
      <c r="C4102" s="91">
        <v>3086564.76</v>
      </c>
      <c r="D4102" s="118"/>
      <c r="E4102" s="118"/>
      <c r="F4102" s="118"/>
      <c r="G4102" s="91">
        <f t="shared" si="53"/>
        <v>3086564.76</v>
      </c>
      <c r="H4102" s="102">
        <v>44105</v>
      </c>
      <c r="I4102" s="120">
        <v>44131</v>
      </c>
      <c r="J4102" s="29"/>
      <c r="K4102" s="29"/>
      <c r="L4102" s="29"/>
      <c r="M4102" s="162" t="s">
        <v>3938</v>
      </c>
      <c r="N4102" s="162">
        <v>1</v>
      </c>
      <c r="O4102" s="162">
        <v>1063.5</v>
      </c>
      <c r="P4102" s="162">
        <v>2020</v>
      </c>
    </row>
    <row r="4103" spans="1:16" s="89" customFormat="1" ht="15.75" customHeight="1" x14ac:dyDescent="0.25">
      <c r="A4103" s="119" t="s">
        <v>3089</v>
      </c>
      <c r="B4103" s="18" t="s">
        <v>3945</v>
      </c>
      <c r="C4103" s="91">
        <v>4238307.16</v>
      </c>
      <c r="D4103" s="118"/>
      <c r="E4103" s="118"/>
      <c r="F4103" s="118"/>
      <c r="G4103" s="91">
        <f t="shared" si="53"/>
        <v>4238307.16</v>
      </c>
      <c r="H4103" s="102">
        <v>44160</v>
      </c>
      <c r="I4103" s="120">
        <v>44172</v>
      </c>
      <c r="J4103" s="29"/>
      <c r="K4103" s="29"/>
      <c r="L4103" s="29"/>
      <c r="M4103" s="162" t="s">
        <v>3938</v>
      </c>
      <c r="N4103" s="162">
        <v>1</v>
      </c>
      <c r="O4103" s="162">
        <v>3483.7</v>
      </c>
      <c r="P4103" s="162">
        <v>2020</v>
      </c>
    </row>
    <row r="4104" spans="1:16" s="89" customFormat="1" ht="15.75" customHeight="1" x14ac:dyDescent="0.25">
      <c r="A4104" s="119" t="s">
        <v>3215</v>
      </c>
      <c r="B4104" s="18" t="s">
        <v>3947</v>
      </c>
      <c r="C4104" s="91">
        <v>2542242.14</v>
      </c>
      <c r="D4104" s="118"/>
      <c r="E4104" s="118"/>
      <c r="F4104" s="118"/>
      <c r="G4104" s="91">
        <f t="shared" si="53"/>
        <v>2542242.14</v>
      </c>
      <c r="H4104" s="102">
        <v>44152</v>
      </c>
      <c r="I4104" s="120">
        <v>44186</v>
      </c>
      <c r="J4104" s="29"/>
      <c r="K4104" s="29"/>
      <c r="L4104" s="29"/>
      <c r="M4104" s="162" t="s">
        <v>3938</v>
      </c>
      <c r="N4104" s="162">
        <v>1</v>
      </c>
      <c r="O4104" s="162">
        <v>648.6</v>
      </c>
      <c r="P4104" s="162">
        <v>2020</v>
      </c>
    </row>
    <row r="4105" spans="1:16" s="89" customFormat="1" ht="15.75" customHeight="1" x14ac:dyDescent="0.25">
      <c r="A4105" s="119" t="s">
        <v>3952</v>
      </c>
      <c r="B4105" s="18" t="s">
        <v>63</v>
      </c>
      <c r="C4105" s="91">
        <v>1265312.44</v>
      </c>
      <c r="D4105" s="118"/>
      <c r="E4105" s="118"/>
      <c r="F4105" s="118"/>
      <c r="G4105" s="91">
        <f t="shared" si="53"/>
        <v>1265312.44</v>
      </c>
      <c r="H4105" s="102">
        <v>44140</v>
      </c>
      <c r="I4105" s="120">
        <v>44166</v>
      </c>
      <c r="J4105" s="29"/>
      <c r="K4105" s="29"/>
      <c r="L4105" s="29"/>
      <c r="M4105" s="162" t="s">
        <v>3939</v>
      </c>
      <c r="N4105" s="162">
        <v>2</v>
      </c>
      <c r="O4105" s="162">
        <v>338.55</v>
      </c>
      <c r="P4105" s="162">
        <v>2020</v>
      </c>
    </row>
    <row r="4106" spans="1:16" s="89" customFormat="1" ht="15.75" customHeight="1" x14ac:dyDescent="0.25">
      <c r="A4106" s="119" t="s">
        <v>3391</v>
      </c>
      <c r="B4106" s="18" t="s">
        <v>63</v>
      </c>
      <c r="C4106" s="91">
        <v>2428348.0499999998</v>
      </c>
      <c r="D4106" s="118"/>
      <c r="E4106" s="118"/>
      <c r="F4106" s="118"/>
      <c r="G4106" s="91">
        <f t="shared" si="53"/>
        <v>2428348.0499999998</v>
      </c>
      <c r="H4106" s="102">
        <v>44148</v>
      </c>
      <c r="I4106" s="120">
        <v>44172</v>
      </c>
      <c r="J4106" s="29"/>
      <c r="K4106" s="29"/>
      <c r="L4106" s="29"/>
      <c r="M4106" s="162" t="s">
        <v>3939</v>
      </c>
      <c r="N4106" s="162">
        <v>2</v>
      </c>
      <c r="O4106" s="162">
        <v>1164.5999999999999</v>
      </c>
      <c r="P4106" s="162">
        <v>2020</v>
      </c>
    </row>
    <row r="4107" spans="1:16" s="89" customFormat="1" ht="15.75" customHeight="1" x14ac:dyDescent="0.25">
      <c r="A4107" s="119" t="s">
        <v>3240</v>
      </c>
      <c r="B4107" s="18" t="s">
        <v>42</v>
      </c>
      <c r="C4107" s="91">
        <v>784676.04</v>
      </c>
      <c r="D4107" s="118"/>
      <c r="E4107" s="118"/>
      <c r="F4107" s="118"/>
      <c r="G4107" s="91">
        <f t="shared" si="53"/>
        <v>784676.04</v>
      </c>
      <c r="H4107" s="102">
        <v>44097</v>
      </c>
      <c r="I4107" s="120">
        <v>44151</v>
      </c>
      <c r="J4107" s="29"/>
      <c r="K4107" s="29"/>
      <c r="L4107" s="29"/>
      <c r="M4107" s="162" t="s">
        <v>3817</v>
      </c>
      <c r="N4107" s="162">
        <v>3</v>
      </c>
      <c r="O4107" s="162">
        <v>720</v>
      </c>
      <c r="P4107" s="162">
        <v>2020</v>
      </c>
    </row>
    <row r="4108" spans="1:16" s="89" customFormat="1" ht="15.75" customHeight="1" x14ac:dyDescent="0.25">
      <c r="A4108" s="119" t="s">
        <v>3322</v>
      </c>
      <c r="B4108" s="18" t="s">
        <v>42</v>
      </c>
      <c r="C4108" s="91">
        <v>1749810.73</v>
      </c>
      <c r="D4108" s="118"/>
      <c r="E4108" s="118"/>
      <c r="F4108" s="118"/>
      <c r="G4108" s="91">
        <f t="shared" si="53"/>
        <v>1749810.73</v>
      </c>
      <c r="H4108" s="102">
        <v>44124</v>
      </c>
      <c r="I4108" s="120">
        <v>44166</v>
      </c>
      <c r="J4108" s="29"/>
      <c r="K4108" s="29"/>
      <c r="L4108" s="29"/>
      <c r="M4108" s="162" t="s">
        <v>3943</v>
      </c>
      <c r="N4108" s="162">
        <v>5</v>
      </c>
      <c r="O4108" s="162">
        <v>796.1</v>
      </c>
      <c r="P4108" s="162">
        <v>2020</v>
      </c>
    </row>
    <row r="4109" spans="1:16" s="89" customFormat="1" ht="15.75" customHeight="1" x14ac:dyDescent="0.25">
      <c r="A4109" s="119" t="s">
        <v>3099</v>
      </c>
      <c r="B4109" s="18" t="s">
        <v>3945</v>
      </c>
      <c r="C4109" s="91">
        <v>2361423.02</v>
      </c>
      <c r="D4109" s="118"/>
      <c r="E4109" s="118"/>
      <c r="F4109" s="118"/>
      <c r="G4109" s="91">
        <f t="shared" si="53"/>
        <v>2361423.02</v>
      </c>
      <c r="H4109" s="102">
        <v>44181</v>
      </c>
      <c r="I4109" s="120">
        <v>44195</v>
      </c>
      <c r="J4109" s="29"/>
      <c r="K4109" s="29"/>
      <c r="L4109" s="29"/>
      <c r="M4109" s="162" t="s">
        <v>3938</v>
      </c>
      <c r="N4109" s="162">
        <v>1</v>
      </c>
      <c r="O4109" s="162">
        <v>687.9</v>
      </c>
      <c r="P4109" s="162">
        <v>2020</v>
      </c>
    </row>
    <row r="4110" spans="1:16" s="89" customFormat="1" ht="15.75" customHeight="1" x14ac:dyDescent="0.25">
      <c r="A4110" s="119" t="s">
        <v>3211</v>
      </c>
      <c r="B4110" s="18" t="s">
        <v>3945</v>
      </c>
      <c r="C4110" s="91">
        <v>2552085.87</v>
      </c>
      <c r="D4110" s="118"/>
      <c r="E4110" s="118"/>
      <c r="F4110" s="118"/>
      <c r="G4110" s="91">
        <f t="shared" si="53"/>
        <v>2552085.87</v>
      </c>
      <c r="H4110" s="102">
        <v>44152</v>
      </c>
      <c r="I4110" s="120">
        <v>44186</v>
      </c>
      <c r="J4110" s="29"/>
      <c r="K4110" s="29"/>
      <c r="L4110" s="29"/>
      <c r="M4110" s="162" t="s">
        <v>3938</v>
      </c>
      <c r="N4110" s="162">
        <v>1</v>
      </c>
      <c r="O4110" s="162">
        <v>587.70000000000005</v>
      </c>
      <c r="P4110" s="162">
        <v>2020</v>
      </c>
    </row>
    <row r="4111" spans="1:16" s="89" customFormat="1" ht="15.75" customHeight="1" x14ac:dyDescent="0.25">
      <c r="A4111" s="119" t="s">
        <v>3715</v>
      </c>
      <c r="B4111" s="18" t="s">
        <v>3947</v>
      </c>
      <c r="C4111" s="91">
        <v>1978217.5</v>
      </c>
      <c r="D4111" s="118"/>
      <c r="E4111" s="118"/>
      <c r="F4111" s="118"/>
      <c r="G4111" s="91">
        <f t="shared" si="53"/>
        <v>1978217.5</v>
      </c>
      <c r="H4111" s="102">
        <v>44146</v>
      </c>
      <c r="I4111" s="120">
        <v>44180</v>
      </c>
      <c r="J4111" s="29"/>
      <c r="K4111" s="29"/>
      <c r="L4111" s="29"/>
      <c r="M4111" s="162" t="s">
        <v>3937</v>
      </c>
      <c r="N4111" s="162">
        <v>1</v>
      </c>
      <c r="O4111" s="162">
        <v>1401.14</v>
      </c>
      <c r="P4111" s="162">
        <v>2020</v>
      </c>
    </row>
    <row r="4112" spans="1:16" s="89" customFormat="1" ht="15.75" customHeight="1" x14ac:dyDescent="0.25">
      <c r="A4112" s="119" t="s">
        <v>3949</v>
      </c>
      <c r="B4112" s="18" t="s">
        <v>3947</v>
      </c>
      <c r="C4112" s="91">
        <v>2063305.31</v>
      </c>
      <c r="D4112" s="118"/>
      <c r="E4112" s="118"/>
      <c r="F4112" s="118"/>
      <c r="G4112" s="91">
        <f t="shared" si="53"/>
        <v>2063305.31</v>
      </c>
      <c r="H4112" s="102">
        <v>44132</v>
      </c>
      <c r="I4112" s="120">
        <v>44189</v>
      </c>
      <c r="J4112" s="29"/>
      <c r="K4112" s="29"/>
      <c r="L4112" s="29"/>
      <c r="M4112" s="162" t="s">
        <v>3939</v>
      </c>
      <c r="N4112" s="162">
        <v>2</v>
      </c>
      <c r="O4112" s="162">
        <v>768.4</v>
      </c>
      <c r="P4112" s="162">
        <v>2020</v>
      </c>
    </row>
    <row r="4113" spans="1:16" s="89" customFormat="1" ht="15.75" customHeight="1" x14ac:dyDescent="0.25">
      <c r="A4113" s="119" t="s">
        <v>3745</v>
      </c>
      <c r="B4113" s="18" t="s">
        <v>3532</v>
      </c>
      <c r="C4113" s="91">
        <v>1625253.6</v>
      </c>
      <c r="D4113" s="118"/>
      <c r="E4113" s="118"/>
      <c r="F4113" s="118"/>
      <c r="G4113" s="91">
        <f t="shared" si="53"/>
        <v>1625253.6</v>
      </c>
      <c r="H4113" s="102">
        <v>44159</v>
      </c>
      <c r="I4113" s="120">
        <v>44188</v>
      </c>
      <c r="J4113" s="29"/>
      <c r="K4113" s="29"/>
      <c r="L4113" s="29"/>
      <c r="M4113" s="162" t="s">
        <v>3937</v>
      </c>
      <c r="N4113" s="162">
        <v>1</v>
      </c>
      <c r="O4113" s="162">
        <v>1346.1</v>
      </c>
      <c r="P4113" s="162">
        <v>2020</v>
      </c>
    </row>
    <row r="4114" spans="1:16" s="89" customFormat="1" ht="15.75" customHeight="1" x14ac:dyDescent="0.25">
      <c r="A4114" s="119" t="s">
        <v>3175</v>
      </c>
      <c r="B4114" s="18" t="s">
        <v>3083</v>
      </c>
      <c r="C4114" s="91">
        <v>1491171.37</v>
      </c>
      <c r="D4114" s="118"/>
      <c r="E4114" s="118"/>
      <c r="F4114" s="118"/>
      <c r="G4114" s="91">
        <f t="shared" si="53"/>
        <v>1491171.37</v>
      </c>
      <c r="H4114" s="102">
        <v>44175</v>
      </c>
      <c r="I4114" s="120">
        <v>44187</v>
      </c>
      <c r="J4114" s="29"/>
      <c r="K4114" s="29"/>
      <c r="L4114" s="29"/>
      <c r="M4114" s="162" t="s">
        <v>3939</v>
      </c>
      <c r="N4114" s="162">
        <v>2</v>
      </c>
      <c r="O4114" s="162">
        <v>383.3</v>
      </c>
      <c r="P4114" s="162">
        <v>2020</v>
      </c>
    </row>
    <row r="4115" spans="1:16" s="89" customFormat="1" ht="15.75" customHeight="1" x14ac:dyDescent="0.25">
      <c r="A4115" s="119" t="s">
        <v>3224</v>
      </c>
      <c r="B4115" s="18" t="s">
        <v>2100</v>
      </c>
      <c r="C4115" s="91">
        <v>2221517.9700000002</v>
      </c>
      <c r="D4115" s="118"/>
      <c r="E4115" s="118"/>
      <c r="F4115" s="118"/>
      <c r="G4115" s="91">
        <f t="shared" si="53"/>
        <v>2221517.9700000002</v>
      </c>
      <c r="H4115" s="102">
        <v>44165</v>
      </c>
      <c r="I4115" s="120">
        <v>44193</v>
      </c>
      <c r="J4115" s="29"/>
      <c r="K4115" s="29"/>
      <c r="L4115" s="29"/>
      <c r="M4115" s="162" t="s">
        <v>3921</v>
      </c>
      <c r="N4115" s="162">
        <v>2</v>
      </c>
      <c r="O4115" s="162">
        <v>468.7</v>
      </c>
      <c r="P4115" s="162">
        <v>2020</v>
      </c>
    </row>
    <row r="4116" spans="1:16" s="89" customFormat="1" ht="15.75" customHeight="1" x14ac:dyDescent="0.25">
      <c r="A4116" s="119" t="s">
        <v>3742</v>
      </c>
      <c r="B4116" s="18" t="s">
        <v>3838</v>
      </c>
      <c r="C4116" s="91">
        <v>2086000.8</v>
      </c>
      <c r="D4116" s="118"/>
      <c r="E4116" s="118"/>
      <c r="F4116" s="118"/>
      <c r="G4116" s="91">
        <f t="shared" si="53"/>
        <v>2086000.8</v>
      </c>
      <c r="H4116" s="102">
        <v>44173</v>
      </c>
      <c r="I4116" s="120">
        <v>44222</v>
      </c>
      <c r="J4116" s="29"/>
      <c r="K4116" s="29"/>
      <c r="L4116" s="29"/>
      <c r="M4116" s="162" t="s">
        <v>3938</v>
      </c>
      <c r="N4116" s="162">
        <v>1</v>
      </c>
      <c r="O4116" s="162">
        <v>505</v>
      </c>
      <c r="P4116" s="162">
        <v>2020</v>
      </c>
    </row>
    <row r="4117" spans="1:16" s="89" customFormat="1" ht="15.75" customHeight="1" x14ac:dyDescent="0.25">
      <c r="A4117" s="119" t="s">
        <v>3756</v>
      </c>
      <c r="B4117" s="18" t="s">
        <v>3838</v>
      </c>
      <c r="C4117" s="91">
        <v>209970.14</v>
      </c>
      <c r="D4117" s="118"/>
      <c r="E4117" s="118"/>
      <c r="F4117" s="118"/>
      <c r="G4117" s="91">
        <f t="shared" si="53"/>
        <v>209970.14</v>
      </c>
      <c r="H4117" s="102">
        <v>44175</v>
      </c>
      <c r="I4117" s="120">
        <v>44222</v>
      </c>
      <c r="J4117" s="29"/>
      <c r="K4117" s="29"/>
      <c r="L4117" s="29"/>
      <c r="M4117" s="162" t="s">
        <v>3405</v>
      </c>
      <c r="N4117" s="162">
        <v>1</v>
      </c>
      <c r="O4117" s="162">
        <v>793.09</v>
      </c>
      <c r="P4117" s="162">
        <v>2020</v>
      </c>
    </row>
    <row r="4118" spans="1:16" s="89" customFormat="1" ht="15.75" customHeight="1" x14ac:dyDescent="0.25">
      <c r="A4118" s="119" t="s">
        <v>3068</v>
      </c>
      <c r="B4118" s="18" t="s">
        <v>3838</v>
      </c>
      <c r="C4118" s="91">
        <v>2590806</v>
      </c>
      <c r="D4118" s="118"/>
      <c r="E4118" s="118"/>
      <c r="F4118" s="118"/>
      <c r="G4118" s="91">
        <f t="shared" si="53"/>
        <v>2590806</v>
      </c>
      <c r="H4118" s="102">
        <v>44174</v>
      </c>
      <c r="I4118" s="120">
        <v>44230</v>
      </c>
      <c r="J4118" s="29"/>
      <c r="K4118" s="29"/>
      <c r="L4118" s="29"/>
      <c r="M4118" s="162" t="s">
        <v>3938</v>
      </c>
      <c r="N4118" s="162">
        <v>1</v>
      </c>
      <c r="O4118" s="162">
        <v>790.1</v>
      </c>
      <c r="P4118" s="162">
        <v>2020</v>
      </c>
    </row>
    <row r="4119" spans="1:16" s="89" customFormat="1" ht="15.75" customHeight="1" x14ac:dyDescent="0.25">
      <c r="A4119" s="119" t="s">
        <v>3078</v>
      </c>
      <c r="B4119" s="18" t="s">
        <v>447</v>
      </c>
      <c r="C4119" s="91">
        <v>1948876.8</v>
      </c>
      <c r="D4119" s="118"/>
      <c r="E4119" s="118"/>
      <c r="F4119" s="118"/>
      <c r="G4119" s="91">
        <f t="shared" si="53"/>
        <v>1948876.8</v>
      </c>
      <c r="H4119" s="102">
        <v>44116</v>
      </c>
      <c r="I4119" s="120">
        <v>44181</v>
      </c>
      <c r="J4119" s="29"/>
      <c r="K4119" s="29"/>
      <c r="L4119" s="29"/>
      <c r="M4119" s="162" t="s">
        <v>3937</v>
      </c>
      <c r="N4119" s="162">
        <v>1</v>
      </c>
      <c r="O4119" s="162">
        <v>1483</v>
      </c>
      <c r="P4119" s="162">
        <v>2020</v>
      </c>
    </row>
    <row r="4120" spans="1:16" s="89" customFormat="1" ht="15.75" customHeight="1" x14ac:dyDescent="0.25">
      <c r="A4120" s="119" t="s">
        <v>2964</v>
      </c>
      <c r="B4120" s="18" t="s">
        <v>42</v>
      </c>
      <c r="C4120" s="91">
        <v>786604.37</v>
      </c>
      <c r="D4120" s="118"/>
      <c r="E4120" s="118"/>
      <c r="F4120" s="118"/>
      <c r="G4120" s="91">
        <f t="shared" si="53"/>
        <v>786604.37</v>
      </c>
      <c r="H4120" s="102">
        <v>44071</v>
      </c>
      <c r="I4120" s="120">
        <v>44172</v>
      </c>
      <c r="J4120" s="29"/>
      <c r="K4120" s="29"/>
      <c r="L4120" s="29"/>
      <c r="M4120" s="162" t="s">
        <v>4013</v>
      </c>
      <c r="N4120" s="162">
        <v>5</v>
      </c>
      <c r="O4120" s="162">
        <v>732.7</v>
      </c>
      <c r="P4120" s="162">
        <v>2020</v>
      </c>
    </row>
    <row r="4121" spans="1:16" s="89" customFormat="1" ht="15.75" customHeight="1" x14ac:dyDescent="0.25">
      <c r="A4121" s="124" t="s">
        <v>3709</v>
      </c>
      <c r="B4121" s="18" t="s">
        <v>3834</v>
      </c>
      <c r="C4121" s="91">
        <v>1200825.79</v>
      </c>
      <c r="D4121" s="118"/>
      <c r="E4121" s="118"/>
      <c r="F4121" s="118"/>
      <c r="G4121" s="91">
        <f t="shared" si="53"/>
        <v>1200825.79</v>
      </c>
      <c r="H4121" s="102">
        <v>44131</v>
      </c>
      <c r="I4121" s="120">
        <v>44223</v>
      </c>
      <c r="J4121" s="29"/>
      <c r="K4121" s="29"/>
      <c r="L4121" s="29"/>
      <c r="M4121" s="162" t="s">
        <v>3930</v>
      </c>
      <c r="N4121" s="162">
        <v>4</v>
      </c>
      <c r="O4121" s="162">
        <v>630.20000000000005</v>
      </c>
      <c r="P4121" s="162">
        <v>2020</v>
      </c>
    </row>
    <row r="4122" spans="1:16" s="89" customFormat="1" ht="15.75" customHeight="1" x14ac:dyDescent="0.25">
      <c r="A4122" s="119" t="s">
        <v>3385</v>
      </c>
      <c r="B4122" s="18" t="s">
        <v>3940</v>
      </c>
      <c r="C4122" s="91">
        <v>2966468.31</v>
      </c>
      <c r="D4122" s="118"/>
      <c r="E4122" s="118"/>
      <c r="F4122" s="118"/>
      <c r="G4122" s="91">
        <f t="shared" si="53"/>
        <v>2966468.31</v>
      </c>
      <c r="H4122" s="102">
        <v>44172</v>
      </c>
      <c r="I4122" s="120">
        <v>44224</v>
      </c>
      <c r="J4122" s="29"/>
      <c r="K4122" s="29"/>
      <c r="L4122" s="29"/>
      <c r="M4122" s="162" t="s">
        <v>3938</v>
      </c>
      <c r="N4122" s="162">
        <v>1</v>
      </c>
      <c r="O4122" s="162">
        <v>736</v>
      </c>
      <c r="P4122" s="162">
        <v>2020</v>
      </c>
    </row>
    <row r="4123" spans="1:16" s="89" customFormat="1" ht="15.75" customHeight="1" x14ac:dyDescent="0.25">
      <c r="A4123" s="119" t="s">
        <v>3027</v>
      </c>
      <c r="B4123" s="18" t="s">
        <v>3918</v>
      </c>
      <c r="C4123" s="91">
        <v>1166947.8600000001</v>
      </c>
      <c r="D4123" s="118"/>
      <c r="E4123" s="118"/>
      <c r="F4123" s="118"/>
      <c r="G4123" s="91">
        <f t="shared" si="53"/>
        <v>1166947.8600000001</v>
      </c>
      <c r="H4123" s="102">
        <v>44090</v>
      </c>
      <c r="I4123" s="120">
        <v>44189</v>
      </c>
      <c r="J4123" s="29"/>
      <c r="K4123" s="29"/>
      <c r="L4123" s="29"/>
      <c r="M4123" s="162" t="s">
        <v>3827</v>
      </c>
      <c r="N4123" s="162">
        <v>4</v>
      </c>
      <c r="O4123" s="162">
        <v>791.3</v>
      </c>
      <c r="P4123" s="162">
        <v>2020</v>
      </c>
    </row>
    <row r="4124" spans="1:16" s="89" customFormat="1" ht="15.75" customHeight="1" x14ac:dyDescent="0.25">
      <c r="A4124" s="119" t="s">
        <v>3753</v>
      </c>
      <c r="B4124" s="18" t="s">
        <v>2112</v>
      </c>
      <c r="C4124" s="91">
        <v>2129356.87</v>
      </c>
      <c r="D4124" s="118"/>
      <c r="E4124" s="118"/>
      <c r="F4124" s="118"/>
      <c r="G4124" s="91">
        <f t="shared" si="53"/>
        <v>2129356.87</v>
      </c>
      <c r="H4124" s="102">
        <v>44180</v>
      </c>
      <c r="I4124" s="120">
        <v>44222</v>
      </c>
      <c r="J4124" s="29"/>
      <c r="K4124" s="29"/>
      <c r="L4124" s="29"/>
      <c r="M4124" s="162" t="s">
        <v>3957</v>
      </c>
      <c r="N4124" s="162">
        <v>2</v>
      </c>
      <c r="O4124" s="162">
        <v>769.7</v>
      </c>
      <c r="P4124" s="162">
        <v>2020</v>
      </c>
    </row>
    <row r="4125" spans="1:16" s="89" customFormat="1" ht="15.75" customHeight="1" x14ac:dyDescent="0.25">
      <c r="A4125" s="119" t="s">
        <v>3696</v>
      </c>
      <c r="B4125" s="18" t="s">
        <v>3991</v>
      </c>
      <c r="C4125" s="91">
        <v>11685976.25</v>
      </c>
      <c r="D4125" s="118"/>
      <c r="E4125" s="118"/>
      <c r="F4125" s="118"/>
      <c r="G4125" s="91">
        <f t="shared" si="53"/>
        <v>11685976.25</v>
      </c>
      <c r="H4125" s="102">
        <v>44183</v>
      </c>
      <c r="I4125" s="120">
        <v>44228</v>
      </c>
      <c r="J4125" s="29"/>
      <c r="K4125" s="29"/>
      <c r="L4125" s="29"/>
      <c r="M4125" s="162" t="s">
        <v>3988</v>
      </c>
      <c r="N4125" s="162">
        <v>4</v>
      </c>
      <c r="O4125" s="162">
        <v>6447.55</v>
      </c>
      <c r="P4125" s="162">
        <v>2020</v>
      </c>
    </row>
    <row r="4126" spans="1:16" s="89" customFormat="1" ht="15.75" customHeight="1" x14ac:dyDescent="0.25">
      <c r="A4126" s="113" t="s">
        <v>2929</v>
      </c>
      <c r="B4126" s="18" t="s">
        <v>3589</v>
      </c>
      <c r="C4126" s="91">
        <v>1408790.54</v>
      </c>
      <c r="D4126" s="118"/>
      <c r="E4126" s="118"/>
      <c r="F4126" s="118"/>
      <c r="G4126" s="91">
        <f t="shared" si="53"/>
        <v>1408790.54</v>
      </c>
      <c r="H4126" s="120">
        <v>44075</v>
      </c>
      <c r="I4126" s="120">
        <v>44146</v>
      </c>
      <c r="J4126" s="29"/>
      <c r="K4126" s="29"/>
      <c r="L4126" s="29"/>
      <c r="M4126" s="162" t="s">
        <v>3976</v>
      </c>
      <c r="N4126" s="162">
        <v>2</v>
      </c>
      <c r="O4126" s="162">
        <v>672.9</v>
      </c>
      <c r="P4126" s="162">
        <v>2020</v>
      </c>
    </row>
    <row r="4127" spans="1:16" s="89" customFormat="1" ht="15.75" customHeight="1" x14ac:dyDescent="0.25">
      <c r="A4127" s="113" t="s">
        <v>2908</v>
      </c>
      <c r="B4127" s="18" t="s">
        <v>782</v>
      </c>
      <c r="C4127" s="91">
        <v>1235454</v>
      </c>
      <c r="D4127" s="118"/>
      <c r="E4127" s="118"/>
      <c r="F4127" s="118"/>
      <c r="G4127" s="91">
        <f t="shared" si="53"/>
        <v>1235454</v>
      </c>
      <c r="H4127" s="102">
        <v>44096</v>
      </c>
      <c r="I4127" s="120">
        <v>44238</v>
      </c>
      <c r="J4127" s="29"/>
      <c r="K4127" s="29"/>
      <c r="L4127" s="29"/>
      <c r="M4127" s="162" t="s">
        <v>2380</v>
      </c>
      <c r="N4127" s="162">
        <v>2</v>
      </c>
      <c r="O4127" s="162">
        <v>799.1</v>
      </c>
      <c r="P4127" s="162">
        <v>2020</v>
      </c>
    </row>
    <row r="4128" spans="1:16" s="89" customFormat="1" ht="15.75" customHeight="1" x14ac:dyDescent="0.25">
      <c r="A4128" s="113" t="s">
        <v>2962</v>
      </c>
      <c r="B4128" s="18" t="s">
        <v>2942</v>
      </c>
      <c r="C4128" s="91">
        <v>1850071.2</v>
      </c>
      <c r="D4128" s="118"/>
      <c r="E4128" s="118"/>
      <c r="F4128" s="118"/>
      <c r="G4128" s="91">
        <f t="shared" si="53"/>
        <v>1850071.2</v>
      </c>
      <c r="H4128" s="102">
        <v>44081</v>
      </c>
      <c r="I4128" s="120">
        <v>44186</v>
      </c>
      <c r="J4128" s="29"/>
      <c r="K4128" s="29"/>
      <c r="L4128" s="29"/>
      <c r="M4128" s="162" t="s">
        <v>3973</v>
      </c>
      <c r="N4128" s="162">
        <v>2</v>
      </c>
      <c r="O4128" s="162">
        <v>446.5</v>
      </c>
      <c r="P4128" s="162">
        <v>2020</v>
      </c>
    </row>
    <row r="4129" spans="1:16" s="89" customFormat="1" ht="15.75" customHeight="1" x14ac:dyDescent="0.25">
      <c r="A4129" s="128" t="s">
        <v>2924</v>
      </c>
      <c r="B4129" s="18" t="s">
        <v>3918</v>
      </c>
      <c r="C4129" s="91">
        <v>157544.70000000001</v>
      </c>
      <c r="D4129" s="118"/>
      <c r="E4129" s="118"/>
      <c r="F4129" s="118"/>
      <c r="G4129" s="91">
        <f t="shared" si="53"/>
        <v>157544.70000000001</v>
      </c>
      <c r="H4129" s="102">
        <v>44022</v>
      </c>
      <c r="I4129" s="120">
        <v>44229</v>
      </c>
      <c r="J4129" s="29"/>
      <c r="K4129" s="29"/>
      <c r="L4129" s="29"/>
      <c r="M4129" s="162" t="s">
        <v>3823</v>
      </c>
      <c r="N4129" s="162">
        <v>3</v>
      </c>
      <c r="O4129" s="162">
        <v>240.6</v>
      </c>
      <c r="P4129" s="162">
        <v>2020</v>
      </c>
    </row>
    <row r="4130" spans="1:16" s="89" customFormat="1" ht="15.75" customHeight="1" x14ac:dyDescent="0.25">
      <c r="A4130" s="128" t="s">
        <v>3334</v>
      </c>
      <c r="B4130" s="18" t="s">
        <v>3923</v>
      </c>
      <c r="C4130" s="91">
        <v>2564112.5099999998</v>
      </c>
      <c r="D4130" s="118"/>
      <c r="E4130" s="118"/>
      <c r="F4130" s="118"/>
      <c r="G4130" s="91">
        <f t="shared" si="53"/>
        <v>2564112.5099999998</v>
      </c>
      <c r="H4130" s="102">
        <v>44190</v>
      </c>
      <c r="I4130" s="120">
        <v>44238</v>
      </c>
      <c r="J4130" s="29"/>
      <c r="K4130" s="29"/>
      <c r="L4130" s="29"/>
      <c r="M4130" s="162" t="s">
        <v>3606</v>
      </c>
      <c r="N4130" s="162">
        <v>1</v>
      </c>
      <c r="O4130" s="162">
        <v>733.6</v>
      </c>
      <c r="P4130" s="162">
        <v>2020</v>
      </c>
    </row>
    <row r="4131" spans="1:16" s="89" customFormat="1" ht="15.75" customHeight="1" x14ac:dyDescent="0.25">
      <c r="A4131" s="119" t="s">
        <v>3111</v>
      </c>
      <c r="B4131" s="18" t="s">
        <v>3947</v>
      </c>
      <c r="C4131" s="91">
        <v>1800387.41</v>
      </c>
      <c r="D4131" s="118"/>
      <c r="E4131" s="118"/>
      <c r="F4131" s="118"/>
      <c r="G4131" s="91">
        <f t="shared" si="53"/>
        <v>1800387.41</v>
      </c>
      <c r="H4131" s="102">
        <v>44174</v>
      </c>
      <c r="I4131" s="120">
        <v>44218</v>
      </c>
      <c r="J4131" s="29"/>
      <c r="K4131" s="29"/>
      <c r="L4131" s="29"/>
      <c r="M4131" s="162" t="s">
        <v>3937</v>
      </c>
      <c r="N4131" s="162">
        <v>1</v>
      </c>
      <c r="O4131" s="162">
        <v>1295.8</v>
      </c>
      <c r="P4131" s="162">
        <v>2020</v>
      </c>
    </row>
    <row r="4132" spans="1:16" s="89" customFormat="1" ht="15.75" customHeight="1" x14ac:dyDescent="0.25">
      <c r="A4132" s="119" t="s">
        <v>3752</v>
      </c>
      <c r="B4132" s="18" t="s">
        <v>3947</v>
      </c>
      <c r="C4132" s="91">
        <v>2511012.61</v>
      </c>
      <c r="D4132" s="118"/>
      <c r="E4132" s="118"/>
      <c r="F4132" s="118"/>
      <c r="G4132" s="91">
        <f t="shared" si="53"/>
        <v>2511012.61</v>
      </c>
      <c r="H4132" s="102">
        <v>44130</v>
      </c>
      <c r="I4132" s="120">
        <v>44218</v>
      </c>
      <c r="J4132" s="29"/>
      <c r="K4132" s="29"/>
      <c r="L4132" s="29"/>
      <c r="M4132" s="162" t="s">
        <v>3938</v>
      </c>
      <c r="N4132" s="162">
        <v>1</v>
      </c>
      <c r="O4132" s="162">
        <v>1315.1</v>
      </c>
      <c r="P4132" s="162">
        <v>2020</v>
      </c>
    </row>
    <row r="4133" spans="1:16" s="89" customFormat="1" ht="15.75" customHeight="1" x14ac:dyDescent="0.25">
      <c r="A4133" s="124" t="s">
        <v>3074</v>
      </c>
      <c r="B4133" s="18" t="s">
        <v>447</v>
      </c>
      <c r="C4133" s="91">
        <v>2212461.6</v>
      </c>
      <c r="D4133" s="118"/>
      <c r="E4133" s="118"/>
      <c r="F4133" s="118"/>
      <c r="G4133" s="91">
        <f t="shared" si="53"/>
        <v>2212461.6</v>
      </c>
      <c r="H4133" s="111">
        <v>44145</v>
      </c>
      <c r="I4133" s="120">
        <v>44239</v>
      </c>
      <c r="J4133" s="29"/>
      <c r="K4133" s="29"/>
      <c r="L4133" s="29"/>
      <c r="M4133" s="162" t="s">
        <v>3938</v>
      </c>
      <c r="N4133" s="162">
        <v>1</v>
      </c>
      <c r="O4133" s="162">
        <v>560.05999999999995</v>
      </c>
      <c r="P4133" s="162">
        <v>2020</v>
      </c>
    </row>
    <row r="4134" spans="1:16" s="89" customFormat="1" ht="15.75" customHeight="1" x14ac:dyDescent="0.25">
      <c r="A4134" s="124" t="s">
        <v>3694</v>
      </c>
      <c r="B4134" s="18" t="s">
        <v>3834</v>
      </c>
      <c r="C4134" s="91">
        <v>7207107.2300000004</v>
      </c>
      <c r="D4134" s="118"/>
      <c r="E4134" s="118"/>
      <c r="F4134" s="118"/>
      <c r="G4134" s="91">
        <f t="shared" si="53"/>
        <v>7207107.2300000004</v>
      </c>
      <c r="H4134" s="102">
        <v>44190</v>
      </c>
      <c r="I4134" s="120">
        <v>44244</v>
      </c>
      <c r="J4134" s="29"/>
      <c r="K4134" s="29"/>
      <c r="L4134" s="29"/>
      <c r="M4134" s="162" t="s">
        <v>3988</v>
      </c>
      <c r="N4134" s="162">
        <v>4</v>
      </c>
      <c r="O4134" s="162">
        <v>4535.49</v>
      </c>
      <c r="P4134" s="162">
        <v>2020</v>
      </c>
    </row>
    <row r="4135" spans="1:16" s="89" customFormat="1" ht="15.75" customHeight="1" x14ac:dyDescent="0.25">
      <c r="A4135" s="124" t="s">
        <v>3689</v>
      </c>
      <c r="B4135" s="18" t="s">
        <v>3991</v>
      </c>
      <c r="C4135" s="91">
        <v>673744.17</v>
      </c>
      <c r="D4135" s="118"/>
      <c r="E4135" s="118"/>
      <c r="F4135" s="118"/>
      <c r="G4135" s="91">
        <f t="shared" si="53"/>
        <v>673744.17</v>
      </c>
      <c r="H4135" s="102">
        <v>44180</v>
      </c>
      <c r="I4135" s="120">
        <v>44244</v>
      </c>
      <c r="J4135" s="29"/>
      <c r="K4135" s="29"/>
      <c r="L4135" s="29"/>
      <c r="M4135" s="162" t="s">
        <v>3987</v>
      </c>
      <c r="N4135" s="162">
        <v>3</v>
      </c>
      <c r="O4135" s="162">
        <v>741</v>
      </c>
      <c r="P4135" s="162">
        <v>2020</v>
      </c>
    </row>
    <row r="4136" spans="1:16" s="89" customFormat="1" ht="15.75" customHeight="1" x14ac:dyDescent="0.25">
      <c r="A4136" s="124" t="s">
        <v>3357</v>
      </c>
      <c r="B4136" s="18" t="s">
        <v>2942</v>
      </c>
      <c r="C4136" s="91">
        <v>119312.03</v>
      </c>
      <c r="D4136" s="118"/>
      <c r="E4136" s="118"/>
      <c r="F4136" s="118"/>
      <c r="G4136" s="91">
        <f t="shared" si="53"/>
        <v>119312.03</v>
      </c>
      <c r="H4136" s="102">
        <v>43969</v>
      </c>
      <c r="I4136" s="120">
        <v>44239</v>
      </c>
      <c r="J4136" s="29"/>
      <c r="K4136" s="29"/>
      <c r="L4136" s="29"/>
      <c r="M4136" s="162" t="s">
        <v>1229</v>
      </c>
      <c r="N4136" s="162">
        <v>1</v>
      </c>
      <c r="O4136" s="162">
        <v>783.3</v>
      </c>
      <c r="P4136" s="162">
        <v>2020</v>
      </c>
    </row>
    <row r="4137" spans="1:16" s="89" customFormat="1" ht="15.75" customHeight="1" x14ac:dyDescent="0.25">
      <c r="A4137" s="124" t="s">
        <v>3351</v>
      </c>
      <c r="B4137" s="18" t="s">
        <v>3841</v>
      </c>
      <c r="C4137" s="91">
        <v>1865093.14</v>
      </c>
      <c r="D4137" s="118"/>
      <c r="E4137" s="118"/>
      <c r="F4137" s="118"/>
      <c r="G4137" s="91">
        <f t="shared" si="53"/>
        <v>1865093.14</v>
      </c>
      <c r="H4137" s="102">
        <v>44062</v>
      </c>
      <c r="I4137" s="120">
        <v>44238</v>
      </c>
      <c r="J4137" s="29"/>
      <c r="K4137" s="29"/>
      <c r="L4137" s="29"/>
      <c r="M4137" s="162" t="s">
        <v>3842</v>
      </c>
      <c r="N4137" s="162">
        <v>3</v>
      </c>
      <c r="O4137" s="162">
        <v>966.1</v>
      </c>
      <c r="P4137" s="162">
        <v>2020</v>
      </c>
    </row>
    <row r="4138" spans="1:16" s="89" customFormat="1" ht="15.75" customHeight="1" x14ac:dyDescent="0.25">
      <c r="A4138" s="124" t="s">
        <v>3191</v>
      </c>
      <c r="B4138" s="18" t="s">
        <v>3838</v>
      </c>
      <c r="C4138" s="91">
        <v>1266793.2</v>
      </c>
      <c r="D4138" s="118"/>
      <c r="E4138" s="118"/>
      <c r="F4138" s="118"/>
      <c r="G4138" s="91">
        <f t="shared" si="53"/>
        <v>1266793.2</v>
      </c>
      <c r="H4138" s="102">
        <v>44195</v>
      </c>
      <c r="I4138" s="120">
        <v>44272</v>
      </c>
      <c r="J4138" s="29"/>
      <c r="K4138" s="29"/>
      <c r="L4138" s="29"/>
      <c r="M4138" s="162" t="s">
        <v>3938</v>
      </c>
      <c r="N4138" s="162">
        <v>1</v>
      </c>
      <c r="O4138" s="162">
        <v>305.60000000000002</v>
      </c>
      <c r="P4138" s="162">
        <v>2020</v>
      </c>
    </row>
    <row r="4139" spans="1:16" s="89" customFormat="1" ht="15.75" customHeight="1" x14ac:dyDescent="0.25">
      <c r="A4139" s="124" t="s">
        <v>3388</v>
      </c>
      <c r="B4139" s="18" t="s">
        <v>3840</v>
      </c>
      <c r="C4139" s="91">
        <v>3600300</v>
      </c>
      <c r="D4139" s="118"/>
      <c r="E4139" s="118"/>
      <c r="F4139" s="118"/>
      <c r="G4139" s="91">
        <f t="shared" si="53"/>
        <v>3600300</v>
      </c>
      <c r="H4139" s="102">
        <v>44151</v>
      </c>
      <c r="I4139" s="120">
        <v>44172</v>
      </c>
      <c r="J4139" s="29"/>
      <c r="K4139" s="29"/>
      <c r="L4139" s="29"/>
      <c r="M4139" s="162" t="s">
        <v>3938</v>
      </c>
      <c r="N4139" s="162">
        <v>1</v>
      </c>
      <c r="O4139" s="162">
        <v>844</v>
      </c>
      <c r="P4139" s="162">
        <v>2020</v>
      </c>
    </row>
    <row r="4140" spans="1:16" s="89" customFormat="1" ht="15.75" customHeight="1" x14ac:dyDescent="0.25">
      <c r="A4140" s="124" t="s">
        <v>3740</v>
      </c>
      <c r="B4140" s="18" t="s">
        <v>2112</v>
      </c>
      <c r="C4140" s="91">
        <v>1417055.9</v>
      </c>
      <c r="D4140" s="118"/>
      <c r="E4140" s="118"/>
      <c r="F4140" s="118"/>
      <c r="G4140" s="91">
        <f t="shared" si="53"/>
        <v>1417055.9</v>
      </c>
      <c r="H4140" s="102">
        <v>44173</v>
      </c>
      <c r="I4140" s="120">
        <v>44244</v>
      </c>
      <c r="J4140" s="29"/>
      <c r="K4140" s="29"/>
      <c r="L4140" s="29"/>
      <c r="M4140" s="162" t="s">
        <v>3939</v>
      </c>
      <c r="N4140" s="162">
        <v>2</v>
      </c>
      <c r="O4140" s="162">
        <v>501</v>
      </c>
      <c r="P4140" s="162">
        <v>2020</v>
      </c>
    </row>
    <row r="4141" spans="1:16" s="89" customFormat="1" ht="15.75" customHeight="1" x14ac:dyDescent="0.25">
      <c r="A4141" s="124" t="s">
        <v>3693</v>
      </c>
      <c r="B4141" s="18" t="s">
        <v>3834</v>
      </c>
      <c r="C4141" s="91">
        <v>6654642.2300000004</v>
      </c>
      <c r="D4141" s="118"/>
      <c r="E4141" s="118"/>
      <c r="F4141" s="118"/>
      <c r="G4141" s="91">
        <f t="shared" si="53"/>
        <v>6654642.2300000004</v>
      </c>
      <c r="H4141" s="102">
        <v>44237</v>
      </c>
      <c r="I4141" s="120">
        <v>44257</v>
      </c>
      <c r="J4141" s="29"/>
      <c r="K4141" s="29"/>
      <c r="L4141" s="29"/>
      <c r="M4141" s="162" t="s">
        <v>3988</v>
      </c>
      <c r="N4141" s="162">
        <v>4</v>
      </c>
      <c r="O4141" s="162">
        <v>4586.18</v>
      </c>
      <c r="P4141" s="92">
        <v>2021</v>
      </c>
    </row>
    <row r="4142" spans="1:16" s="89" customFormat="1" ht="15.75" customHeight="1" x14ac:dyDescent="0.25">
      <c r="A4142" s="124" t="s">
        <v>3395</v>
      </c>
      <c r="B4142" s="18" t="s">
        <v>3834</v>
      </c>
      <c r="C4142" s="91">
        <v>6747762.2300000004</v>
      </c>
      <c r="D4142" s="118"/>
      <c r="E4142" s="118"/>
      <c r="F4142" s="118"/>
      <c r="G4142" s="91">
        <f t="shared" si="53"/>
        <v>6747762.2300000004</v>
      </c>
      <c r="H4142" s="102">
        <v>44183</v>
      </c>
      <c r="I4142" s="120">
        <v>44247</v>
      </c>
      <c r="J4142" s="29"/>
      <c r="K4142" s="29"/>
      <c r="L4142" s="29"/>
      <c r="M4142" s="162" t="s">
        <v>3988</v>
      </c>
      <c r="N4142" s="162">
        <v>4</v>
      </c>
      <c r="O4142" s="162">
        <v>4541.3999999999996</v>
      </c>
      <c r="P4142" s="162">
        <v>2020</v>
      </c>
    </row>
    <row r="4143" spans="1:16" s="89" customFormat="1" ht="15.75" customHeight="1" x14ac:dyDescent="0.25">
      <c r="A4143" s="124" t="s">
        <v>3707</v>
      </c>
      <c r="B4143" s="18" t="s">
        <v>3834</v>
      </c>
      <c r="C4143" s="91">
        <v>424281.48</v>
      </c>
      <c r="D4143" s="118"/>
      <c r="E4143" s="118"/>
      <c r="F4143" s="118"/>
      <c r="G4143" s="91">
        <f t="shared" si="53"/>
        <v>424281.48</v>
      </c>
      <c r="H4143" s="102">
        <v>44103</v>
      </c>
      <c r="I4143" s="120">
        <v>44271</v>
      </c>
      <c r="J4143" s="29"/>
      <c r="K4143" s="29"/>
      <c r="L4143" s="29"/>
      <c r="M4143" s="162" t="s">
        <v>1229</v>
      </c>
      <c r="N4143" s="162">
        <v>1</v>
      </c>
      <c r="O4143" s="162">
        <v>859.7</v>
      </c>
      <c r="P4143" s="162">
        <v>2020</v>
      </c>
    </row>
    <row r="4144" spans="1:16" s="89" customFormat="1" ht="15.75" customHeight="1" x14ac:dyDescent="0.25">
      <c r="A4144" s="124" t="s">
        <v>3705</v>
      </c>
      <c r="B4144" s="18" t="s">
        <v>3834</v>
      </c>
      <c r="C4144" s="91">
        <v>2004576.23</v>
      </c>
      <c r="D4144" s="118"/>
      <c r="E4144" s="118"/>
      <c r="F4144" s="118"/>
      <c r="G4144" s="91">
        <f t="shared" si="53"/>
        <v>2004576.23</v>
      </c>
      <c r="H4144" s="102">
        <v>44127</v>
      </c>
      <c r="I4144" s="120">
        <v>44281</v>
      </c>
      <c r="J4144" s="29"/>
      <c r="K4144" s="29"/>
      <c r="L4144" s="29"/>
      <c r="M4144" s="162" t="s">
        <v>3831</v>
      </c>
      <c r="N4144" s="162">
        <v>3</v>
      </c>
      <c r="O4144" s="162">
        <v>684.5</v>
      </c>
      <c r="P4144" s="162">
        <v>2020</v>
      </c>
    </row>
    <row r="4145" spans="1:16" s="89" customFormat="1" ht="15.75" customHeight="1" x14ac:dyDescent="0.25">
      <c r="A4145" s="124" t="s">
        <v>3706</v>
      </c>
      <c r="B4145" s="18" t="s">
        <v>3834</v>
      </c>
      <c r="C4145" s="91">
        <v>304514.59999999998</v>
      </c>
      <c r="D4145" s="118"/>
      <c r="E4145" s="118"/>
      <c r="F4145" s="118"/>
      <c r="G4145" s="91">
        <f t="shared" si="53"/>
        <v>304514.59999999998</v>
      </c>
      <c r="H4145" s="102">
        <v>44103</v>
      </c>
      <c r="I4145" s="120">
        <v>44278</v>
      </c>
      <c r="J4145" s="29"/>
      <c r="K4145" s="29"/>
      <c r="L4145" s="29"/>
      <c r="M4145" s="162" t="s">
        <v>1229</v>
      </c>
      <c r="N4145" s="162">
        <v>1</v>
      </c>
      <c r="O4145" s="162">
        <v>1404.66</v>
      </c>
      <c r="P4145" s="162">
        <v>2020</v>
      </c>
    </row>
    <row r="4146" spans="1:16" s="89" customFormat="1" ht="15.75" customHeight="1" x14ac:dyDescent="0.25">
      <c r="A4146" s="124" t="s">
        <v>2693</v>
      </c>
      <c r="B4146" s="18" t="s">
        <v>3844</v>
      </c>
      <c r="C4146" s="91">
        <v>2977215.64</v>
      </c>
      <c r="D4146" s="118"/>
      <c r="E4146" s="118"/>
      <c r="F4146" s="118"/>
      <c r="G4146" s="91">
        <f t="shared" si="53"/>
        <v>2977215.64</v>
      </c>
      <c r="H4146" s="102">
        <v>44166</v>
      </c>
      <c r="I4146" s="120">
        <v>44229</v>
      </c>
      <c r="J4146" s="29"/>
      <c r="K4146" s="29"/>
      <c r="L4146" s="29"/>
      <c r="M4146" s="162" t="s">
        <v>3938</v>
      </c>
      <c r="N4146" s="162">
        <v>1</v>
      </c>
      <c r="O4146" s="162">
        <v>663.3</v>
      </c>
      <c r="P4146" s="162">
        <v>2020</v>
      </c>
    </row>
    <row r="4147" spans="1:16" s="89" customFormat="1" ht="15.75" customHeight="1" x14ac:dyDescent="0.25">
      <c r="A4147" s="124" t="s">
        <v>3354</v>
      </c>
      <c r="B4147" s="18" t="s">
        <v>2942</v>
      </c>
      <c r="C4147" s="91">
        <v>199600.25</v>
      </c>
      <c r="D4147" s="118"/>
      <c r="E4147" s="118"/>
      <c r="F4147" s="118"/>
      <c r="G4147" s="91">
        <f t="shared" si="53"/>
        <v>199600.25</v>
      </c>
      <c r="H4147" s="102">
        <v>44077</v>
      </c>
      <c r="I4147" s="120">
        <v>44267</v>
      </c>
      <c r="J4147" s="29"/>
      <c r="K4147" s="29"/>
      <c r="L4147" s="29"/>
      <c r="M4147" s="162" t="s">
        <v>2822</v>
      </c>
      <c r="N4147" s="162">
        <v>1</v>
      </c>
      <c r="O4147" s="162">
        <v>767</v>
      </c>
      <c r="P4147" s="162">
        <v>2020</v>
      </c>
    </row>
    <row r="4148" spans="1:16" s="89" customFormat="1" ht="15.75" customHeight="1" x14ac:dyDescent="0.25">
      <c r="A4148" s="124" t="s">
        <v>3210</v>
      </c>
      <c r="B4148" s="18" t="s">
        <v>694</v>
      </c>
      <c r="C4148" s="91">
        <v>1815311.61</v>
      </c>
      <c r="D4148" s="118"/>
      <c r="E4148" s="118"/>
      <c r="F4148" s="118"/>
      <c r="G4148" s="91">
        <f t="shared" si="53"/>
        <v>1815311.61</v>
      </c>
      <c r="H4148" s="102">
        <v>44148</v>
      </c>
      <c r="I4148" s="120">
        <v>44284</v>
      </c>
      <c r="J4148" s="29"/>
      <c r="K4148" s="29"/>
      <c r="L4148" s="29"/>
      <c r="M4148" s="162" t="s">
        <v>3606</v>
      </c>
      <c r="N4148" s="162">
        <v>1</v>
      </c>
      <c r="O4148" s="162">
        <v>711.8</v>
      </c>
      <c r="P4148" s="162">
        <v>2020</v>
      </c>
    </row>
    <row r="4149" spans="1:16" s="89" customFormat="1" ht="15.75" customHeight="1" x14ac:dyDescent="0.25">
      <c r="A4149" s="124" t="s">
        <v>3197</v>
      </c>
      <c r="B4149" s="18" t="s">
        <v>694</v>
      </c>
      <c r="C4149" s="91">
        <v>1514124.88</v>
      </c>
      <c r="D4149" s="118"/>
      <c r="E4149" s="118"/>
      <c r="F4149" s="118"/>
      <c r="G4149" s="91">
        <f t="shared" si="53"/>
        <v>1514124.88</v>
      </c>
      <c r="H4149" s="102">
        <v>44158</v>
      </c>
      <c r="I4149" s="120">
        <v>44284</v>
      </c>
      <c r="J4149" s="29"/>
      <c r="K4149" s="29"/>
      <c r="L4149" s="29"/>
      <c r="M4149" s="162" t="s">
        <v>3606</v>
      </c>
      <c r="N4149" s="162">
        <v>1</v>
      </c>
      <c r="O4149" s="162">
        <v>1656.8</v>
      </c>
      <c r="P4149" s="162">
        <v>2020</v>
      </c>
    </row>
    <row r="4150" spans="1:16" s="89" customFormat="1" ht="15.75" customHeight="1" x14ac:dyDescent="0.25">
      <c r="A4150" s="124" t="s">
        <v>3396</v>
      </c>
      <c r="B4150" s="18" t="s">
        <v>3940</v>
      </c>
      <c r="C4150" s="91">
        <v>2420275.77</v>
      </c>
      <c r="D4150" s="118"/>
      <c r="E4150" s="118"/>
      <c r="F4150" s="118"/>
      <c r="G4150" s="91">
        <f t="shared" si="53"/>
        <v>2420275.77</v>
      </c>
      <c r="H4150" s="102">
        <v>44232</v>
      </c>
      <c r="I4150" s="120">
        <v>44287</v>
      </c>
      <c r="J4150" s="29"/>
      <c r="K4150" s="29"/>
      <c r="L4150" s="29"/>
      <c r="M4150" s="162" t="s">
        <v>3938</v>
      </c>
      <c r="N4150" s="162">
        <v>1</v>
      </c>
      <c r="O4150" s="162">
        <v>618.1</v>
      </c>
      <c r="P4150" s="162">
        <v>2021</v>
      </c>
    </row>
    <row r="4151" spans="1:16" s="89" customFormat="1" ht="15.75" customHeight="1" x14ac:dyDescent="0.25">
      <c r="A4151" s="124" t="s">
        <v>3079</v>
      </c>
      <c r="B4151" s="18" t="s">
        <v>3947</v>
      </c>
      <c r="C4151" s="91">
        <v>1554111.6</v>
      </c>
      <c r="D4151" s="118"/>
      <c r="E4151" s="118"/>
      <c r="F4151" s="118"/>
      <c r="G4151" s="91">
        <f t="shared" si="53"/>
        <v>1554111.6</v>
      </c>
      <c r="H4151" s="102">
        <v>44161</v>
      </c>
      <c r="I4151" s="120">
        <v>44224</v>
      </c>
      <c r="J4151" s="29"/>
      <c r="K4151" s="29"/>
      <c r="L4151" s="29"/>
      <c r="M4151" s="162" t="s">
        <v>3939</v>
      </c>
      <c r="N4151" s="162">
        <v>2</v>
      </c>
      <c r="O4151" s="162">
        <v>670.4</v>
      </c>
      <c r="P4151" s="162">
        <v>2020</v>
      </c>
    </row>
    <row r="4152" spans="1:16" s="89" customFormat="1" ht="15.75" customHeight="1" x14ac:dyDescent="0.25">
      <c r="A4152" s="124" t="s">
        <v>2850</v>
      </c>
      <c r="B4152" s="18" t="s">
        <v>3572</v>
      </c>
      <c r="C4152" s="91">
        <v>3907715.04</v>
      </c>
      <c r="D4152" s="118"/>
      <c r="E4152" s="118"/>
      <c r="F4152" s="118"/>
      <c r="G4152" s="91">
        <f t="shared" si="53"/>
        <v>3907715.04</v>
      </c>
      <c r="H4152" s="102">
        <v>44173</v>
      </c>
      <c r="I4152" s="120">
        <v>44285</v>
      </c>
      <c r="J4152" s="29"/>
      <c r="K4152" s="29"/>
      <c r="L4152" s="29"/>
      <c r="M4152" s="162" t="s">
        <v>3938</v>
      </c>
      <c r="N4152" s="162">
        <v>1</v>
      </c>
      <c r="O4152" s="162">
        <v>2676.5</v>
      </c>
      <c r="P4152" s="162">
        <v>2020</v>
      </c>
    </row>
    <row r="4153" spans="1:16" s="89" customFormat="1" ht="15.75" customHeight="1" x14ac:dyDescent="0.25">
      <c r="A4153" s="124" t="s">
        <v>3337</v>
      </c>
      <c r="B4153" s="18" t="s">
        <v>447</v>
      </c>
      <c r="C4153" s="91">
        <v>3148250.77</v>
      </c>
      <c r="D4153" s="118"/>
      <c r="E4153" s="118"/>
      <c r="F4153" s="118"/>
      <c r="G4153" s="91">
        <f t="shared" si="53"/>
        <v>3148250.77</v>
      </c>
      <c r="H4153" s="102">
        <v>44169</v>
      </c>
      <c r="I4153" s="120">
        <v>44280</v>
      </c>
      <c r="J4153" s="29"/>
      <c r="K4153" s="29"/>
      <c r="L4153" s="29"/>
      <c r="M4153" s="162" t="s">
        <v>3937</v>
      </c>
      <c r="N4153" s="162">
        <v>1</v>
      </c>
      <c r="O4153" s="162">
        <v>844.5</v>
      </c>
      <c r="P4153" s="162">
        <v>2020</v>
      </c>
    </row>
    <row r="4154" spans="1:16" s="89" customFormat="1" ht="15.75" customHeight="1" x14ac:dyDescent="0.25">
      <c r="A4154" s="124" t="s">
        <v>3051</v>
      </c>
      <c r="B4154" s="18" t="s">
        <v>3840</v>
      </c>
      <c r="C4154" s="91">
        <v>1566699.41</v>
      </c>
      <c r="D4154" s="118"/>
      <c r="E4154" s="118"/>
      <c r="F4154" s="118"/>
      <c r="G4154" s="91">
        <f t="shared" si="53"/>
        <v>1566699.41</v>
      </c>
      <c r="H4154" s="102">
        <v>44162</v>
      </c>
      <c r="I4154" s="120">
        <v>44217</v>
      </c>
      <c r="J4154" s="29"/>
      <c r="K4154" s="29"/>
      <c r="L4154" s="29"/>
      <c r="M4154" s="162" t="s">
        <v>3938</v>
      </c>
      <c r="N4154" s="162">
        <v>1</v>
      </c>
      <c r="O4154" s="162">
        <v>402.1</v>
      </c>
      <c r="P4154" s="162">
        <v>2020</v>
      </c>
    </row>
    <row r="4155" spans="1:16" s="89" customFormat="1" ht="15.75" customHeight="1" x14ac:dyDescent="0.25">
      <c r="A4155" s="124" t="s">
        <v>3739</v>
      </c>
      <c r="B4155" s="18" t="s">
        <v>3840</v>
      </c>
      <c r="C4155" s="91">
        <v>4303958.9400000004</v>
      </c>
      <c r="D4155" s="118"/>
      <c r="E4155" s="118"/>
      <c r="F4155" s="118"/>
      <c r="G4155" s="91">
        <f t="shared" si="53"/>
        <v>4303958.9400000004</v>
      </c>
      <c r="H4155" s="102">
        <v>44194</v>
      </c>
      <c r="I4155" s="120">
        <v>44243</v>
      </c>
      <c r="J4155" s="29"/>
      <c r="K4155" s="29"/>
      <c r="L4155" s="29"/>
      <c r="M4155" s="162" t="s">
        <v>3938</v>
      </c>
      <c r="N4155" s="162">
        <v>1</v>
      </c>
      <c r="O4155" s="162">
        <v>1655</v>
      </c>
      <c r="P4155" s="162">
        <v>2020</v>
      </c>
    </row>
    <row r="4156" spans="1:16" s="89" customFormat="1" ht="15.75" customHeight="1" x14ac:dyDescent="0.25">
      <c r="A4156" s="124" t="s">
        <v>3749</v>
      </c>
      <c r="B4156" s="18" t="s">
        <v>245</v>
      </c>
      <c r="C4156" s="91">
        <v>289187.83</v>
      </c>
      <c r="D4156" s="118"/>
      <c r="E4156" s="118"/>
      <c r="F4156" s="118"/>
      <c r="G4156" s="91">
        <f t="shared" si="53"/>
        <v>289187.83</v>
      </c>
      <c r="H4156" s="102">
        <v>44257</v>
      </c>
      <c r="I4156" s="120">
        <v>44294</v>
      </c>
      <c r="J4156" s="29"/>
      <c r="K4156" s="29"/>
      <c r="L4156" s="29"/>
      <c r="M4156" s="162" t="s">
        <v>3829</v>
      </c>
      <c r="N4156" s="162">
        <v>1</v>
      </c>
      <c r="O4156" s="162">
        <v>621.29999999999995</v>
      </c>
      <c r="P4156" s="162">
        <v>2021</v>
      </c>
    </row>
    <row r="4157" spans="1:16" s="89" customFormat="1" ht="15.75" customHeight="1" x14ac:dyDescent="0.25">
      <c r="A4157" s="124" t="s">
        <v>3692</v>
      </c>
      <c r="B4157" s="18" t="s">
        <v>3834</v>
      </c>
      <c r="C4157" s="91">
        <v>6427296.0999999996</v>
      </c>
      <c r="D4157" s="118"/>
      <c r="E4157" s="118"/>
      <c r="F4157" s="118"/>
      <c r="G4157" s="91">
        <f t="shared" si="53"/>
        <v>6427296.0999999996</v>
      </c>
      <c r="H4157" s="102">
        <v>44237</v>
      </c>
      <c r="I4157" s="120">
        <v>44284</v>
      </c>
      <c r="J4157" s="29"/>
      <c r="K4157" s="29"/>
      <c r="L4157" s="29"/>
      <c r="M4157" s="162" t="s">
        <v>3988</v>
      </c>
      <c r="N4157" s="162">
        <v>4</v>
      </c>
      <c r="O4157" s="162">
        <v>4471.6400000000003</v>
      </c>
      <c r="P4157" s="92">
        <v>2021</v>
      </c>
    </row>
    <row r="4158" spans="1:16" s="89" customFormat="1" ht="15.75" customHeight="1" x14ac:dyDescent="0.25">
      <c r="A4158" s="119" t="s">
        <v>3741</v>
      </c>
      <c r="B4158" s="18" t="s">
        <v>3838</v>
      </c>
      <c r="C4158" s="91">
        <v>2055880.8</v>
      </c>
      <c r="D4158" s="118"/>
      <c r="E4158" s="118"/>
      <c r="F4158" s="118"/>
      <c r="G4158" s="91">
        <f t="shared" si="53"/>
        <v>2055880.8</v>
      </c>
      <c r="H4158" s="102">
        <v>44195</v>
      </c>
      <c r="I4158" s="120">
        <v>44246</v>
      </c>
      <c r="J4158" s="29"/>
      <c r="K4158" s="29"/>
      <c r="L4158" s="29"/>
      <c r="M4158" s="133" t="s">
        <v>3938</v>
      </c>
      <c r="N4158" s="162">
        <v>1</v>
      </c>
      <c r="O4158" s="162">
        <v>500</v>
      </c>
      <c r="P4158" s="162">
        <v>2020</v>
      </c>
    </row>
    <row r="4159" spans="1:16" s="89" customFormat="1" ht="15.75" customHeight="1" x14ac:dyDescent="0.25">
      <c r="A4159" s="119" t="s">
        <v>3235</v>
      </c>
      <c r="B4159" s="18" t="s">
        <v>3838</v>
      </c>
      <c r="C4159" s="91">
        <v>2216476.7999999998</v>
      </c>
      <c r="D4159" s="118"/>
      <c r="E4159" s="118"/>
      <c r="F4159" s="118"/>
      <c r="G4159" s="91">
        <f t="shared" si="53"/>
        <v>2216476.7999999998</v>
      </c>
      <c r="H4159" s="102">
        <v>44193</v>
      </c>
      <c r="I4159" s="120">
        <v>44272</v>
      </c>
      <c r="J4159" s="29"/>
      <c r="K4159" s="29"/>
      <c r="L4159" s="29"/>
      <c r="M4159" s="133" t="s">
        <v>3938</v>
      </c>
      <c r="N4159" s="162">
        <v>1</v>
      </c>
      <c r="O4159" s="162">
        <v>502.6</v>
      </c>
      <c r="P4159" s="162">
        <v>2020</v>
      </c>
    </row>
    <row r="4160" spans="1:16" s="89" customFormat="1" ht="15.75" customHeight="1" x14ac:dyDescent="0.25">
      <c r="A4160" s="124" t="s">
        <v>3301</v>
      </c>
      <c r="B4160" s="18" t="s">
        <v>3996</v>
      </c>
      <c r="C4160" s="91">
        <v>3031330.54</v>
      </c>
      <c r="D4160" s="118"/>
      <c r="E4160" s="118"/>
      <c r="F4160" s="118"/>
      <c r="G4160" s="91">
        <f t="shared" si="53"/>
        <v>3031330.54</v>
      </c>
      <c r="H4160" s="102">
        <v>44285</v>
      </c>
      <c r="I4160" s="120">
        <v>44295</v>
      </c>
      <c r="J4160" s="29"/>
      <c r="K4160" s="29"/>
      <c r="L4160" s="29"/>
      <c r="M4160" s="162" t="s">
        <v>3938</v>
      </c>
      <c r="N4160" s="162">
        <v>1</v>
      </c>
      <c r="O4160" s="162">
        <v>739.9</v>
      </c>
      <c r="P4160" s="162">
        <v>2021</v>
      </c>
    </row>
    <row r="4161" spans="1:16" s="89" customFormat="1" ht="15.75" customHeight="1" x14ac:dyDescent="0.25">
      <c r="A4161" s="124" t="s">
        <v>3298</v>
      </c>
      <c r="B4161" s="18" t="s">
        <v>2942</v>
      </c>
      <c r="C4161" s="91">
        <v>9053632.8200000003</v>
      </c>
      <c r="D4161" s="118"/>
      <c r="E4161" s="118"/>
      <c r="F4161" s="118"/>
      <c r="G4161" s="91">
        <f t="shared" si="53"/>
        <v>9053632.8200000003</v>
      </c>
      <c r="H4161" s="102">
        <v>44071</v>
      </c>
      <c r="I4161" s="120">
        <v>44252</v>
      </c>
      <c r="J4161" s="29"/>
      <c r="K4161" s="29"/>
      <c r="L4161" s="29"/>
      <c r="M4161" s="162" t="s">
        <v>3828</v>
      </c>
      <c r="N4161" s="162">
        <v>5</v>
      </c>
      <c r="O4161" s="162">
        <v>3500.1</v>
      </c>
      <c r="P4161" s="162">
        <v>2020</v>
      </c>
    </row>
    <row r="4162" spans="1:16" s="89" customFormat="1" ht="15.75" customHeight="1" x14ac:dyDescent="0.25">
      <c r="A4162" s="124" t="s">
        <v>3154</v>
      </c>
      <c r="B4162" s="18" t="s">
        <v>3841</v>
      </c>
      <c r="C4162" s="91">
        <v>2332681.89</v>
      </c>
      <c r="D4162" s="118"/>
      <c r="E4162" s="118"/>
      <c r="F4162" s="118"/>
      <c r="G4162" s="91">
        <f t="shared" si="53"/>
        <v>2332681.89</v>
      </c>
      <c r="H4162" s="102">
        <v>44074</v>
      </c>
      <c r="I4162" s="120">
        <v>44281</v>
      </c>
      <c r="J4162" s="29"/>
      <c r="K4162" s="29"/>
      <c r="L4162" s="29"/>
      <c r="M4162" s="162" t="s">
        <v>3582</v>
      </c>
      <c r="N4162" s="162">
        <v>5</v>
      </c>
      <c r="O4162" s="162">
        <v>823.9</v>
      </c>
      <c r="P4162" s="162">
        <v>2020</v>
      </c>
    </row>
    <row r="4163" spans="1:16" s="89" customFormat="1" ht="15.75" customHeight="1" x14ac:dyDescent="0.25">
      <c r="A4163" s="124" t="s">
        <v>3708</v>
      </c>
      <c r="B4163" s="18" t="s">
        <v>3834</v>
      </c>
      <c r="C4163" s="91">
        <v>189837.7</v>
      </c>
      <c r="D4163" s="118"/>
      <c r="E4163" s="118"/>
      <c r="F4163" s="118"/>
      <c r="G4163" s="91">
        <f t="shared" ref="G4163:G4226" si="54">C4163-D4163+F4163</f>
        <v>189837.7</v>
      </c>
      <c r="H4163" s="102">
        <v>44133</v>
      </c>
      <c r="I4163" s="120">
        <v>44278</v>
      </c>
      <c r="J4163" s="29"/>
      <c r="K4163" s="29"/>
      <c r="L4163" s="29"/>
      <c r="M4163" s="162" t="s">
        <v>1229</v>
      </c>
      <c r="N4163" s="162">
        <v>1</v>
      </c>
      <c r="O4163" s="162">
        <v>1043.5</v>
      </c>
      <c r="P4163" s="162">
        <v>2020</v>
      </c>
    </row>
    <row r="4164" spans="1:16" s="89" customFormat="1" ht="15.75" customHeight="1" x14ac:dyDescent="0.25">
      <c r="A4164" s="119" t="s">
        <v>3381</v>
      </c>
      <c r="B4164" s="18" t="s">
        <v>63</v>
      </c>
      <c r="C4164" s="91">
        <v>4053558.18</v>
      </c>
      <c r="D4164" s="118"/>
      <c r="E4164" s="118"/>
      <c r="F4164" s="118"/>
      <c r="G4164" s="91">
        <f t="shared" si="54"/>
        <v>4053558.18</v>
      </c>
      <c r="H4164" s="102">
        <v>44195</v>
      </c>
      <c r="I4164" s="120">
        <v>44299</v>
      </c>
      <c r="J4164" s="29"/>
      <c r="K4164" s="29"/>
      <c r="L4164" s="29"/>
      <c r="M4164" s="133" t="s">
        <v>3938</v>
      </c>
      <c r="N4164" s="162">
        <v>1</v>
      </c>
      <c r="O4164" s="162">
        <v>919.8</v>
      </c>
      <c r="P4164" s="162">
        <v>2020</v>
      </c>
    </row>
    <row r="4165" spans="1:16" s="89" customFormat="1" ht="15.75" customHeight="1" x14ac:dyDescent="0.25">
      <c r="A4165" s="124" t="s">
        <v>3398</v>
      </c>
      <c r="B4165" s="18" t="s">
        <v>3532</v>
      </c>
      <c r="C4165" s="91">
        <v>1940880</v>
      </c>
      <c r="D4165" s="118"/>
      <c r="E4165" s="118"/>
      <c r="F4165" s="118"/>
      <c r="G4165" s="91">
        <f t="shared" si="54"/>
        <v>1940880</v>
      </c>
      <c r="H4165" s="102">
        <v>44179</v>
      </c>
      <c r="I4165" s="120">
        <v>44243</v>
      </c>
      <c r="J4165" s="29"/>
      <c r="K4165" s="29"/>
      <c r="L4165" s="29"/>
      <c r="M4165" s="29" t="s">
        <v>3937</v>
      </c>
      <c r="N4165" s="162">
        <v>1</v>
      </c>
      <c r="O4165" s="162">
        <v>835</v>
      </c>
      <c r="P4165" s="162">
        <v>2020</v>
      </c>
    </row>
    <row r="4166" spans="1:16" s="89" customFormat="1" ht="15.75" customHeight="1" x14ac:dyDescent="0.25">
      <c r="A4166" s="124" t="s">
        <v>3080</v>
      </c>
      <c r="B4166" s="18" t="s">
        <v>447</v>
      </c>
      <c r="C4166" s="91">
        <v>1144330.8</v>
      </c>
      <c r="D4166" s="118"/>
      <c r="E4166" s="118"/>
      <c r="F4166" s="118"/>
      <c r="G4166" s="91">
        <f t="shared" si="54"/>
        <v>1144330.8</v>
      </c>
      <c r="H4166" s="102">
        <v>44179</v>
      </c>
      <c r="I4166" s="120">
        <v>44288</v>
      </c>
      <c r="J4166" s="29"/>
      <c r="K4166" s="29"/>
      <c r="L4166" s="29"/>
      <c r="M4166" s="29" t="s">
        <v>3957</v>
      </c>
      <c r="N4166" s="162">
        <v>2</v>
      </c>
      <c r="O4166" s="162">
        <v>645.9</v>
      </c>
      <c r="P4166" s="162">
        <v>2020</v>
      </c>
    </row>
    <row r="4167" spans="1:16" s="89" customFormat="1" ht="15.75" customHeight="1" x14ac:dyDescent="0.25">
      <c r="A4167" s="124" t="s">
        <v>3267</v>
      </c>
      <c r="B4167" s="18" t="s">
        <v>3083</v>
      </c>
      <c r="C4167" s="91">
        <v>260494.59</v>
      </c>
      <c r="D4167" s="118"/>
      <c r="E4167" s="118"/>
      <c r="F4167" s="118"/>
      <c r="G4167" s="91">
        <f t="shared" si="54"/>
        <v>260494.59</v>
      </c>
      <c r="H4167" s="102">
        <v>44190</v>
      </c>
      <c r="I4167" s="120">
        <v>44271</v>
      </c>
      <c r="J4167" s="29"/>
      <c r="K4167" s="29"/>
      <c r="L4167" s="29"/>
      <c r="M4167" s="138" t="s">
        <v>724</v>
      </c>
      <c r="N4167" s="162">
        <v>1</v>
      </c>
      <c r="O4167" s="162">
        <v>542.9</v>
      </c>
      <c r="P4167" s="162">
        <v>2020</v>
      </c>
    </row>
    <row r="4168" spans="1:16" s="89" customFormat="1" ht="15.75" customHeight="1" x14ac:dyDescent="0.25">
      <c r="A4168" s="124" t="s">
        <v>3270</v>
      </c>
      <c r="B4168" s="18" t="s">
        <v>3589</v>
      </c>
      <c r="C4168" s="91">
        <v>1849804.64</v>
      </c>
      <c r="D4168" s="118"/>
      <c r="E4168" s="118"/>
      <c r="F4168" s="118"/>
      <c r="G4168" s="91">
        <f t="shared" si="54"/>
        <v>1849804.64</v>
      </c>
      <c r="H4168" s="102">
        <v>44118</v>
      </c>
      <c r="I4168" s="120">
        <v>44146</v>
      </c>
      <c r="J4168" s="29"/>
      <c r="K4168" s="29"/>
      <c r="L4168" s="29"/>
      <c r="M4168" s="138" t="s">
        <v>5</v>
      </c>
      <c r="N4168" s="162">
        <v>1</v>
      </c>
      <c r="O4168" s="162">
        <v>1286.7</v>
      </c>
      <c r="P4168" s="162">
        <v>2020</v>
      </c>
    </row>
    <row r="4169" spans="1:16" s="89" customFormat="1" ht="15.75" customHeight="1" x14ac:dyDescent="0.25">
      <c r="A4169" s="124" t="s">
        <v>2928</v>
      </c>
      <c r="B4169" s="18" t="s">
        <v>3589</v>
      </c>
      <c r="C4169" s="91">
        <v>1359595.68</v>
      </c>
      <c r="D4169" s="118"/>
      <c r="E4169" s="118"/>
      <c r="F4169" s="118"/>
      <c r="G4169" s="91">
        <f t="shared" si="54"/>
        <v>1359595.68</v>
      </c>
      <c r="H4169" s="102">
        <v>44075</v>
      </c>
      <c r="I4169" s="120">
        <v>44146</v>
      </c>
      <c r="J4169" s="29"/>
      <c r="K4169" s="29"/>
      <c r="L4169" s="29"/>
      <c r="M4169" s="138" t="s">
        <v>3976</v>
      </c>
      <c r="N4169" s="162">
        <v>2</v>
      </c>
      <c r="O4169" s="162">
        <v>629</v>
      </c>
      <c r="P4169" s="162">
        <v>2020</v>
      </c>
    </row>
    <row r="4170" spans="1:16" s="89" customFormat="1" ht="15.75" customHeight="1" x14ac:dyDescent="0.25">
      <c r="A4170" s="124" t="s">
        <v>3358</v>
      </c>
      <c r="B4170" s="18" t="s">
        <v>2942</v>
      </c>
      <c r="C4170" s="91">
        <v>1028326.97</v>
      </c>
      <c r="D4170" s="118"/>
      <c r="E4170" s="118"/>
      <c r="F4170" s="118"/>
      <c r="G4170" s="91">
        <f t="shared" si="54"/>
        <v>1028326.97</v>
      </c>
      <c r="H4170" s="102">
        <v>44057</v>
      </c>
      <c r="I4170" s="120">
        <v>44293</v>
      </c>
      <c r="J4170" s="29"/>
      <c r="K4170" s="29"/>
      <c r="L4170" s="29"/>
      <c r="M4170" s="138" t="s">
        <v>3833</v>
      </c>
      <c r="N4170" s="162">
        <v>3</v>
      </c>
      <c r="O4170" s="162">
        <v>660.6</v>
      </c>
      <c r="P4170" s="162">
        <v>2020</v>
      </c>
    </row>
    <row r="4171" spans="1:16" s="89" customFormat="1" ht="15.75" customHeight="1" x14ac:dyDescent="0.25">
      <c r="A4171" s="124" t="s">
        <v>3297</v>
      </c>
      <c r="B4171" s="18" t="s">
        <v>2942</v>
      </c>
      <c r="C4171" s="91">
        <v>8683585.4399999995</v>
      </c>
      <c r="D4171" s="118"/>
      <c r="E4171" s="118"/>
      <c r="F4171" s="118"/>
      <c r="G4171" s="91">
        <f t="shared" si="54"/>
        <v>8683585.4399999995</v>
      </c>
      <c r="H4171" s="102">
        <v>44071</v>
      </c>
      <c r="I4171" s="120">
        <v>44243</v>
      </c>
      <c r="J4171" s="29"/>
      <c r="K4171" s="29"/>
      <c r="L4171" s="29"/>
      <c r="M4171" s="138" t="s">
        <v>3821</v>
      </c>
      <c r="N4171" s="162">
        <v>5</v>
      </c>
      <c r="O4171" s="162">
        <v>3498.1</v>
      </c>
      <c r="P4171" s="162">
        <v>2020</v>
      </c>
    </row>
    <row r="4172" spans="1:16" s="89" customFormat="1" ht="15.75" customHeight="1" x14ac:dyDescent="0.25">
      <c r="A4172" s="124" t="s">
        <v>3209</v>
      </c>
      <c r="B4172" s="18" t="s">
        <v>694</v>
      </c>
      <c r="C4172" s="91">
        <v>2041027.46</v>
      </c>
      <c r="D4172" s="118"/>
      <c r="E4172" s="118"/>
      <c r="F4172" s="118"/>
      <c r="G4172" s="91">
        <f t="shared" si="54"/>
        <v>2041027.46</v>
      </c>
      <c r="H4172" s="102">
        <v>44186</v>
      </c>
      <c r="I4172" s="120">
        <v>44335</v>
      </c>
      <c r="J4172" s="29"/>
      <c r="K4172" s="29"/>
      <c r="L4172" s="29"/>
      <c r="M4172" s="138" t="s">
        <v>3606</v>
      </c>
      <c r="N4172" s="162">
        <v>1</v>
      </c>
      <c r="O4172" s="162">
        <v>705.9</v>
      </c>
      <c r="P4172" s="162">
        <v>2020</v>
      </c>
    </row>
    <row r="4173" spans="1:16" s="89" customFormat="1" ht="15.75" customHeight="1" x14ac:dyDescent="0.25">
      <c r="A4173" s="124" t="s">
        <v>3353</v>
      </c>
      <c r="B4173" s="18" t="s">
        <v>3923</v>
      </c>
      <c r="C4173" s="91">
        <v>738131.56</v>
      </c>
      <c r="D4173" s="118"/>
      <c r="E4173" s="118"/>
      <c r="F4173" s="118"/>
      <c r="G4173" s="91">
        <f t="shared" si="54"/>
        <v>738131.56</v>
      </c>
      <c r="H4173" s="102">
        <v>44089</v>
      </c>
      <c r="I4173" s="120">
        <v>44334</v>
      </c>
      <c r="J4173" s="29"/>
      <c r="K4173" s="29"/>
      <c r="L4173" s="29"/>
      <c r="M4173" s="138" t="s">
        <v>1161</v>
      </c>
      <c r="N4173" s="162">
        <v>1</v>
      </c>
      <c r="O4173" s="162">
        <v>583.5</v>
      </c>
      <c r="P4173" s="162">
        <v>2020</v>
      </c>
    </row>
    <row r="4174" spans="1:16" s="89" customFormat="1" ht="15.75" customHeight="1" x14ac:dyDescent="0.25">
      <c r="A4174" s="124" t="s">
        <v>3335</v>
      </c>
      <c r="B4174" s="18" t="s">
        <v>3923</v>
      </c>
      <c r="C4174" s="91">
        <v>3608672.44</v>
      </c>
      <c r="D4174" s="118"/>
      <c r="E4174" s="118"/>
      <c r="F4174" s="118"/>
      <c r="G4174" s="91">
        <f t="shared" si="54"/>
        <v>3608672.44</v>
      </c>
      <c r="H4174" s="102">
        <v>44323</v>
      </c>
      <c r="I4174" s="120">
        <v>44334</v>
      </c>
      <c r="J4174" s="29"/>
      <c r="K4174" s="29"/>
      <c r="L4174" s="29"/>
      <c r="M4174" s="138" t="s">
        <v>3606</v>
      </c>
      <c r="N4174" s="162">
        <v>1</v>
      </c>
      <c r="O4174" s="162">
        <v>782</v>
      </c>
      <c r="P4174" s="162">
        <v>2021</v>
      </c>
    </row>
    <row r="4175" spans="1:16" s="89" customFormat="1" ht="15.75" customHeight="1" x14ac:dyDescent="0.25">
      <c r="A4175" s="124" t="s">
        <v>3667</v>
      </c>
      <c r="B4175" s="18" t="s">
        <v>3942</v>
      </c>
      <c r="C4175" s="91">
        <v>3045603.98</v>
      </c>
      <c r="D4175" s="118"/>
      <c r="E4175" s="118"/>
      <c r="F4175" s="118"/>
      <c r="G4175" s="91">
        <f t="shared" si="54"/>
        <v>3045603.98</v>
      </c>
      <c r="H4175" s="102">
        <v>44162</v>
      </c>
      <c r="I4175" s="120">
        <v>44224</v>
      </c>
      <c r="J4175" s="29"/>
      <c r="K4175" s="29"/>
      <c r="L4175" s="29"/>
      <c r="M4175" s="138" t="s">
        <v>3938</v>
      </c>
      <c r="N4175" s="162">
        <v>1</v>
      </c>
      <c r="O4175" s="162">
        <v>722.5</v>
      </c>
      <c r="P4175" s="162">
        <v>2020</v>
      </c>
    </row>
    <row r="4176" spans="1:16" s="89" customFormat="1" ht="15.75" customHeight="1" x14ac:dyDescent="0.25">
      <c r="A4176" s="124" t="s">
        <v>3669</v>
      </c>
      <c r="B4176" s="18" t="s">
        <v>3942</v>
      </c>
      <c r="C4176" s="91">
        <v>3573673.5</v>
      </c>
      <c r="D4176" s="118"/>
      <c r="E4176" s="118"/>
      <c r="F4176" s="118"/>
      <c r="G4176" s="91">
        <f t="shared" si="54"/>
        <v>3573673.5</v>
      </c>
      <c r="H4176" s="102">
        <v>44190</v>
      </c>
      <c r="I4176" s="120">
        <v>44342</v>
      </c>
      <c r="J4176" s="29"/>
      <c r="K4176" s="29"/>
      <c r="L4176" s="29"/>
      <c r="M4176" s="138" t="s">
        <v>3938</v>
      </c>
      <c r="N4176" s="162">
        <v>1</v>
      </c>
      <c r="O4176" s="162">
        <v>860.6</v>
      </c>
      <c r="P4176" s="162">
        <v>2020</v>
      </c>
    </row>
    <row r="4177" spans="1:16" s="89" customFormat="1" ht="15.75" customHeight="1" x14ac:dyDescent="0.25">
      <c r="A4177" s="124" t="s">
        <v>3671</v>
      </c>
      <c r="B4177" s="18" t="s">
        <v>3942</v>
      </c>
      <c r="C4177" s="91">
        <v>3266634.61</v>
      </c>
      <c r="D4177" s="118"/>
      <c r="E4177" s="118"/>
      <c r="F4177" s="118"/>
      <c r="G4177" s="91">
        <f t="shared" si="54"/>
        <v>3266634.61</v>
      </c>
      <c r="H4177" s="102">
        <v>44190</v>
      </c>
      <c r="I4177" s="120">
        <v>44342</v>
      </c>
      <c r="J4177" s="29"/>
      <c r="K4177" s="29"/>
      <c r="L4177" s="29"/>
      <c r="M4177" s="138" t="s">
        <v>3938</v>
      </c>
      <c r="N4177" s="162">
        <v>1</v>
      </c>
      <c r="O4177" s="162">
        <v>870.2</v>
      </c>
      <c r="P4177" s="162">
        <v>2020</v>
      </c>
    </row>
    <row r="4178" spans="1:16" s="89" customFormat="1" ht="15.75" customHeight="1" x14ac:dyDescent="0.25">
      <c r="A4178" s="124" t="s">
        <v>3668</v>
      </c>
      <c r="B4178" s="18" t="s">
        <v>3942</v>
      </c>
      <c r="C4178" s="91">
        <v>3787423.18</v>
      </c>
      <c r="D4178" s="118"/>
      <c r="E4178" s="118"/>
      <c r="F4178" s="118"/>
      <c r="G4178" s="91">
        <f t="shared" si="54"/>
        <v>3787423.18</v>
      </c>
      <c r="H4178" s="102">
        <v>44162</v>
      </c>
      <c r="I4178" s="120">
        <v>44224</v>
      </c>
      <c r="J4178" s="29"/>
      <c r="K4178" s="29"/>
      <c r="L4178" s="29"/>
      <c r="M4178" s="138" t="s">
        <v>3938</v>
      </c>
      <c r="N4178" s="162">
        <v>1</v>
      </c>
      <c r="O4178" s="162">
        <v>901</v>
      </c>
      <c r="P4178" s="162">
        <v>2020</v>
      </c>
    </row>
    <row r="4179" spans="1:16" s="89" customFormat="1" ht="15.75" customHeight="1" x14ac:dyDescent="0.25">
      <c r="A4179" s="124" t="s">
        <v>3188</v>
      </c>
      <c r="B4179" s="18" t="s">
        <v>3838</v>
      </c>
      <c r="C4179" s="91">
        <v>2447454</v>
      </c>
      <c r="D4179" s="118"/>
      <c r="E4179" s="118"/>
      <c r="F4179" s="118"/>
      <c r="G4179" s="91">
        <f t="shared" si="54"/>
        <v>2447454</v>
      </c>
      <c r="H4179" s="102">
        <v>44229</v>
      </c>
      <c r="I4179" s="120">
        <v>44321</v>
      </c>
      <c r="J4179" s="29"/>
      <c r="K4179" s="29"/>
      <c r="L4179" s="29"/>
      <c r="M4179" s="138" t="s">
        <v>3938</v>
      </c>
      <c r="N4179" s="162">
        <v>1</v>
      </c>
      <c r="O4179" s="162">
        <v>632.5</v>
      </c>
      <c r="P4179" s="162">
        <v>2021</v>
      </c>
    </row>
    <row r="4180" spans="1:16" s="89" customFormat="1" ht="15.75" customHeight="1" x14ac:dyDescent="0.25">
      <c r="A4180" s="124" t="s">
        <v>3054</v>
      </c>
      <c r="B4180" s="18" t="s">
        <v>3532</v>
      </c>
      <c r="C4180" s="91">
        <v>2265720</v>
      </c>
      <c r="D4180" s="118"/>
      <c r="E4180" s="118"/>
      <c r="F4180" s="118"/>
      <c r="G4180" s="91">
        <f t="shared" si="54"/>
        <v>2265720</v>
      </c>
      <c r="H4180" s="102">
        <v>44183</v>
      </c>
      <c r="I4180" s="120">
        <v>44285</v>
      </c>
      <c r="J4180" s="29"/>
      <c r="K4180" s="29"/>
      <c r="L4180" s="29"/>
      <c r="M4180" s="138" t="s">
        <v>3957</v>
      </c>
      <c r="N4180" s="162">
        <v>2</v>
      </c>
      <c r="O4180" s="162">
        <v>826.5</v>
      </c>
      <c r="P4180" s="162">
        <v>2020</v>
      </c>
    </row>
    <row r="4181" spans="1:16" s="89" customFormat="1" ht="15.75" customHeight="1" x14ac:dyDescent="0.25">
      <c r="A4181" s="124" t="s">
        <v>3076</v>
      </c>
      <c r="B4181" s="18" t="s">
        <v>3840</v>
      </c>
      <c r="C4181" s="91">
        <v>6591830.0899999999</v>
      </c>
      <c r="D4181" s="118"/>
      <c r="E4181" s="118"/>
      <c r="F4181" s="118"/>
      <c r="G4181" s="91">
        <f t="shared" si="54"/>
        <v>6591830.0899999999</v>
      </c>
      <c r="H4181" s="102">
        <v>44179</v>
      </c>
      <c r="I4181" s="120">
        <v>44239</v>
      </c>
      <c r="J4181" s="29"/>
      <c r="K4181" s="29"/>
      <c r="L4181" s="29"/>
      <c r="M4181" s="138" t="s">
        <v>3938</v>
      </c>
      <c r="N4181" s="162">
        <v>1</v>
      </c>
      <c r="O4181" s="162">
        <v>5138.7</v>
      </c>
      <c r="P4181" s="162">
        <v>2020</v>
      </c>
    </row>
    <row r="4182" spans="1:16" s="89" customFormat="1" ht="15.75" customHeight="1" x14ac:dyDescent="0.25">
      <c r="A4182" s="124" t="s">
        <v>3225</v>
      </c>
      <c r="B4182" s="18" t="s">
        <v>3946</v>
      </c>
      <c r="C4182" s="91">
        <v>2291702.4</v>
      </c>
      <c r="D4182" s="118"/>
      <c r="E4182" s="118"/>
      <c r="F4182" s="118"/>
      <c r="G4182" s="91">
        <f t="shared" si="54"/>
        <v>2291702.4</v>
      </c>
      <c r="H4182" s="102">
        <v>44172</v>
      </c>
      <c r="I4182" s="120">
        <v>44190</v>
      </c>
      <c r="J4182" s="29"/>
      <c r="K4182" s="29"/>
      <c r="L4182" s="29"/>
      <c r="M4182" s="138" t="s">
        <v>3939</v>
      </c>
      <c r="N4182" s="162">
        <v>2</v>
      </c>
      <c r="O4182" s="162">
        <v>468.7</v>
      </c>
      <c r="P4182" s="162">
        <v>2020</v>
      </c>
    </row>
    <row r="4183" spans="1:16" s="89" customFormat="1" ht="15.75" customHeight="1" x14ac:dyDescent="0.25">
      <c r="A4183" s="124" t="s">
        <v>3228</v>
      </c>
      <c r="B4183" s="18" t="s">
        <v>3946</v>
      </c>
      <c r="C4183" s="91">
        <v>2206512.69</v>
      </c>
      <c r="D4183" s="118"/>
      <c r="E4183" s="118"/>
      <c r="F4183" s="118"/>
      <c r="G4183" s="91">
        <f t="shared" si="54"/>
        <v>2206512.69</v>
      </c>
      <c r="H4183" s="102">
        <v>44168</v>
      </c>
      <c r="I4183" s="120">
        <v>44189</v>
      </c>
      <c r="J4183" s="29"/>
      <c r="K4183" s="29"/>
      <c r="L4183" s="29"/>
      <c r="M4183" s="138" t="s">
        <v>3939</v>
      </c>
      <c r="N4183" s="162">
        <v>2</v>
      </c>
      <c r="O4183" s="162">
        <v>465.8</v>
      </c>
      <c r="P4183" s="162">
        <v>2020</v>
      </c>
    </row>
    <row r="4184" spans="1:16" s="89" customFormat="1" ht="15.75" customHeight="1" x14ac:dyDescent="0.25">
      <c r="A4184" s="124" t="s">
        <v>3226</v>
      </c>
      <c r="B4184" s="18" t="s">
        <v>3946</v>
      </c>
      <c r="C4184" s="91">
        <v>2229609.89</v>
      </c>
      <c r="D4184" s="118"/>
      <c r="E4184" s="118"/>
      <c r="F4184" s="118"/>
      <c r="G4184" s="91">
        <f t="shared" si="54"/>
        <v>2229609.89</v>
      </c>
      <c r="H4184" s="102">
        <v>44172</v>
      </c>
      <c r="I4184" s="120">
        <v>44190</v>
      </c>
      <c r="J4184" s="29"/>
      <c r="K4184" s="29"/>
      <c r="L4184" s="29"/>
      <c r="M4184" s="138" t="s">
        <v>3939</v>
      </c>
      <c r="N4184" s="162">
        <v>2</v>
      </c>
      <c r="O4184" s="162">
        <v>471.4</v>
      </c>
      <c r="P4184" s="162">
        <v>2020</v>
      </c>
    </row>
    <row r="4185" spans="1:16" s="89" customFormat="1" ht="15.75" customHeight="1" x14ac:dyDescent="0.25">
      <c r="A4185" s="124" t="s">
        <v>3229</v>
      </c>
      <c r="B4185" s="18" t="s">
        <v>3946</v>
      </c>
      <c r="C4185" s="91">
        <v>2212838.3999999999</v>
      </c>
      <c r="D4185" s="118"/>
      <c r="E4185" s="118"/>
      <c r="F4185" s="118"/>
      <c r="G4185" s="91">
        <f t="shared" si="54"/>
        <v>2212838.3999999999</v>
      </c>
      <c r="H4185" s="102">
        <v>44172</v>
      </c>
      <c r="I4185" s="120">
        <v>44190</v>
      </c>
      <c r="J4185" s="29"/>
      <c r="K4185" s="29"/>
      <c r="L4185" s="29"/>
      <c r="M4185" s="138" t="s">
        <v>3939</v>
      </c>
      <c r="N4185" s="162">
        <v>2</v>
      </c>
      <c r="O4185" s="162">
        <v>538</v>
      </c>
      <c r="P4185" s="162">
        <v>2020</v>
      </c>
    </row>
    <row r="4186" spans="1:16" s="89" customFormat="1" ht="15.75" customHeight="1" x14ac:dyDescent="0.25">
      <c r="A4186" s="124" t="s">
        <v>3058</v>
      </c>
      <c r="B4186" s="18" t="s">
        <v>3532</v>
      </c>
      <c r="C4186" s="91">
        <v>1960258.8</v>
      </c>
      <c r="D4186" s="118"/>
      <c r="E4186" s="118"/>
      <c r="F4186" s="118"/>
      <c r="G4186" s="91">
        <f t="shared" si="54"/>
        <v>1960258.8</v>
      </c>
      <c r="H4186" s="102">
        <v>44187</v>
      </c>
      <c r="I4186" s="120">
        <v>44315</v>
      </c>
      <c r="J4186" s="29"/>
      <c r="K4186" s="29"/>
      <c r="L4186" s="29"/>
      <c r="M4186" s="138" t="s">
        <v>3937</v>
      </c>
      <c r="N4186" s="162">
        <v>1</v>
      </c>
      <c r="O4186" s="162">
        <v>1388.27</v>
      </c>
      <c r="P4186" s="162">
        <v>2020</v>
      </c>
    </row>
    <row r="4187" spans="1:16" s="89" customFormat="1" ht="15.75" customHeight="1" x14ac:dyDescent="0.25">
      <c r="A4187" s="124" t="s">
        <v>3091</v>
      </c>
      <c r="B4187" s="18" t="s">
        <v>3840</v>
      </c>
      <c r="C4187" s="91">
        <v>4327723.2</v>
      </c>
      <c r="D4187" s="118"/>
      <c r="E4187" s="118"/>
      <c r="F4187" s="118"/>
      <c r="G4187" s="91">
        <f t="shared" si="54"/>
        <v>4327723.2</v>
      </c>
      <c r="H4187" s="102">
        <v>44174</v>
      </c>
      <c r="I4187" s="120">
        <v>44287</v>
      </c>
      <c r="J4187" s="29"/>
      <c r="K4187" s="29"/>
      <c r="L4187" s="29"/>
      <c r="M4187" s="138" t="s">
        <v>3938</v>
      </c>
      <c r="N4187" s="162">
        <v>1</v>
      </c>
      <c r="O4187" s="162">
        <v>1949.3</v>
      </c>
      <c r="P4187" s="162">
        <v>2020</v>
      </c>
    </row>
    <row r="4188" spans="1:16" s="89" customFormat="1" ht="15.75" customHeight="1" x14ac:dyDescent="0.25">
      <c r="A4188" s="124" t="s">
        <v>2729</v>
      </c>
      <c r="B4188" s="18" t="s">
        <v>3940</v>
      </c>
      <c r="C4188" s="91">
        <v>5958285.7699999996</v>
      </c>
      <c r="D4188" s="118"/>
      <c r="E4188" s="118"/>
      <c r="F4188" s="118"/>
      <c r="G4188" s="91">
        <f t="shared" si="54"/>
        <v>5958285.7699999996</v>
      </c>
      <c r="H4188" s="102">
        <v>44188</v>
      </c>
      <c r="I4188" s="120">
        <v>44243</v>
      </c>
      <c r="J4188" s="29"/>
      <c r="K4188" s="29"/>
      <c r="L4188" s="29"/>
      <c r="M4188" s="138" t="s">
        <v>3941</v>
      </c>
      <c r="N4188" s="162">
        <v>5</v>
      </c>
      <c r="O4188" s="162">
        <v>3476</v>
      </c>
      <c r="P4188" s="162">
        <v>2020</v>
      </c>
    </row>
    <row r="4189" spans="1:16" s="89" customFormat="1" ht="15.75" customHeight="1" x14ac:dyDescent="0.25">
      <c r="A4189" s="124" t="s">
        <v>3206</v>
      </c>
      <c r="B4189" s="18" t="s">
        <v>3940</v>
      </c>
      <c r="C4189" s="91">
        <v>2490035.23</v>
      </c>
      <c r="D4189" s="118"/>
      <c r="E4189" s="118"/>
      <c r="F4189" s="118"/>
      <c r="G4189" s="91">
        <f t="shared" si="54"/>
        <v>2490035.23</v>
      </c>
      <c r="H4189" s="102">
        <v>44272</v>
      </c>
      <c r="I4189" s="120">
        <v>44327</v>
      </c>
      <c r="J4189" s="29"/>
      <c r="K4189" s="29"/>
      <c r="L4189" s="29"/>
      <c r="M4189" s="138" t="s">
        <v>3938</v>
      </c>
      <c r="N4189" s="162">
        <v>1</v>
      </c>
      <c r="O4189" s="162">
        <v>740.4</v>
      </c>
      <c r="P4189" s="162">
        <v>2021</v>
      </c>
    </row>
    <row r="4190" spans="1:16" s="89" customFormat="1" ht="15.75" customHeight="1" x14ac:dyDescent="0.25">
      <c r="A4190" s="124" t="s">
        <v>3100</v>
      </c>
      <c r="B4190" s="18" t="s">
        <v>63</v>
      </c>
      <c r="C4190" s="91">
        <v>2175127.2000000002</v>
      </c>
      <c r="D4190" s="118"/>
      <c r="E4190" s="118"/>
      <c r="F4190" s="118"/>
      <c r="G4190" s="91">
        <f t="shared" si="54"/>
        <v>2175127.2000000002</v>
      </c>
      <c r="H4190" s="102">
        <v>44288</v>
      </c>
      <c r="I4190" s="120">
        <v>44340</v>
      </c>
      <c r="J4190" s="29"/>
      <c r="K4190" s="29"/>
      <c r="L4190" s="29"/>
      <c r="M4190" s="138" t="s">
        <v>3938</v>
      </c>
      <c r="N4190" s="162">
        <v>1</v>
      </c>
      <c r="O4190" s="162">
        <v>1099.5999999999999</v>
      </c>
      <c r="P4190" s="162">
        <v>2021</v>
      </c>
    </row>
    <row r="4191" spans="1:16" s="89" customFormat="1" ht="15.75" customHeight="1" x14ac:dyDescent="0.25">
      <c r="A4191" s="124" t="s">
        <v>3106</v>
      </c>
      <c r="B4191" s="18" t="s">
        <v>63</v>
      </c>
      <c r="C4191" s="91">
        <v>1596712.87</v>
      </c>
      <c r="D4191" s="118"/>
      <c r="E4191" s="118"/>
      <c r="F4191" s="118"/>
      <c r="G4191" s="91">
        <f t="shared" si="54"/>
        <v>1596712.87</v>
      </c>
      <c r="H4191" s="102">
        <v>44243</v>
      </c>
      <c r="I4191" s="120">
        <v>44285</v>
      </c>
      <c r="J4191" s="29"/>
      <c r="K4191" s="29"/>
      <c r="L4191" s="29"/>
      <c r="M4191" s="138" t="s">
        <v>3939</v>
      </c>
      <c r="N4191" s="162">
        <v>2</v>
      </c>
      <c r="O4191" s="162">
        <v>687.65</v>
      </c>
      <c r="P4191" s="162">
        <v>2021</v>
      </c>
    </row>
    <row r="4192" spans="1:16" s="89" customFormat="1" ht="15.75" customHeight="1" x14ac:dyDescent="0.25">
      <c r="A4192" s="124" t="s">
        <v>3392</v>
      </c>
      <c r="B4192" s="18" t="s">
        <v>63</v>
      </c>
      <c r="C4192" s="91">
        <v>1891881.22</v>
      </c>
      <c r="D4192" s="118"/>
      <c r="E4192" s="118"/>
      <c r="F4192" s="118"/>
      <c r="G4192" s="91">
        <f t="shared" si="54"/>
        <v>1891881.22</v>
      </c>
      <c r="H4192" s="102">
        <v>44231</v>
      </c>
      <c r="I4192" s="120">
        <v>44271</v>
      </c>
      <c r="J4192" s="29"/>
      <c r="K4192" s="29"/>
      <c r="L4192" s="29"/>
      <c r="M4192" s="138" t="s">
        <v>3939</v>
      </c>
      <c r="N4192" s="162">
        <v>2</v>
      </c>
      <c r="O4192" s="162">
        <v>811.4</v>
      </c>
      <c r="P4192" s="162">
        <v>2021</v>
      </c>
    </row>
    <row r="4193" spans="1:16" s="89" customFormat="1" ht="15.75" customHeight="1" x14ac:dyDescent="0.25">
      <c r="A4193" s="124" t="s">
        <v>2984</v>
      </c>
      <c r="B4193" s="18" t="s">
        <v>17</v>
      </c>
      <c r="C4193" s="91">
        <v>151819.54</v>
      </c>
      <c r="D4193" s="118"/>
      <c r="E4193" s="118"/>
      <c r="F4193" s="118"/>
      <c r="G4193" s="91">
        <f t="shared" si="54"/>
        <v>151819.54</v>
      </c>
      <c r="H4193" s="102">
        <v>44078</v>
      </c>
      <c r="I4193" s="120">
        <v>44158</v>
      </c>
      <c r="J4193" s="29"/>
      <c r="K4193" s="29"/>
      <c r="L4193" s="29"/>
      <c r="M4193" s="145" t="s">
        <v>3583</v>
      </c>
      <c r="N4193" s="92">
        <v>4</v>
      </c>
      <c r="O4193" s="162">
        <v>1188.9000000000001</v>
      </c>
      <c r="P4193" s="162">
        <v>2020</v>
      </c>
    </row>
    <row r="4194" spans="1:16" s="89" customFormat="1" ht="15.75" customHeight="1" x14ac:dyDescent="0.25">
      <c r="A4194" s="124" t="s">
        <v>2849</v>
      </c>
      <c r="B4194" s="18" t="s">
        <v>3572</v>
      </c>
      <c r="C4194" s="91">
        <v>5590568.4000000004</v>
      </c>
      <c r="D4194" s="118"/>
      <c r="E4194" s="118"/>
      <c r="F4194" s="118"/>
      <c r="G4194" s="91">
        <f t="shared" si="54"/>
        <v>5590568.4000000004</v>
      </c>
      <c r="H4194" s="102">
        <v>44288</v>
      </c>
      <c r="I4194" s="120">
        <v>44328</v>
      </c>
      <c r="J4194" s="29"/>
      <c r="K4194" s="29"/>
      <c r="L4194" s="29"/>
      <c r="M4194" s="138" t="s">
        <v>3938</v>
      </c>
      <c r="N4194" s="162">
        <v>1</v>
      </c>
      <c r="O4194" s="162">
        <v>4071.2</v>
      </c>
      <c r="P4194" s="162">
        <v>2021</v>
      </c>
    </row>
    <row r="4195" spans="1:16" s="89" customFormat="1" ht="15.75" customHeight="1" x14ac:dyDescent="0.25">
      <c r="A4195" s="124" t="s">
        <v>3246</v>
      </c>
      <c r="B4195" s="18" t="s">
        <v>694</v>
      </c>
      <c r="C4195" s="91">
        <v>1974534.76</v>
      </c>
      <c r="D4195" s="118"/>
      <c r="E4195" s="118"/>
      <c r="F4195" s="118"/>
      <c r="G4195" s="91">
        <f t="shared" si="54"/>
        <v>1974534.76</v>
      </c>
      <c r="H4195" s="102">
        <v>44305</v>
      </c>
      <c r="I4195" s="120">
        <v>44334</v>
      </c>
      <c r="J4195" s="29"/>
      <c r="K4195" s="29"/>
      <c r="L4195" s="29"/>
      <c r="M4195" s="138" t="s">
        <v>3938</v>
      </c>
      <c r="N4195" s="162">
        <v>1</v>
      </c>
      <c r="O4195" s="162">
        <v>453.7</v>
      </c>
      <c r="P4195" s="162">
        <v>2021</v>
      </c>
    </row>
    <row r="4196" spans="1:16" s="89" customFormat="1" ht="15.75" customHeight="1" x14ac:dyDescent="0.25">
      <c r="A4196" s="124" t="s">
        <v>3983</v>
      </c>
      <c r="B4196" s="18" t="s">
        <v>694</v>
      </c>
      <c r="C4196" s="91">
        <v>3279293.34</v>
      </c>
      <c r="D4196" s="118"/>
      <c r="E4196" s="118"/>
      <c r="F4196" s="118"/>
      <c r="G4196" s="91">
        <f t="shared" si="54"/>
        <v>3279293.34</v>
      </c>
      <c r="H4196" s="102">
        <v>44305</v>
      </c>
      <c r="I4196" s="120">
        <v>44336</v>
      </c>
      <c r="J4196" s="29"/>
      <c r="K4196" s="29"/>
      <c r="L4196" s="29"/>
      <c r="M4196" s="138" t="s">
        <v>3938</v>
      </c>
      <c r="N4196" s="162">
        <v>1</v>
      </c>
      <c r="O4196" s="162">
        <v>859.1</v>
      </c>
      <c r="P4196" s="92">
        <v>2021</v>
      </c>
    </row>
    <row r="4197" spans="1:16" s="89" customFormat="1" ht="15.75" customHeight="1" x14ac:dyDescent="0.25">
      <c r="A4197" s="124" t="s">
        <v>3300</v>
      </c>
      <c r="B4197" s="18" t="s">
        <v>3996</v>
      </c>
      <c r="C4197" s="91">
        <v>2714531.74</v>
      </c>
      <c r="D4197" s="118"/>
      <c r="E4197" s="118"/>
      <c r="F4197" s="118"/>
      <c r="G4197" s="91">
        <f t="shared" si="54"/>
        <v>2714531.74</v>
      </c>
      <c r="H4197" s="102">
        <v>44335</v>
      </c>
      <c r="I4197" s="120">
        <v>44350</v>
      </c>
      <c r="J4197" s="29"/>
      <c r="K4197" s="29"/>
      <c r="L4197" s="29"/>
      <c r="M4197" s="138" t="s">
        <v>3938</v>
      </c>
      <c r="N4197" s="162">
        <v>1</v>
      </c>
      <c r="O4197" s="162">
        <v>763.6</v>
      </c>
      <c r="P4197" s="162">
        <v>2021</v>
      </c>
    </row>
    <row r="4198" spans="1:16" s="89" customFormat="1" ht="15.75" customHeight="1" x14ac:dyDescent="0.25">
      <c r="A4198" s="124" t="s">
        <v>3372</v>
      </c>
      <c r="B4198" s="18" t="s">
        <v>63</v>
      </c>
      <c r="C4198" s="91">
        <v>4678335.8899999997</v>
      </c>
      <c r="D4198" s="118"/>
      <c r="E4198" s="118"/>
      <c r="F4198" s="118"/>
      <c r="G4198" s="91">
        <f t="shared" si="54"/>
        <v>4678335.8899999997</v>
      </c>
      <c r="H4198" s="102">
        <v>44305</v>
      </c>
      <c r="I4198" s="120">
        <v>44340</v>
      </c>
      <c r="J4198" s="29"/>
      <c r="K4198" s="29"/>
      <c r="L4198" s="29"/>
      <c r="M4198" s="138" t="s">
        <v>3938</v>
      </c>
      <c r="N4198" s="162">
        <v>1</v>
      </c>
      <c r="O4198" s="162">
        <v>3673.4</v>
      </c>
      <c r="P4198" s="162">
        <v>2021</v>
      </c>
    </row>
    <row r="4199" spans="1:16" s="89" customFormat="1" ht="15.75" customHeight="1" x14ac:dyDescent="0.25">
      <c r="A4199" s="124" t="s">
        <v>3371</v>
      </c>
      <c r="B4199" s="18" t="s">
        <v>3838</v>
      </c>
      <c r="C4199" s="91">
        <v>5201482.8</v>
      </c>
      <c r="D4199" s="118"/>
      <c r="E4199" s="118"/>
      <c r="F4199" s="118"/>
      <c r="G4199" s="91">
        <f t="shared" si="54"/>
        <v>5201482.8</v>
      </c>
      <c r="H4199" s="102">
        <v>44186</v>
      </c>
      <c r="I4199" s="120">
        <v>44351</v>
      </c>
      <c r="J4199" s="29"/>
      <c r="K4199" s="29"/>
      <c r="L4199" s="29"/>
      <c r="M4199" s="138" t="s">
        <v>3938</v>
      </c>
      <c r="N4199" s="162">
        <v>1</v>
      </c>
      <c r="O4199" s="162">
        <v>3632.7</v>
      </c>
      <c r="P4199" s="162">
        <v>2020</v>
      </c>
    </row>
    <row r="4200" spans="1:16" s="89" customFormat="1" ht="15.75" customHeight="1" x14ac:dyDescent="0.25">
      <c r="A4200" s="124" t="s">
        <v>3304</v>
      </c>
      <c r="B4200" s="18" t="s">
        <v>3083</v>
      </c>
      <c r="C4200" s="91">
        <v>1881595.54</v>
      </c>
      <c r="D4200" s="118"/>
      <c r="E4200" s="118"/>
      <c r="F4200" s="118"/>
      <c r="G4200" s="91">
        <f t="shared" si="54"/>
        <v>1881595.54</v>
      </c>
      <c r="H4200" s="102">
        <v>44193</v>
      </c>
      <c r="I4200" s="120">
        <v>44355</v>
      </c>
      <c r="J4200" s="29"/>
      <c r="K4200" s="29"/>
      <c r="L4200" s="29"/>
      <c r="M4200" s="138" t="s">
        <v>3939</v>
      </c>
      <c r="N4200" s="162">
        <v>2</v>
      </c>
      <c r="O4200" s="162">
        <v>831.5</v>
      </c>
      <c r="P4200" s="162">
        <v>2020</v>
      </c>
    </row>
    <row r="4201" spans="1:16" s="89" customFormat="1" ht="15.75" customHeight="1" x14ac:dyDescent="0.25">
      <c r="A4201" s="124" t="s">
        <v>3984</v>
      </c>
      <c r="B4201" s="18" t="s">
        <v>3840</v>
      </c>
      <c r="C4201" s="91">
        <v>2735648.93</v>
      </c>
      <c r="D4201" s="118"/>
      <c r="E4201" s="118"/>
      <c r="F4201" s="118"/>
      <c r="G4201" s="91">
        <f t="shared" si="54"/>
        <v>2735648.93</v>
      </c>
      <c r="H4201" s="102">
        <v>44256</v>
      </c>
      <c r="I4201" s="120">
        <v>44328</v>
      </c>
      <c r="J4201" s="29"/>
      <c r="K4201" s="29"/>
      <c r="L4201" s="29"/>
      <c r="M4201" s="138" t="s">
        <v>3938</v>
      </c>
      <c r="N4201" s="162">
        <v>1</v>
      </c>
      <c r="O4201" s="162">
        <v>619.20000000000005</v>
      </c>
      <c r="P4201" s="162">
        <v>2021</v>
      </c>
    </row>
    <row r="4202" spans="1:16" s="89" customFormat="1" ht="15.75" customHeight="1" x14ac:dyDescent="0.25">
      <c r="A4202" s="124" t="s">
        <v>3144</v>
      </c>
      <c r="B4202" s="18" t="s">
        <v>3840</v>
      </c>
      <c r="C4202" s="91">
        <v>2609249.58</v>
      </c>
      <c r="D4202" s="118"/>
      <c r="E4202" s="118"/>
      <c r="F4202" s="118"/>
      <c r="G4202" s="91">
        <f t="shared" si="54"/>
        <v>2609249.58</v>
      </c>
      <c r="H4202" s="102">
        <v>44287</v>
      </c>
      <c r="I4202" s="120">
        <v>44328</v>
      </c>
      <c r="J4202" s="29"/>
      <c r="K4202" s="29"/>
      <c r="L4202" s="29"/>
      <c r="M4202" s="138" t="s">
        <v>3938</v>
      </c>
      <c r="N4202" s="162">
        <v>1</v>
      </c>
      <c r="O4202" s="162">
        <v>596.6</v>
      </c>
      <c r="P4202" s="162">
        <v>2021</v>
      </c>
    </row>
    <row r="4203" spans="1:16" s="89" customFormat="1" ht="17.25" customHeight="1" x14ac:dyDescent="0.25">
      <c r="A4203" s="124" t="s">
        <v>3355</v>
      </c>
      <c r="B4203" s="18" t="s">
        <v>2942</v>
      </c>
      <c r="C4203" s="91">
        <v>174181.12</v>
      </c>
      <c r="D4203" s="118"/>
      <c r="E4203" s="118"/>
      <c r="F4203" s="118"/>
      <c r="G4203" s="91">
        <f t="shared" si="54"/>
        <v>174181.12</v>
      </c>
      <c r="H4203" s="102">
        <v>44063</v>
      </c>
      <c r="I4203" s="120">
        <v>44327</v>
      </c>
      <c r="J4203" s="29"/>
      <c r="K4203" s="29"/>
      <c r="L4203" s="29"/>
      <c r="M4203" s="162" t="s">
        <v>2822</v>
      </c>
      <c r="N4203" s="162">
        <v>1</v>
      </c>
      <c r="O4203" s="162">
        <v>623.58000000000004</v>
      </c>
      <c r="P4203" s="162">
        <v>2020</v>
      </c>
    </row>
    <row r="4204" spans="1:16" s="89" customFormat="1" ht="15.75" customHeight="1" x14ac:dyDescent="0.25">
      <c r="A4204" s="124" t="s">
        <v>3361</v>
      </c>
      <c r="B4204" s="18" t="s">
        <v>2942</v>
      </c>
      <c r="C4204" s="91">
        <v>1356661.5</v>
      </c>
      <c r="D4204" s="118"/>
      <c r="E4204" s="118"/>
      <c r="F4204" s="118"/>
      <c r="G4204" s="91">
        <f t="shared" si="54"/>
        <v>1356661.5</v>
      </c>
      <c r="H4204" s="102">
        <v>44085</v>
      </c>
      <c r="I4204" s="120">
        <v>44342</v>
      </c>
      <c r="J4204" s="29"/>
      <c r="K4204" s="29"/>
      <c r="L4204" s="29"/>
      <c r="M4204" s="162" t="s">
        <v>3582</v>
      </c>
      <c r="N4204" s="162">
        <v>5</v>
      </c>
      <c r="O4204" s="162">
        <v>766.9</v>
      </c>
      <c r="P4204" s="162">
        <v>2020</v>
      </c>
    </row>
    <row r="4205" spans="1:16" s="89" customFormat="1" ht="15.75" customHeight="1" x14ac:dyDescent="0.25">
      <c r="A4205" s="124" t="s">
        <v>3332</v>
      </c>
      <c r="B4205" s="18" t="s">
        <v>3923</v>
      </c>
      <c r="C4205" s="91">
        <v>3009140.94</v>
      </c>
      <c r="D4205" s="118"/>
      <c r="E4205" s="118"/>
      <c r="F4205" s="118"/>
      <c r="G4205" s="91">
        <f t="shared" si="54"/>
        <v>3009140.94</v>
      </c>
      <c r="H4205" s="102">
        <v>44343</v>
      </c>
      <c r="I4205" s="120">
        <v>44371</v>
      </c>
      <c r="J4205" s="29"/>
      <c r="K4205" s="29"/>
      <c r="L4205" s="29"/>
      <c r="M4205" s="162" t="s">
        <v>3606</v>
      </c>
      <c r="N4205" s="162">
        <v>1</v>
      </c>
      <c r="O4205" s="162">
        <v>785.7</v>
      </c>
      <c r="P4205" s="162">
        <v>2021</v>
      </c>
    </row>
    <row r="4206" spans="1:16" s="89" customFormat="1" ht="15.75" customHeight="1" x14ac:dyDescent="0.25">
      <c r="A4206" s="124" t="s">
        <v>3286</v>
      </c>
      <c r="B4206" s="18" t="s">
        <v>3947</v>
      </c>
      <c r="C4206" s="91">
        <v>1246022.03</v>
      </c>
      <c r="D4206" s="118"/>
      <c r="E4206" s="118"/>
      <c r="F4206" s="118"/>
      <c r="G4206" s="91">
        <f t="shared" si="54"/>
        <v>1246022.03</v>
      </c>
      <c r="H4206" s="102">
        <v>44134</v>
      </c>
      <c r="I4206" s="120">
        <v>44315</v>
      </c>
      <c r="J4206" s="29"/>
      <c r="K4206" s="29"/>
      <c r="L4206" s="29"/>
      <c r="M4206" s="162" t="s">
        <v>3939</v>
      </c>
      <c r="N4206" s="162">
        <v>2</v>
      </c>
      <c r="O4206" s="162">
        <v>321</v>
      </c>
      <c r="P4206" s="162">
        <v>2020</v>
      </c>
    </row>
    <row r="4207" spans="1:16" s="89" customFormat="1" ht="15.75" customHeight="1" x14ac:dyDescent="0.25">
      <c r="A4207" s="124" t="s">
        <v>3063</v>
      </c>
      <c r="B4207" s="18" t="s">
        <v>3840</v>
      </c>
      <c r="C4207" s="91">
        <v>2935304.4</v>
      </c>
      <c r="D4207" s="118"/>
      <c r="E4207" s="118"/>
      <c r="F4207" s="118"/>
      <c r="G4207" s="91">
        <f t="shared" si="54"/>
        <v>2935304.4</v>
      </c>
      <c r="H4207" s="102">
        <v>44190</v>
      </c>
      <c r="I4207" s="120">
        <v>44291</v>
      </c>
      <c r="J4207" s="29"/>
      <c r="K4207" s="29"/>
      <c r="L4207" s="29"/>
      <c r="M4207" s="162" t="s">
        <v>3938</v>
      </c>
      <c r="N4207" s="162">
        <v>1</v>
      </c>
      <c r="O4207" s="162">
        <v>793.5</v>
      </c>
      <c r="P4207" s="162">
        <v>2020</v>
      </c>
    </row>
    <row r="4208" spans="1:16" s="89" customFormat="1" ht="15.75" customHeight="1" x14ac:dyDescent="0.25">
      <c r="A4208" s="124" t="s">
        <v>3070</v>
      </c>
      <c r="B4208" s="18" t="s">
        <v>3840</v>
      </c>
      <c r="C4208" s="91">
        <v>4877698.8</v>
      </c>
      <c r="D4208" s="118"/>
      <c r="E4208" s="118"/>
      <c r="F4208" s="118"/>
      <c r="G4208" s="91">
        <f t="shared" si="54"/>
        <v>4877698.8</v>
      </c>
      <c r="H4208" s="102">
        <v>44190</v>
      </c>
      <c r="I4208" s="120">
        <v>44300</v>
      </c>
      <c r="J4208" s="29"/>
      <c r="K4208" s="29"/>
      <c r="L4208" s="29"/>
      <c r="M4208" s="162" t="s">
        <v>3938</v>
      </c>
      <c r="N4208" s="162">
        <v>1</v>
      </c>
      <c r="O4208" s="162">
        <v>3608.4</v>
      </c>
      <c r="P4208" s="162">
        <v>2020</v>
      </c>
    </row>
    <row r="4209" spans="1:16" s="89" customFormat="1" ht="15.75" customHeight="1" x14ac:dyDescent="0.25">
      <c r="A4209" s="124" t="s">
        <v>3384</v>
      </c>
      <c r="B4209" s="18" t="s">
        <v>3838</v>
      </c>
      <c r="C4209" s="91">
        <v>2282899.5499999998</v>
      </c>
      <c r="D4209" s="118"/>
      <c r="E4209" s="118"/>
      <c r="F4209" s="118"/>
      <c r="G4209" s="91">
        <f t="shared" si="54"/>
        <v>2282899.5499999998</v>
      </c>
      <c r="H4209" s="102">
        <v>44195</v>
      </c>
      <c r="I4209" s="120">
        <v>44365</v>
      </c>
      <c r="J4209" s="29"/>
      <c r="K4209" s="29"/>
      <c r="L4209" s="29"/>
      <c r="M4209" s="162" t="s">
        <v>3938</v>
      </c>
      <c r="N4209" s="162">
        <v>1</v>
      </c>
      <c r="O4209" s="162">
        <v>689.5</v>
      </c>
      <c r="P4209" s="162">
        <v>2020</v>
      </c>
    </row>
    <row r="4210" spans="1:16" s="89" customFormat="1" ht="15.75" customHeight="1" x14ac:dyDescent="0.25">
      <c r="A4210" s="124" t="s">
        <v>3695</v>
      </c>
      <c r="B4210" s="18" t="s">
        <v>3991</v>
      </c>
      <c r="C4210" s="91">
        <v>7400335.8700000001</v>
      </c>
      <c r="D4210" s="118"/>
      <c r="E4210" s="118"/>
      <c r="F4210" s="118"/>
      <c r="G4210" s="91">
        <f t="shared" si="54"/>
        <v>7400335.8700000001</v>
      </c>
      <c r="H4210" s="102">
        <v>44334</v>
      </c>
      <c r="I4210" s="120">
        <v>44344</v>
      </c>
      <c r="J4210" s="29"/>
      <c r="K4210" s="29"/>
      <c r="L4210" s="29"/>
      <c r="M4210" s="162" t="s">
        <v>3988</v>
      </c>
      <c r="N4210" s="162">
        <v>4</v>
      </c>
      <c r="O4210" s="162">
        <v>4586.71</v>
      </c>
      <c r="P4210" s="92">
        <v>2021</v>
      </c>
    </row>
    <row r="4211" spans="1:16" s="89" customFormat="1" ht="15.75" customHeight="1" x14ac:dyDescent="0.25">
      <c r="A4211" s="113" t="s">
        <v>2716</v>
      </c>
      <c r="B4211" s="18" t="s">
        <v>2100</v>
      </c>
      <c r="C4211" s="91">
        <v>1170746.3400000001</v>
      </c>
      <c r="D4211" s="118"/>
      <c r="E4211" s="118"/>
      <c r="F4211" s="118"/>
      <c r="G4211" s="91">
        <f t="shared" si="54"/>
        <v>1170746.3400000001</v>
      </c>
      <c r="H4211" s="120">
        <v>44008</v>
      </c>
      <c r="I4211" s="120">
        <v>44327</v>
      </c>
      <c r="J4211" s="29"/>
      <c r="K4211" s="29"/>
      <c r="L4211" s="29"/>
      <c r="M4211" s="84" t="s">
        <v>2380</v>
      </c>
      <c r="N4211" s="162">
        <v>2</v>
      </c>
      <c r="O4211" s="162">
        <v>753.5</v>
      </c>
      <c r="P4211" s="92">
        <v>2020</v>
      </c>
    </row>
    <row r="4212" spans="1:16" s="89" customFormat="1" ht="15.75" customHeight="1" x14ac:dyDescent="0.25">
      <c r="A4212" s="119" t="s">
        <v>3236</v>
      </c>
      <c r="B4212" s="18" t="s">
        <v>3838</v>
      </c>
      <c r="C4212" s="91">
        <v>2113488</v>
      </c>
      <c r="D4212" s="118"/>
      <c r="E4212" s="118"/>
      <c r="F4212" s="118"/>
      <c r="G4212" s="91">
        <f t="shared" si="54"/>
        <v>2113488</v>
      </c>
      <c r="H4212" s="102">
        <v>44315</v>
      </c>
      <c r="I4212" s="102">
        <v>44343</v>
      </c>
      <c r="J4212" s="29"/>
      <c r="K4212" s="29"/>
      <c r="L4212" s="29"/>
      <c r="M4212" s="133" t="s">
        <v>3938</v>
      </c>
      <c r="N4212" s="162">
        <v>1</v>
      </c>
      <c r="O4212" s="162">
        <v>502.6</v>
      </c>
      <c r="P4212" s="162">
        <v>2021</v>
      </c>
    </row>
    <row r="4213" spans="1:16" s="89" customFormat="1" ht="15.75" customHeight="1" x14ac:dyDescent="0.25">
      <c r="A4213" s="124" t="s">
        <v>3336</v>
      </c>
      <c r="B4213" s="18" t="s">
        <v>3996</v>
      </c>
      <c r="C4213" s="91">
        <v>2042864.65</v>
      </c>
      <c r="D4213" s="118"/>
      <c r="E4213" s="118"/>
      <c r="F4213" s="118"/>
      <c r="G4213" s="91">
        <f t="shared" si="54"/>
        <v>2042864.65</v>
      </c>
      <c r="H4213" s="102">
        <v>44169</v>
      </c>
      <c r="I4213" s="102">
        <v>44327</v>
      </c>
      <c r="J4213" s="29"/>
      <c r="K4213" s="29"/>
      <c r="L4213" s="29"/>
      <c r="M4213" s="29" t="s">
        <v>3937</v>
      </c>
      <c r="N4213" s="162">
        <v>1</v>
      </c>
      <c r="O4213" s="162">
        <v>1468.2</v>
      </c>
      <c r="P4213" s="162">
        <v>2020</v>
      </c>
    </row>
    <row r="4214" spans="1:16" s="89" customFormat="1" ht="15.75" customHeight="1" x14ac:dyDescent="0.25">
      <c r="A4214" s="124" t="s">
        <v>3750</v>
      </c>
      <c r="B4214" s="18" t="s">
        <v>3840</v>
      </c>
      <c r="C4214" s="91">
        <v>2786792.48</v>
      </c>
      <c r="D4214" s="118"/>
      <c r="E4214" s="118"/>
      <c r="F4214" s="118"/>
      <c r="G4214" s="91">
        <f t="shared" si="54"/>
        <v>2786792.48</v>
      </c>
      <c r="H4214" s="102">
        <v>44190</v>
      </c>
      <c r="I4214" s="102">
        <v>44356</v>
      </c>
      <c r="J4214" s="29"/>
      <c r="K4214" s="29"/>
      <c r="L4214" s="29"/>
      <c r="M4214" s="29" t="s">
        <v>3939</v>
      </c>
      <c r="N4214" s="162">
        <v>2</v>
      </c>
      <c r="O4214" s="162">
        <v>868.2</v>
      </c>
      <c r="P4214" s="162">
        <v>2020</v>
      </c>
    </row>
    <row r="4215" spans="1:16" s="89" customFormat="1" ht="15.75" customHeight="1" x14ac:dyDescent="0.25">
      <c r="A4215" s="124" t="s">
        <v>3248</v>
      </c>
      <c r="B4215" s="18" t="s">
        <v>3840</v>
      </c>
      <c r="C4215" s="91">
        <v>4653429.18</v>
      </c>
      <c r="D4215" s="118"/>
      <c r="E4215" s="118"/>
      <c r="F4215" s="118"/>
      <c r="G4215" s="91">
        <f t="shared" si="54"/>
        <v>4653429.18</v>
      </c>
      <c r="H4215" s="102">
        <v>44309</v>
      </c>
      <c r="I4215" s="102">
        <v>44328</v>
      </c>
      <c r="J4215" s="29"/>
      <c r="K4215" s="29"/>
      <c r="L4215" s="29"/>
      <c r="M4215" s="138" t="s">
        <v>3938</v>
      </c>
      <c r="N4215" s="162">
        <v>1</v>
      </c>
      <c r="O4215" s="162">
        <v>4519.8</v>
      </c>
      <c r="P4215" s="162">
        <v>2021</v>
      </c>
    </row>
    <row r="4216" spans="1:16" s="89" customFormat="1" ht="15.75" customHeight="1" x14ac:dyDescent="0.25">
      <c r="A4216" s="124" t="s">
        <v>3143</v>
      </c>
      <c r="B4216" s="18" t="s">
        <v>3925</v>
      </c>
      <c r="C4216" s="91">
        <v>1847463.18</v>
      </c>
      <c r="D4216" s="118"/>
      <c r="E4216" s="118"/>
      <c r="F4216" s="118"/>
      <c r="G4216" s="91">
        <f t="shared" si="54"/>
        <v>1847463.18</v>
      </c>
      <c r="H4216" s="102">
        <v>44314</v>
      </c>
      <c r="I4216" s="102">
        <v>44357</v>
      </c>
      <c r="J4216" s="29"/>
      <c r="K4216" s="29"/>
      <c r="L4216" s="29"/>
      <c r="M4216" s="130" t="s">
        <v>3938</v>
      </c>
      <c r="N4216" s="162">
        <v>1</v>
      </c>
      <c r="O4216" s="162">
        <v>411.1</v>
      </c>
      <c r="P4216" s="162">
        <v>2021</v>
      </c>
    </row>
    <row r="4217" spans="1:16" s="89" customFormat="1" ht="15.75" customHeight="1" x14ac:dyDescent="0.25">
      <c r="A4217" s="119" t="s">
        <v>3673</v>
      </c>
      <c r="B4217" s="18" t="s">
        <v>3838</v>
      </c>
      <c r="C4217" s="91">
        <v>3185464.8</v>
      </c>
      <c r="D4217" s="118"/>
      <c r="E4217" s="118"/>
      <c r="F4217" s="118"/>
      <c r="G4217" s="91">
        <f t="shared" si="54"/>
        <v>3185464.8</v>
      </c>
      <c r="H4217" s="102">
        <v>44322</v>
      </c>
      <c r="I4217" s="102">
        <v>44404</v>
      </c>
      <c r="J4217" s="29"/>
      <c r="K4217" s="29"/>
      <c r="L4217" s="29"/>
      <c r="M4217" s="133" t="s">
        <v>3937</v>
      </c>
      <c r="N4217" s="162">
        <v>1</v>
      </c>
      <c r="O4217" s="162">
        <v>977.8</v>
      </c>
      <c r="P4217" s="162">
        <v>2021</v>
      </c>
    </row>
    <row r="4218" spans="1:16" s="89" customFormat="1" ht="15.75" customHeight="1" x14ac:dyDescent="0.25">
      <c r="A4218" s="119" t="s">
        <v>3048</v>
      </c>
      <c r="B4218" s="18" t="s">
        <v>3838</v>
      </c>
      <c r="C4218" s="91">
        <v>2915598</v>
      </c>
      <c r="D4218" s="118"/>
      <c r="E4218" s="118"/>
      <c r="F4218" s="118"/>
      <c r="G4218" s="91">
        <f t="shared" si="54"/>
        <v>2915598</v>
      </c>
      <c r="H4218" s="102">
        <v>44370</v>
      </c>
      <c r="I4218" s="102">
        <v>44403</v>
      </c>
      <c r="J4218" s="29"/>
      <c r="K4218" s="29"/>
      <c r="L4218" s="29"/>
      <c r="M4218" s="133" t="s">
        <v>3938</v>
      </c>
      <c r="N4218" s="162">
        <v>1</v>
      </c>
      <c r="O4218" s="162">
        <v>1172.9000000000001</v>
      </c>
      <c r="P4218" s="162">
        <v>2021</v>
      </c>
    </row>
    <row r="4219" spans="1:16" s="89" customFormat="1" ht="15.75" customHeight="1" x14ac:dyDescent="0.25">
      <c r="A4219" s="119" t="s">
        <v>3046</v>
      </c>
      <c r="B4219" s="18" t="s">
        <v>3838</v>
      </c>
      <c r="C4219" s="91">
        <v>1491546</v>
      </c>
      <c r="D4219" s="118"/>
      <c r="E4219" s="118"/>
      <c r="F4219" s="118"/>
      <c r="G4219" s="91">
        <f t="shared" si="54"/>
        <v>1491546</v>
      </c>
      <c r="H4219" s="102">
        <v>44281</v>
      </c>
      <c r="I4219" s="102">
        <v>44396</v>
      </c>
      <c r="J4219" s="29"/>
      <c r="K4219" s="29"/>
      <c r="L4219" s="29"/>
      <c r="M4219" s="133" t="s">
        <v>3937</v>
      </c>
      <c r="N4219" s="162">
        <v>1</v>
      </c>
      <c r="O4219" s="162">
        <v>2200.1999999999998</v>
      </c>
      <c r="P4219" s="162">
        <v>2021</v>
      </c>
    </row>
    <row r="4220" spans="1:16" s="89" customFormat="1" ht="15.75" customHeight="1" x14ac:dyDescent="0.25">
      <c r="A4220" s="119" t="s">
        <v>3570</v>
      </c>
      <c r="B4220" s="18" t="s">
        <v>3838</v>
      </c>
      <c r="C4220" s="91">
        <v>2070036</v>
      </c>
      <c r="D4220" s="118"/>
      <c r="E4220" s="118"/>
      <c r="F4220" s="118"/>
      <c r="G4220" s="91">
        <f t="shared" si="54"/>
        <v>2070036</v>
      </c>
      <c r="H4220" s="102">
        <v>44256</v>
      </c>
      <c r="I4220" s="102">
        <v>44398</v>
      </c>
      <c r="J4220" s="29"/>
      <c r="K4220" s="29"/>
      <c r="L4220" s="29"/>
      <c r="M4220" s="133" t="s">
        <v>3939</v>
      </c>
      <c r="N4220" s="162">
        <v>2</v>
      </c>
      <c r="O4220" s="162">
        <v>541.1</v>
      </c>
      <c r="P4220" s="162">
        <v>2021</v>
      </c>
    </row>
    <row r="4221" spans="1:16" s="89" customFormat="1" ht="15.75" customHeight="1" x14ac:dyDescent="0.25">
      <c r="A4221" s="119" t="s">
        <v>3269</v>
      </c>
      <c r="B4221" s="18" t="s">
        <v>3838</v>
      </c>
      <c r="C4221" s="91">
        <v>3322867.2</v>
      </c>
      <c r="D4221" s="118"/>
      <c r="E4221" s="118"/>
      <c r="F4221" s="118"/>
      <c r="G4221" s="91">
        <f t="shared" si="54"/>
        <v>3322867.2</v>
      </c>
      <c r="H4221" s="102">
        <v>44323</v>
      </c>
      <c r="I4221" s="102">
        <v>44400</v>
      </c>
      <c r="J4221" s="29"/>
      <c r="K4221" s="29"/>
      <c r="L4221" s="29"/>
      <c r="M4221" s="133" t="s">
        <v>3938</v>
      </c>
      <c r="N4221" s="162">
        <v>1</v>
      </c>
      <c r="O4221" s="162">
        <v>479</v>
      </c>
      <c r="P4221" s="162">
        <v>2021</v>
      </c>
    </row>
    <row r="4222" spans="1:16" s="89" customFormat="1" ht="15.75" customHeight="1" x14ac:dyDescent="0.25">
      <c r="A4222" s="119" t="s">
        <v>3288</v>
      </c>
      <c r="B4222" s="18" t="s">
        <v>3838</v>
      </c>
      <c r="C4222" s="91">
        <v>2209065.6</v>
      </c>
      <c r="D4222" s="118"/>
      <c r="E4222" s="118"/>
      <c r="F4222" s="118"/>
      <c r="G4222" s="91">
        <f t="shared" si="54"/>
        <v>2209065.6</v>
      </c>
      <c r="H4222" s="102">
        <v>44256</v>
      </c>
      <c r="I4222" s="102">
        <v>44400</v>
      </c>
      <c r="J4222" s="29"/>
      <c r="K4222" s="29"/>
      <c r="L4222" s="29"/>
      <c r="M4222" s="133" t="s">
        <v>3939</v>
      </c>
      <c r="N4222" s="162">
        <v>2</v>
      </c>
      <c r="O4222" s="162">
        <v>585.20000000000005</v>
      </c>
      <c r="P4222" s="162">
        <v>2021</v>
      </c>
    </row>
    <row r="4223" spans="1:16" s="89" customFormat="1" ht="15.75" customHeight="1" x14ac:dyDescent="0.25">
      <c r="A4223" s="119" t="s">
        <v>3287</v>
      </c>
      <c r="B4223" s="18" t="s">
        <v>3838</v>
      </c>
      <c r="C4223" s="91">
        <v>1954530</v>
      </c>
      <c r="D4223" s="118"/>
      <c r="E4223" s="118"/>
      <c r="F4223" s="118"/>
      <c r="G4223" s="91">
        <f t="shared" si="54"/>
        <v>1954530</v>
      </c>
      <c r="H4223" s="102">
        <v>44182</v>
      </c>
      <c r="I4223" s="102">
        <v>44400</v>
      </c>
      <c r="J4223" s="29"/>
      <c r="K4223" s="29"/>
      <c r="L4223" s="29"/>
      <c r="M4223" s="133" t="s">
        <v>3939</v>
      </c>
      <c r="N4223" s="162">
        <v>2</v>
      </c>
      <c r="O4223" s="162">
        <v>754.3</v>
      </c>
      <c r="P4223" s="162">
        <v>2020</v>
      </c>
    </row>
    <row r="4224" spans="1:16" s="89" customFormat="1" ht="15.75" customHeight="1" x14ac:dyDescent="0.25">
      <c r="A4224" s="119" t="s">
        <v>988</v>
      </c>
      <c r="B4224" s="18" t="s">
        <v>3838</v>
      </c>
      <c r="C4224" s="91">
        <v>1546153.2</v>
      </c>
      <c r="D4224" s="118"/>
      <c r="E4224" s="118"/>
      <c r="F4224" s="118"/>
      <c r="G4224" s="91">
        <f t="shared" si="54"/>
        <v>1546153.2</v>
      </c>
      <c r="H4224" s="102">
        <v>44195</v>
      </c>
      <c r="I4224" s="102">
        <v>44400</v>
      </c>
      <c r="J4224" s="29"/>
      <c r="K4224" s="29"/>
      <c r="L4224" s="29"/>
      <c r="M4224" s="133" t="s">
        <v>3939</v>
      </c>
      <c r="N4224" s="162">
        <v>2</v>
      </c>
      <c r="O4224" s="162">
        <v>382.6</v>
      </c>
      <c r="P4224" s="162">
        <v>2020</v>
      </c>
    </row>
    <row r="4225" spans="1:16" s="89" customFormat="1" ht="15.75" customHeight="1" x14ac:dyDescent="0.25">
      <c r="A4225" s="113" t="s">
        <v>3362</v>
      </c>
      <c r="B4225" s="18" t="s">
        <v>2942</v>
      </c>
      <c r="C4225" s="91">
        <v>1433366.44</v>
      </c>
      <c r="D4225" s="118"/>
      <c r="E4225" s="118"/>
      <c r="F4225" s="118"/>
      <c r="G4225" s="91">
        <f t="shared" si="54"/>
        <v>1433366.44</v>
      </c>
      <c r="H4225" s="102">
        <v>44069</v>
      </c>
      <c r="I4225" s="120">
        <v>44342</v>
      </c>
      <c r="J4225" s="29"/>
      <c r="K4225" s="29"/>
      <c r="L4225" s="29"/>
      <c r="M4225" s="162" t="s">
        <v>3582</v>
      </c>
      <c r="N4225" s="162">
        <v>5</v>
      </c>
      <c r="O4225" s="162">
        <v>751.8</v>
      </c>
      <c r="P4225" s="162">
        <v>2020</v>
      </c>
    </row>
    <row r="4226" spans="1:16" s="89" customFormat="1" ht="15.75" customHeight="1" x14ac:dyDescent="0.25">
      <c r="A4226" s="119" t="s">
        <v>3386</v>
      </c>
      <c r="B4226" s="18" t="s">
        <v>63</v>
      </c>
      <c r="C4226" s="91">
        <v>2542091.36</v>
      </c>
      <c r="D4226" s="118"/>
      <c r="E4226" s="118"/>
      <c r="F4226" s="118"/>
      <c r="G4226" s="91">
        <f t="shared" si="54"/>
        <v>2542091.36</v>
      </c>
      <c r="H4226" s="102">
        <v>44195</v>
      </c>
      <c r="I4226" s="149">
        <v>44365</v>
      </c>
      <c r="J4226" s="29"/>
      <c r="K4226" s="29"/>
      <c r="L4226" s="29"/>
      <c r="M4226" s="133" t="s">
        <v>3938</v>
      </c>
      <c r="N4226" s="162">
        <v>1</v>
      </c>
      <c r="O4226" s="162">
        <v>708</v>
      </c>
      <c r="P4226" s="162">
        <v>2020</v>
      </c>
    </row>
    <row r="4227" spans="1:16" s="89" customFormat="1" ht="15.75" customHeight="1" x14ac:dyDescent="0.25">
      <c r="A4227" s="124" t="s">
        <v>3212</v>
      </c>
      <c r="B4227" s="18" t="s">
        <v>3840</v>
      </c>
      <c r="C4227" s="91">
        <v>1005410.65</v>
      </c>
      <c r="D4227" s="118"/>
      <c r="E4227" s="118"/>
      <c r="F4227" s="118"/>
      <c r="G4227" s="91">
        <f t="shared" ref="G4227:G4290" si="55">C4227-D4227+F4227</f>
        <v>1005410.65</v>
      </c>
      <c r="H4227" s="102">
        <v>44113</v>
      </c>
      <c r="I4227" s="102">
        <v>44383</v>
      </c>
      <c r="J4227" s="29"/>
      <c r="K4227" s="29"/>
      <c r="L4227" s="29"/>
      <c r="M4227" s="29" t="s">
        <v>3937</v>
      </c>
      <c r="N4227" s="162">
        <v>1</v>
      </c>
      <c r="O4227" s="162">
        <v>641.1</v>
      </c>
      <c r="P4227" s="162">
        <v>2020</v>
      </c>
    </row>
    <row r="4228" spans="1:16" s="89" customFormat="1" ht="15.75" customHeight="1" x14ac:dyDescent="0.25">
      <c r="A4228" s="124" t="s">
        <v>3751</v>
      </c>
      <c r="B4228" s="18" t="s">
        <v>3840</v>
      </c>
      <c r="C4228" s="91">
        <v>3625948.09</v>
      </c>
      <c r="D4228" s="118"/>
      <c r="E4228" s="118"/>
      <c r="F4228" s="118"/>
      <c r="G4228" s="91">
        <f t="shared" si="55"/>
        <v>3625948.09</v>
      </c>
      <c r="H4228" s="102">
        <v>44235</v>
      </c>
      <c r="I4228" s="102">
        <v>44337</v>
      </c>
      <c r="J4228" s="29"/>
      <c r="K4228" s="29"/>
      <c r="L4228" s="29"/>
      <c r="M4228" s="29" t="s">
        <v>3938</v>
      </c>
      <c r="N4228" s="162">
        <v>1</v>
      </c>
      <c r="O4228" s="162">
        <v>859.2</v>
      </c>
      <c r="P4228" s="162">
        <v>2021</v>
      </c>
    </row>
    <row r="4229" spans="1:16" s="89" customFormat="1" ht="15.75" customHeight="1" x14ac:dyDescent="0.25">
      <c r="A4229" s="124" t="s">
        <v>2988</v>
      </c>
      <c r="B4229" s="18" t="s">
        <v>3545</v>
      </c>
      <c r="C4229" s="91">
        <v>1136300.3999999999</v>
      </c>
      <c r="D4229" s="118"/>
      <c r="E4229" s="118"/>
      <c r="F4229" s="118"/>
      <c r="G4229" s="91">
        <f t="shared" si="55"/>
        <v>1136300.3999999999</v>
      </c>
      <c r="H4229" s="102">
        <v>43830</v>
      </c>
      <c r="I4229" s="102">
        <v>44399</v>
      </c>
      <c r="J4229" s="29"/>
      <c r="K4229" s="29"/>
      <c r="L4229" s="29"/>
      <c r="M4229" s="17" t="s">
        <v>3973</v>
      </c>
      <c r="N4229" s="92">
        <v>2</v>
      </c>
      <c r="O4229" s="162">
        <v>1448.9</v>
      </c>
      <c r="P4229" s="92">
        <v>2019</v>
      </c>
    </row>
    <row r="4230" spans="1:16" s="89" customFormat="1" ht="15.75" customHeight="1" x14ac:dyDescent="0.25">
      <c r="A4230" s="124" t="s">
        <v>3132</v>
      </c>
      <c r="B4230" s="18" t="s">
        <v>2942</v>
      </c>
      <c r="C4230" s="91">
        <v>2305855.7000000002</v>
      </c>
      <c r="D4230" s="118"/>
      <c r="E4230" s="118"/>
      <c r="F4230" s="118"/>
      <c r="G4230" s="91">
        <f t="shared" si="55"/>
        <v>2305855.7000000002</v>
      </c>
      <c r="H4230" s="102">
        <v>44134</v>
      </c>
      <c r="I4230" s="102">
        <v>44294</v>
      </c>
      <c r="J4230" s="29"/>
      <c r="K4230" s="29"/>
      <c r="L4230" s="29"/>
      <c r="M4230" s="29" t="s">
        <v>3821</v>
      </c>
      <c r="N4230" s="162">
        <v>5</v>
      </c>
      <c r="O4230" s="162">
        <v>1014.7</v>
      </c>
      <c r="P4230" s="162">
        <v>2020</v>
      </c>
    </row>
    <row r="4231" spans="1:16" s="89" customFormat="1" ht="15.75" customHeight="1" x14ac:dyDescent="0.25">
      <c r="A4231" s="124" t="s">
        <v>3199</v>
      </c>
      <c r="B4231" s="18" t="s">
        <v>694</v>
      </c>
      <c r="C4231" s="91">
        <v>1325485.52</v>
      </c>
      <c r="D4231" s="118"/>
      <c r="E4231" s="118"/>
      <c r="F4231" s="118"/>
      <c r="G4231" s="91">
        <f t="shared" si="55"/>
        <v>1325485.52</v>
      </c>
      <c r="H4231" s="102">
        <v>44195</v>
      </c>
      <c r="I4231" s="102">
        <v>44413</v>
      </c>
      <c r="J4231" s="29"/>
      <c r="K4231" s="29"/>
      <c r="L4231" s="29"/>
      <c r="M4231" s="29" t="s">
        <v>3606</v>
      </c>
      <c r="N4231" s="162">
        <v>1</v>
      </c>
      <c r="O4231" s="162">
        <v>430.9</v>
      </c>
      <c r="P4231" s="162">
        <v>2020</v>
      </c>
    </row>
    <row r="4232" spans="1:16" s="89" customFormat="1" ht="15.75" customHeight="1" x14ac:dyDescent="0.25">
      <c r="A4232" s="124" t="s">
        <v>3223</v>
      </c>
      <c r="B4232" s="18" t="s">
        <v>3946</v>
      </c>
      <c r="C4232" s="91">
        <v>2833715.42</v>
      </c>
      <c r="D4232" s="118"/>
      <c r="E4232" s="118"/>
      <c r="F4232" s="118"/>
      <c r="G4232" s="91">
        <f t="shared" si="55"/>
        <v>2833715.42</v>
      </c>
      <c r="H4232" s="102">
        <v>44382</v>
      </c>
      <c r="I4232" s="102">
        <v>44403</v>
      </c>
      <c r="J4232" s="29"/>
      <c r="K4232" s="29"/>
      <c r="L4232" s="29"/>
      <c r="M4232" s="29" t="s">
        <v>3939</v>
      </c>
      <c r="N4232" s="162">
        <v>2</v>
      </c>
      <c r="O4232" s="162">
        <v>708</v>
      </c>
      <c r="P4232" s="162">
        <v>2021</v>
      </c>
    </row>
    <row r="4233" spans="1:16" s="89" customFormat="1" ht="15.75" customHeight="1" x14ac:dyDescent="0.25">
      <c r="A4233" s="124" t="s">
        <v>3095</v>
      </c>
      <c r="B4233" s="18" t="s">
        <v>63</v>
      </c>
      <c r="C4233" s="91">
        <v>3671571.6</v>
      </c>
      <c r="D4233" s="118"/>
      <c r="E4233" s="118"/>
      <c r="F4233" s="118"/>
      <c r="G4233" s="91">
        <f t="shared" si="55"/>
        <v>3671571.6</v>
      </c>
      <c r="H4233" s="102">
        <v>44379</v>
      </c>
      <c r="I4233" s="102">
        <v>44404</v>
      </c>
      <c r="J4233" s="29"/>
      <c r="K4233" s="29"/>
      <c r="L4233" s="29"/>
      <c r="M4233" s="29" t="s">
        <v>3938</v>
      </c>
      <c r="N4233" s="162">
        <v>1</v>
      </c>
      <c r="O4233" s="162">
        <v>1436.08</v>
      </c>
      <c r="P4233" s="162">
        <v>2021</v>
      </c>
    </row>
    <row r="4234" spans="1:16" s="89" customFormat="1" ht="15.75" customHeight="1" x14ac:dyDescent="0.25">
      <c r="A4234" s="124" t="s">
        <v>3146</v>
      </c>
      <c r="B4234" s="18" t="s">
        <v>3840</v>
      </c>
      <c r="C4234" s="91">
        <v>2392242.42</v>
      </c>
      <c r="D4234" s="118"/>
      <c r="E4234" s="118"/>
      <c r="F4234" s="118"/>
      <c r="G4234" s="91">
        <f t="shared" si="55"/>
        <v>2392242.42</v>
      </c>
      <c r="H4234" s="102">
        <v>44368</v>
      </c>
      <c r="I4234" s="102">
        <v>44399</v>
      </c>
      <c r="J4234" s="29"/>
      <c r="K4234" s="29"/>
      <c r="L4234" s="29"/>
      <c r="M4234" s="29" t="s">
        <v>3939</v>
      </c>
      <c r="N4234" s="162">
        <v>2</v>
      </c>
      <c r="O4234" s="162">
        <v>572.79</v>
      </c>
      <c r="P4234" s="162">
        <v>2021</v>
      </c>
    </row>
    <row r="4235" spans="1:16" s="89" customFormat="1" ht="15.75" customHeight="1" x14ac:dyDescent="0.25">
      <c r="A4235" s="124" t="s">
        <v>3702</v>
      </c>
      <c r="B4235" s="18" t="s">
        <v>3925</v>
      </c>
      <c r="C4235" s="91">
        <v>2983314.23</v>
      </c>
      <c r="D4235" s="118"/>
      <c r="E4235" s="118"/>
      <c r="F4235" s="118"/>
      <c r="G4235" s="91">
        <f t="shared" si="55"/>
        <v>2983314.23</v>
      </c>
      <c r="H4235" s="102">
        <v>44341</v>
      </c>
      <c r="I4235" s="102">
        <v>44379</v>
      </c>
      <c r="J4235" s="29"/>
      <c r="K4235" s="29"/>
      <c r="L4235" s="29"/>
      <c r="M4235" s="29" t="s">
        <v>3938</v>
      </c>
      <c r="N4235" s="162">
        <v>1</v>
      </c>
      <c r="O4235" s="162">
        <v>750.2</v>
      </c>
      <c r="P4235" s="162">
        <v>2021</v>
      </c>
    </row>
    <row r="4236" spans="1:16" s="89" customFormat="1" ht="15.75" customHeight="1" x14ac:dyDescent="0.25">
      <c r="A4236" s="124" t="s">
        <v>3704</v>
      </c>
      <c r="B4236" s="18" t="s">
        <v>3945</v>
      </c>
      <c r="C4236" s="91">
        <v>3295381.89</v>
      </c>
      <c r="D4236" s="118"/>
      <c r="E4236" s="118"/>
      <c r="F4236" s="118"/>
      <c r="G4236" s="91">
        <f t="shared" si="55"/>
        <v>3295381.89</v>
      </c>
      <c r="H4236" s="102">
        <v>44396</v>
      </c>
      <c r="I4236" s="102">
        <v>44407</v>
      </c>
      <c r="J4236" s="29"/>
      <c r="K4236" s="29"/>
      <c r="L4236" s="29"/>
      <c r="M4236" s="29" t="s">
        <v>3938</v>
      </c>
      <c r="N4236" s="162">
        <v>1</v>
      </c>
      <c r="O4236" s="162">
        <v>872.8</v>
      </c>
      <c r="P4236" s="92">
        <v>2021</v>
      </c>
    </row>
    <row r="4237" spans="1:16" s="89" customFormat="1" ht="15.75" customHeight="1" x14ac:dyDescent="0.25">
      <c r="A4237" s="124" t="s">
        <v>3703</v>
      </c>
      <c r="B4237" s="18" t="s">
        <v>3945</v>
      </c>
      <c r="C4237" s="91">
        <v>3570606.69</v>
      </c>
      <c r="D4237" s="118"/>
      <c r="E4237" s="118"/>
      <c r="F4237" s="118"/>
      <c r="G4237" s="91">
        <f t="shared" si="55"/>
        <v>3570606.69</v>
      </c>
      <c r="H4237" s="102">
        <v>44396</v>
      </c>
      <c r="I4237" s="102">
        <v>44407</v>
      </c>
      <c r="J4237" s="29"/>
      <c r="K4237" s="29"/>
      <c r="L4237" s="29"/>
      <c r="M4237" s="29" t="s">
        <v>3938</v>
      </c>
      <c r="N4237" s="162">
        <v>1</v>
      </c>
      <c r="O4237" s="162">
        <v>872.8</v>
      </c>
      <c r="P4237" s="92">
        <v>2021</v>
      </c>
    </row>
    <row r="4238" spans="1:16" s="89" customFormat="1" ht="15.75" customHeight="1" x14ac:dyDescent="0.25">
      <c r="A4238" s="124" t="s">
        <v>3664</v>
      </c>
      <c r="B4238" s="18" t="s">
        <v>3918</v>
      </c>
      <c r="C4238" s="91">
        <v>3903077.01</v>
      </c>
      <c r="D4238" s="118"/>
      <c r="E4238" s="118"/>
      <c r="F4238" s="118"/>
      <c r="G4238" s="91">
        <f t="shared" si="55"/>
        <v>3903077.01</v>
      </c>
      <c r="H4238" s="102">
        <v>44392</v>
      </c>
      <c r="I4238" s="102">
        <v>44405</v>
      </c>
      <c r="J4238" s="29"/>
      <c r="K4238" s="29"/>
      <c r="L4238" s="29"/>
      <c r="M4238" s="29" t="s">
        <v>3938</v>
      </c>
      <c r="N4238" s="162">
        <v>1</v>
      </c>
      <c r="O4238" s="162">
        <v>892</v>
      </c>
      <c r="P4238" s="92">
        <v>2021</v>
      </c>
    </row>
    <row r="4239" spans="1:16" s="89" customFormat="1" ht="15.75" customHeight="1" x14ac:dyDescent="0.25">
      <c r="A4239" s="124" t="s">
        <v>3156</v>
      </c>
      <c r="B4239" s="18" t="s">
        <v>3841</v>
      </c>
      <c r="C4239" s="91">
        <v>2447923.91</v>
      </c>
      <c r="D4239" s="118"/>
      <c r="E4239" s="118"/>
      <c r="F4239" s="118"/>
      <c r="G4239" s="91">
        <f t="shared" si="55"/>
        <v>2447923.91</v>
      </c>
      <c r="H4239" s="102">
        <v>44386</v>
      </c>
      <c r="I4239" s="102">
        <v>44404</v>
      </c>
      <c r="J4239" s="29"/>
      <c r="K4239" s="29"/>
      <c r="L4239" s="29"/>
      <c r="M4239" s="29" t="s">
        <v>3938</v>
      </c>
      <c r="N4239" s="162">
        <v>1</v>
      </c>
      <c r="O4239" s="162">
        <v>559.70000000000005</v>
      </c>
      <c r="P4239" s="162">
        <v>2021</v>
      </c>
    </row>
    <row r="4240" spans="1:16" s="89" customFormat="1" ht="15.75" customHeight="1" x14ac:dyDescent="0.25">
      <c r="A4240" s="113" t="s">
        <v>2874</v>
      </c>
      <c r="B4240" s="18" t="s">
        <v>3589</v>
      </c>
      <c r="C4240" s="91">
        <v>220685.62</v>
      </c>
      <c r="D4240" s="118"/>
      <c r="E4240" s="118"/>
      <c r="F4240" s="118"/>
      <c r="G4240" s="91">
        <f t="shared" si="55"/>
        <v>220685.62</v>
      </c>
      <c r="H4240" s="120">
        <v>44061</v>
      </c>
      <c r="I4240" s="102">
        <v>44396</v>
      </c>
      <c r="J4240" s="29"/>
      <c r="K4240" s="29"/>
      <c r="L4240" s="29"/>
      <c r="M4240" s="29" t="s">
        <v>724</v>
      </c>
      <c r="N4240" s="162">
        <v>1</v>
      </c>
      <c r="O4240" s="162">
        <v>724.5</v>
      </c>
      <c r="P4240" s="162">
        <v>2020</v>
      </c>
    </row>
    <row r="4241" spans="1:16" s="89" customFormat="1" ht="15.75" customHeight="1" x14ac:dyDescent="0.25">
      <c r="A4241" s="124" t="s">
        <v>3050</v>
      </c>
      <c r="B4241" s="18" t="s">
        <v>3083</v>
      </c>
      <c r="C4241" s="91">
        <v>2555248.4900000002</v>
      </c>
      <c r="D4241" s="118"/>
      <c r="E4241" s="118"/>
      <c r="F4241" s="118"/>
      <c r="G4241" s="91">
        <f t="shared" si="55"/>
        <v>2555248.4900000002</v>
      </c>
      <c r="H4241" s="102">
        <v>44193</v>
      </c>
      <c r="I4241" s="102">
        <v>44354</v>
      </c>
      <c r="J4241" s="29"/>
      <c r="K4241" s="29"/>
      <c r="L4241" s="29"/>
      <c r="M4241" s="29" t="s">
        <v>3938</v>
      </c>
      <c r="N4241" s="162">
        <v>1</v>
      </c>
      <c r="O4241" s="162">
        <v>674.3</v>
      </c>
      <c r="P4241" s="162">
        <v>2020</v>
      </c>
    </row>
    <row r="4242" spans="1:16" s="89" customFormat="1" ht="15.75" customHeight="1" x14ac:dyDescent="0.25">
      <c r="A4242" s="124" t="s">
        <v>3687</v>
      </c>
      <c r="B4242" s="18" t="s">
        <v>3840</v>
      </c>
      <c r="C4242" s="91">
        <v>2226130.6</v>
      </c>
      <c r="D4242" s="118"/>
      <c r="E4242" s="118"/>
      <c r="F4242" s="118"/>
      <c r="G4242" s="91">
        <f t="shared" si="55"/>
        <v>2226130.6</v>
      </c>
      <c r="H4242" s="102">
        <v>44337</v>
      </c>
      <c r="I4242" s="102">
        <v>44384</v>
      </c>
      <c r="J4242" s="29"/>
      <c r="K4242" s="29"/>
      <c r="L4242" s="29"/>
      <c r="M4242" s="29" t="s">
        <v>3938</v>
      </c>
      <c r="N4242" s="162">
        <v>1</v>
      </c>
      <c r="O4242" s="162">
        <v>1103.2</v>
      </c>
      <c r="P4242" s="92">
        <v>2021</v>
      </c>
    </row>
    <row r="4243" spans="1:16" s="89" customFormat="1" ht="15.75" customHeight="1" x14ac:dyDescent="0.25">
      <c r="A4243" s="124" t="s">
        <v>3258</v>
      </c>
      <c r="B4243" s="18" t="s">
        <v>3838</v>
      </c>
      <c r="C4243" s="91">
        <v>2332999.2000000002</v>
      </c>
      <c r="D4243" s="118"/>
      <c r="E4243" s="118"/>
      <c r="F4243" s="118"/>
      <c r="G4243" s="91">
        <f t="shared" si="55"/>
        <v>2332999.2000000002</v>
      </c>
      <c r="H4243" s="102">
        <v>44195</v>
      </c>
      <c r="I4243" s="102">
        <v>44390</v>
      </c>
      <c r="J4243" s="29"/>
      <c r="K4243" s="29"/>
      <c r="L4243" s="29"/>
      <c r="M4243" s="29" t="s">
        <v>3938</v>
      </c>
      <c r="N4243" s="162">
        <v>1</v>
      </c>
      <c r="O4243" s="162">
        <v>514.6</v>
      </c>
      <c r="P4243" s="162">
        <v>2020</v>
      </c>
    </row>
    <row r="4244" spans="1:16" s="89" customFormat="1" ht="15.75" customHeight="1" x14ac:dyDescent="0.25">
      <c r="A4244" s="124" t="s">
        <v>3981</v>
      </c>
      <c r="B4244" s="18" t="s">
        <v>3838</v>
      </c>
      <c r="C4244" s="91">
        <v>2635660.96</v>
      </c>
      <c r="D4244" s="118"/>
      <c r="E4244" s="118"/>
      <c r="F4244" s="118"/>
      <c r="G4244" s="91">
        <f t="shared" si="55"/>
        <v>2635660.96</v>
      </c>
      <c r="H4244" s="102">
        <v>44315</v>
      </c>
      <c r="I4244" s="102">
        <v>44392</v>
      </c>
      <c r="J4244" s="29"/>
      <c r="K4244" s="29"/>
      <c r="L4244" s="29"/>
      <c r="M4244" s="29" t="s">
        <v>3938</v>
      </c>
      <c r="N4244" s="162">
        <v>1</v>
      </c>
      <c r="O4244" s="162">
        <v>550.4</v>
      </c>
      <c r="P4244" s="162">
        <v>2021</v>
      </c>
    </row>
    <row r="4245" spans="1:16" s="89" customFormat="1" ht="15.75" customHeight="1" x14ac:dyDescent="0.25">
      <c r="A4245" s="124" t="s">
        <v>3400</v>
      </c>
      <c r="B4245" s="18" t="s">
        <v>3925</v>
      </c>
      <c r="C4245" s="91">
        <v>1921362.55</v>
      </c>
      <c r="D4245" s="118"/>
      <c r="E4245" s="118"/>
      <c r="F4245" s="118"/>
      <c r="G4245" s="91">
        <f t="shared" si="55"/>
        <v>1921362.55</v>
      </c>
      <c r="H4245" s="102">
        <v>44342</v>
      </c>
      <c r="I4245" s="102">
        <v>44390</v>
      </c>
      <c r="J4245" s="29"/>
      <c r="K4245" s="29"/>
      <c r="L4245" s="29"/>
      <c r="M4245" s="29" t="s">
        <v>3938</v>
      </c>
      <c r="N4245" s="162">
        <v>1</v>
      </c>
      <c r="O4245" s="162">
        <v>480.4</v>
      </c>
      <c r="P4245" s="92">
        <v>2021</v>
      </c>
    </row>
    <row r="4246" spans="1:16" s="89" customFormat="1" ht="15.75" customHeight="1" x14ac:dyDescent="0.25">
      <c r="A4246" s="124" t="s">
        <v>3397</v>
      </c>
      <c r="B4246" s="18" t="s">
        <v>3925</v>
      </c>
      <c r="C4246" s="91">
        <v>1696683</v>
      </c>
      <c r="D4246" s="118"/>
      <c r="E4246" s="118"/>
      <c r="F4246" s="118"/>
      <c r="G4246" s="91">
        <f t="shared" si="55"/>
        <v>1696683</v>
      </c>
      <c r="H4246" s="102">
        <v>44343</v>
      </c>
      <c r="I4246" s="102">
        <v>44413</v>
      </c>
      <c r="J4246" s="29"/>
      <c r="K4246" s="29"/>
      <c r="L4246" s="29"/>
      <c r="M4246" s="29" t="s">
        <v>3938</v>
      </c>
      <c r="N4246" s="162">
        <v>1</v>
      </c>
      <c r="O4246" s="162">
        <v>443.1</v>
      </c>
      <c r="P4246" s="92">
        <v>2021</v>
      </c>
    </row>
    <row r="4247" spans="1:16" s="89" customFormat="1" ht="15.75" customHeight="1" x14ac:dyDescent="0.25">
      <c r="A4247" s="143" t="s">
        <v>3665</v>
      </c>
      <c r="B4247" s="18" t="s">
        <v>3918</v>
      </c>
      <c r="C4247" s="91">
        <v>4034172.65</v>
      </c>
      <c r="D4247" s="118"/>
      <c r="E4247" s="118"/>
      <c r="F4247" s="118"/>
      <c r="G4247" s="91">
        <f t="shared" si="55"/>
        <v>4034172.65</v>
      </c>
      <c r="H4247" s="102">
        <v>44420</v>
      </c>
      <c r="I4247" s="102">
        <v>44426</v>
      </c>
      <c r="J4247" s="29"/>
      <c r="K4247" s="29"/>
      <c r="L4247" s="29"/>
      <c r="M4247" s="29" t="s">
        <v>3938</v>
      </c>
      <c r="N4247" s="162">
        <v>1</v>
      </c>
      <c r="O4247" s="162">
        <v>893</v>
      </c>
      <c r="P4247" s="92">
        <v>2021</v>
      </c>
    </row>
    <row r="4248" spans="1:16" s="89" customFormat="1" ht="15.75" customHeight="1" x14ac:dyDescent="0.25">
      <c r="A4248" s="143" t="s">
        <v>3710</v>
      </c>
      <c r="B4248" s="18" t="s">
        <v>3841</v>
      </c>
      <c r="C4248" s="91">
        <v>2862304.67</v>
      </c>
      <c r="D4248" s="118"/>
      <c r="E4248" s="118"/>
      <c r="F4248" s="118"/>
      <c r="G4248" s="91">
        <f t="shared" si="55"/>
        <v>2862304.67</v>
      </c>
      <c r="H4248" s="102">
        <v>44407</v>
      </c>
      <c r="I4248" s="102">
        <v>44421</v>
      </c>
      <c r="J4248" s="29"/>
      <c r="K4248" s="29"/>
      <c r="L4248" s="29"/>
      <c r="M4248" s="29" t="s">
        <v>3938</v>
      </c>
      <c r="N4248" s="162">
        <v>1</v>
      </c>
      <c r="O4248" s="162">
        <v>799.2</v>
      </c>
      <c r="P4248" s="92">
        <v>2021</v>
      </c>
    </row>
    <row r="4249" spans="1:16" s="89" customFormat="1" ht="15.75" customHeight="1" x14ac:dyDescent="0.25">
      <c r="A4249" s="119" t="s">
        <v>3227</v>
      </c>
      <c r="B4249" s="18" t="s">
        <v>3946</v>
      </c>
      <c r="C4249" s="91">
        <v>1302597.6000000001</v>
      </c>
      <c r="D4249" s="118"/>
      <c r="E4249" s="118"/>
      <c r="F4249" s="118"/>
      <c r="G4249" s="91">
        <f t="shared" si="55"/>
        <v>1302597.6000000001</v>
      </c>
      <c r="H4249" s="102">
        <v>44407</v>
      </c>
      <c r="I4249" s="102">
        <v>44438</v>
      </c>
      <c r="J4249" s="29"/>
      <c r="K4249" s="29"/>
      <c r="L4249" s="29"/>
      <c r="M4249" s="29" t="s">
        <v>3939</v>
      </c>
      <c r="N4249" s="162">
        <v>2</v>
      </c>
      <c r="O4249" s="162">
        <v>288.39999999999998</v>
      </c>
      <c r="P4249" s="162">
        <v>2021</v>
      </c>
    </row>
    <row r="4250" spans="1:16" s="89" customFormat="1" ht="15.75" customHeight="1" x14ac:dyDescent="0.25">
      <c r="A4250" s="124" t="s">
        <v>3699</v>
      </c>
      <c r="B4250" s="18" t="s">
        <v>3544</v>
      </c>
      <c r="C4250" s="91">
        <v>1858950.84</v>
      </c>
      <c r="D4250" s="118"/>
      <c r="E4250" s="118"/>
      <c r="F4250" s="118"/>
      <c r="G4250" s="91">
        <f t="shared" si="55"/>
        <v>1858950.84</v>
      </c>
      <c r="H4250" s="102">
        <v>44236</v>
      </c>
      <c r="I4250" s="102">
        <v>44453</v>
      </c>
      <c r="J4250" s="29"/>
      <c r="K4250" s="29"/>
      <c r="L4250" s="29"/>
      <c r="M4250" s="29" t="s">
        <v>3938</v>
      </c>
      <c r="N4250" s="162">
        <v>1</v>
      </c>
      <c r="O4250" s="162">
        <v>560</v>
      </c>
      <c r="P4250" s="162">
        <v>2021</v>
      </c>
    </row>
    <row r="4251" spans="1:16" s="89" customFormat="1" ht="15.75" customHeight="1" x14ac:dyDescent="0.25">
      <c r="A4251" s="124" t="s">
        <v>3700</v>
      </c>
      <c r="B4251" s="18" t="s">
        <v>3544</v>
      </c>
      <c r="C4251" s="91">
        <v>1618290.08</v>
      </c>
      <c r="D4251" s="118"/>
      <c r="E4251" s="118"/>
      <c r="F4251" s="118"/>
      <c r="G4251" s="91">
        <f t="shared" si="55"/>
        <v>1618290.08</v>
      </c>
      <c r="H4251" s="102">
        <v>44453</v>
      </c>
      <c r="I4251" s="102">
        <v>44453</v>
      </c>
      <c r="J4251" s="29"/>
      <c r="K4251" s="29"/>
      <c r="L4251" s="29"/>
      <c r="M4251" s="29" t="s">
        <v>3938</v>
      </c>
      <c r="N4251" s="162">
        <v>1</v>
      </c>
      <c r="O4251" s="162">
        <v>560.1</v>
      </c>
      <c r="P4251" s="162">
        <v>2021</v>
      </c>
    </row>
    <row r="4252" spans="1:16" s="89" customFormat="1" ht="15.75" customHeight="1" x14ac:dyDescent="0.25">
      <c r="A4252" s="124" t="s">
        <v>2381</v>
      </c>
      <c r="B4252" s="18" t="s">
        <v>2100</v>
      </c>
      <c r="C4252" s="91">
        <v>1324146.5</v>
      </c>
      <c r="D4252" s="118"/>
      <c r="E4252" s="118"/>
      <c r="F4252" s="118"/>
      <c r="G4252" s="91">
        <f t="shared" si="55"/>
        <v>1324146.5</v>
      </c>
      <c r="H4252" s="120">
        <v>44195</v>
      </c>
      <c r="I4252" s="102">
        <v>44400</v>
      </c>
      <c r="J4252" s="29"/>
      <c r="K4252" s="29"/>
      <c r="L4252" s="29"/>
      <c r="M4252" s="84" t="s">
        <v>2382</v>
      </c>
      <c r="N4252" s="162">
        <v>4</v>
      </c>
      <c r="O4252" s="162">
        <v>654.79999999999995</v>
      </c>
      <c r="P4252" s="162">
        <v>2020</v>
      </c>
    </row>
    <row r="4253" spans="1:16" s="89" customFormat="1" ht="15.75" customHeight="1" x14ac:dyDescent="0.25">
      <c r="A4253" s="124" t="s">
        <v>2715</v>
      </c>
      <c r="B4253" s="18" t="s">
        <v>2100</v>
      </c>
      <c r="C4253" s="91">
        <v>1649287.22</v>
      </c>
      <c r="D4253" s="118"/>
      <c r="E4253" s="118"/>
      <c r="F4253" s="118"/>
      <c r="G4253" s="91">
        <f t="shared" si="55"/>
        <v>1649287.22</v>
      </c>
      <c r="H4253" s="120">
        <v>44180</v>
      </c>
      <c r="I4253" s="102">
        <v>44400</v>
      </c>
      <c r="J4253" s="29"/>
      <c r="K4253" s="29"/>
      <c r="L4253" s="29"/>
      <c r="M4253" s="84" t="s">
        <v>4084</v>
      </c>
      <c r="N4253" s="162">
        <v>5</v>
      </c>
      <c r="O4253" s="162">
        <v>724.6</v>
      </c>
      <c r="P4253" s="162">
        <v>2020</v>
      </c>
    </row>
    <row r="4254" spans="1:16" s="89" customFormat="1" ht="15.75" customHeight="1" x14ac:dyDescent="0.25">
      <c r="A4254" s="124" t="s">
        <v>3247</v>
      </c>
      <c r="B4254" s="18" t="s">
        <v>2100</v>
      </c>
      <c r="C4254" s="91">
        <v>8830536.4600000009</v>
      </c>
      <c r="D4254" s="118"/>
      <c r="E4254" s="118"/>
      <c r="F4254" s="118"/>
      <c r="G4254" s="91">
        <f t="shared" si="55"/>
        <v>8830536.4600000009</v>
      </c>
      <c r="H4254" s="120">
        <v>44330</v>
      </c>
      <c r="I4254" s="102">
        <v>44400</v>
      </c>
      <c r="J4254" s="29"/>
      <c r="K4254" s="29"/>
      <c r="L4254" s="29"/>
      <c r="M4254" s="84" t="s">
        <v>3938</v>
      </c>
      <c r="N4254" s="162">
        <v>1</v>
      </c>
      <c r="O4254" s="162">
        <v>7620.06</v>
      </c>
      <c r="P4254" s="162">
        <v>2021</v>
      </c>
    </row>
    <row r="4255" spans="1:16" s="89" customFormat="1" ht="15.75" customHeight="1" x14ac:dyDescent="0.25">
      <c r="A4255" s="124" t="s">
        <v>3755</v>
      </c>
      <c r="B4255" s="18" t="s">
        <v>4014</v>
      </c>
      <c r="C4255" s="91">
        <v>1836444.6</v>
      </c>
      <c r="D4255" s="118"/>
      <c r="E4255" s="118"/>
      <c r="F4255" s="118"/>
      <c r="G4255" s="91">
        <f t="shared" si="55"/>
        <v>1836444.6</v>
      </c>
      <c r="H4255" s="120">
        <v>44420</v>
      </c>
      <c r="I4255" s="102">
        <v>44463</v>
      </c>
      <c r="J4255" s="29"/>
      <c r="K4255" s="29"/>
      <c r="L4255" s="29"/>
      <c r="M4255" s="84" t="s">
        <v>3988</v>
      </c>
      <c r="N4255" s="162">
        <v>4</v>
      </c>
      <c r="O4255" s="162">
        <v>972</v>
      </c>
      <c r="P4255" s="92">
        <v>2021</v>
      </c>
    </row>
    <row r="4256" spans="1:16" s="89" customFormat="1" ht="15.75" customHeight="1" x14ac:dyDescent="0.25">
      <c r="A4256" s="124" t="s">
        <v>2724</v>
      </c>
      <c r="B4256" s="18" t="s">
        <v>42</v>
      </c>
      <c r="C4256" s="91">
        <v>939328.31</v>
      </c>
      <c r="D4256" s="118"/>
      <c r="E4256" s="118"/>
      <c r="F4256" s="118"/>
      <c r="G4256" s="91">
        <f t="shared" si="55"/>
        <v>939328.31</v>
      </c>
      <c r="H4256" s="102">
        <v>44384</v>
      </c>
      <c r="I4256" s="102">
        <v>44452</v>
      </c>
      <c r="J4256" s="29"/>
      <c r="K4256" s="29"/>
      <c r="L4256" s="29"/>
      <c r="M4256" s="130" t="s">
        <v>2237</v>
      </c>
      <c r="N4256" s="162">
        <v>2</v>
      </c>
      <c r="O4256" s="162">
        <v>663.4</v>
      </c>
      <c r="P4256" s="162">
        <v>2021</v>
      </c>
    </row>
    <row r="4257" spans="1:16" s="89" customFormat="1" ht="15.75" customHeight="1" x14ac:dyDescent="0.25">
      <c r="A4257" s="124" t="s">
        <v>3374</v>
      </c>
      <c r="B4257" s="18" t="s">
        <v>694</v>
      </c>
      <c r="C4257" s="91">
        <v>2869928.11</v>
      </c>
      <c r="D4257" s="118"/>
      <c r="E4257" s="118"/>
      <c r="F4257" s="118"/>
      <c r="G4257" s="91">
        <f t="shared" si="55"/>
        <v>2869928.11</v>
      </c>
      <c r="H4257" s="102">
        <v>44453</v>
      </c>
      <c r="I4257" s="102">
        <v>44518</v>
      </c>
      <c r="J4257" s="29"/>
      <c r="K4257" s="29"/>
      <c r="L4257" s="29"/>
      <c r="M4257" s="130" t="s">
        <v>3938</v>
      </c>
      <c r="N4257" s="162">
        <v>1</v>
      </c>
      <c r="O4257" s="162">
        <v>1349.56</v>
      </c>
      <c r="P4257" s="162">
        <v>2021</v>
      </c>
    </row>
    <row r="4258" spans="1:16" s="89" customFormat="1" ht="15.75" customHeight="1" x14ac:dyDescent="0.25">
      <c r="A4258" s="143" t="s">
        <v>3254</v>
      </c>
      <c r="B4258" s="18" t="s">
        <v>4076</v>
      </c>
      <c r="C4258" s="91">
        <v>2275804.4</v>
      </c>
      <c r="D4258" s="118"/>
      <c r="E4258" s="118"/>
      <c r="F4258" s="118"/>
      <c r="G4258" s="91">
        <f t="shared" si="55"/>
        <v>2275804.4</v>
      </c>
      <c r="H4258" s="102">
        <v>44455</v>
      </c>
      <c r="I4258" s="102">
        <v>44518</v>
      </c>
      <c r="J4258" s="29"/>
      <c r="K4258" s="29"/>
      <c r="L4258" s="29"/>
      <c r="M4258" s="134" t="s">
        <v>3939</v>
      </c>
      <c r="N4258" s="162">
        <v>2</v>
      </c>
      <c r="O4258" s="162">
        <v>986.5</v>
      </c>
      <c r="P4258" s="162">
        <v>2021</v>
      </c>
    </row>
    <row r="4259" spans="1:16" s="89" customFormat="1" ht="15.75" customHeight="1" x14ac:dyDescent="0.25">
      <c r="A4259" s="128" t="s">
        <v>3333</v>
      </c>
      <c r="B4259" s="18" t="s">
        <v>3923</v>
      </c>
      <c r="C4259" s="91">
        <v>2178038.7000000002</v>
      </c>
      <c r="D4259" s="118"/>
      <c r="E4259" s="118"/>
      <c r="F4259" s="118"/>
      <c r="G4259" s="91">
        <f t="shared" si="55"/>
        <v>2178038.7000000002</v>
      </c>
      <c r="H4259" s="102">
        <v>44453</v>
      </c>
      <c r="I4259" s="102">
        <v>44520</v>
      </c>
      <c r="J4259" s="29"/>
      <c r="K4259" s="29"/>
      <c r="L4259" s="29"/>
      <c r="M4259" s="133" t="s">
        <v>3606</v>
      </c>
      <c r="N4259" s="162">
        <v>1</v>
      </c>
      <c r="O4259" s="162">
        <v>780.6</v>
      </c>
      <c r="P4259" s="162">
        <v>2021</v>
      </c>
    </row>
    <row r="4260" spans="1:16" s="89" customFormat="1" ht="15.75" customHeight="1" x14ac:dyDescent="0.25">
      <c r="A4260" s="119" t="s">
        <v>3373</v>
      </c>
      <c r="B4260" s="18" t="s">
        <v>63</v>
      </c>
      <c r="C4260" s="91">
        <v>2901195.58</v>
      </c>
      <c r="D4260" s="118"/>
      <c r="E4260" s="118"/>
      <c r="F4260" s="118"/>
      <c r="G4260" s="91">
        <f t="shared" si="55"/>
        <v>2901195.58</v>
      </c>
      <c r="H4260" s="102">
        <v>44536</v>
      </c>
      <c r="I4260" s="102">
        <v>44544</v>
      </c>
      <c r="J4260" s="29"/>
      <c r="K4260" s="29"/>
      <c r="L4260" s="29"/>
      <c r="M4260" s="133" t="s">
        <v>3938</v>
      </c>
      <c r="N4260" s="162">
        <v>1</v>
      </c>
      <c r="O4260" s="162">
        <v>918.4</v>
      </c>
      <c r="P4260" s="162">
        <v>2021</v>
      </c>
    </row>
    <row r="4261" spans="1:16" s="89" customFormat="1" ht="15.75" customHeight="1" x14ac:dyDescent="0.25">
      <c r="A4261" s="128" t="s">
        <v>3170</v>
      </c>
      <c r="B4261" s="18" t="s">
        <v>3841</v>
      </c>
      <c r="C4261" s="91">
        <v>2893157.04</v>
      </c>
      <c r="D4261" s="118"/>
      <c r="E4261" s="118"/>
      <c r="F4261" s="118"/>
      <c r="G4261" s="91">
        <f t="shared" si="55"/>
        <v>2893157.04</v>
      </c>
      <c r="H4261" s="102">
        <v>44512</v>
      </c>
      <c r="I4261" s="102">
        <v>44523</v>
      </c>
      <c r="J4261" s="29"/>
      <c r="K4261" s="29"/>
      <c r="L4261" s="29"/>
      <c r="M4261" s="134" t="s">
        <v>3938</v>
      </c>
      <c r="N4261" s="162">
        <v>1</v>
      </c>
      <c r="O4261" s="162">
        <v>698.22</v>
      </c>
      <c r="P4261" s="162">
        <v>2021</v>
      </c>
    </row>
    <row r="4262" spans="1:16" s="89" customFormat="1" ht="16.5" customHeight="1" x14ac:dyDescent="0.25">
      <c r="A4262" s="128" t="s">
        <v>3666</v>
      </c>
      <c r="B4262" s="18" t="s">
        <v>3918</v>
      </c>
      <c r="C4262" s="91">
        <v>2705542.63</v>
      </c>
      <c r="D4262" s="118"/>
      <c r="E4262" s="118"/>
      <c r="F4262" s="118"/>
      <c r="G4262" s="91">
        <f t="shared" si="55"/>
        <v>2705542.63</v>
      </c>
      <c r="H4262" s="102">
        <v>44470</v>
      </c>
      <c r="I4262" s="102">
        <v>44553</v>
      </c>
      <c r="J4262" s="29"/>
      <c r="K4262" s="29"/>
      <c r="L4262" s="29"/>
      <c r="M4262" s="134" t="s">
        <v>3938</v>
      </c>
      <c r="N4262" s="162">
        <v>1</v>
      </c>
      <c r="O4262" s="162">
        <v>885.6</v>
      </c>
      <c r="P4262" s="162">
        <v>2021</v>
      </c>
    </row>
    <row r="4263" spans="1:16" s="89" customFormat="1" ht="15.75" customHeight="1" x14ac:dyDescent="0.25">
      <c r="A4263" s="124" t="s">
        <v>2721</v>
      </c>
      <c r="B4263" s="18" t="s">
        <v>42</v>
      </c>
      <c r="C4263" s="91">
        <v>488998.8</v>
      </c>
      <c r="D4263" s="118"/>
      <c r="E4263" s="118"/>
      <c r="F4263" s="118"/>
      <c r="G4263" s="91">
        <f t="shared" si="55"/>
        <v>488998.8</v>
      </c>
      <c r="H4263" s="102">
        <v>44428</v>
      </c>
      <c r="I4263" s="102">
        <v>44466</v>
      </c>
      <c r="J4263" s="29"/>
      <c r="K4263" s="29"/>
      <c r="L4263" s="29"/>
      <c r="M4263" s="134" t="s">
        <v>3979</v>
      </c>
      <c r="N4263" s="162">
        <v>2</v>
      </c>
      <c r="O4263" s="162">
        <v>608.79999999999995</v>
      </c>
      <c r="P4263" s="162">
        <v>2021</v>
      </c>
    </row>
    <row r="4264" spans="1:16" s="89" customFormat="1" ht="15.75" customHeight="1" x14ac:dyDescent="0.25">
      <c r="A4264" s="124" t="s">
        <v>3243</v>
      </c>
      <c r="B4264" s="18" t="s">
        <v>2100</v>
      </c>
      <c r="C4264" s="91">
        <v>3305867.34</v>
      </c>
      <c r="D4264" s="118"/>
      <c r="E4264" s="118"/>
      <c r="F4264" s="118"/>
      <c r="G4264" s="91">
        <f t="shared" si="55"/>
        <v>3305867.34</v>
      </c>
      <c r="H4264" s="102">
        <v>44494</v>
      </c>
      <c r="I4264" s="102">
        <v>44600</v>
      </c>
      <c r="J4264" s="29"/>
      <c r="K4264" s="29"/>
      <c r="L4264" s="29"/>
      <c r="M4264" s="134" t="s">
        <v>3938</v>
      </c>
      <c r="N4264" s="162">
        <v>1</v>
      </c>
      <c r="O4264" s="162">
        <v>798.6</v>
      </c>
      <c r="P4264" s="162">
        <v>2021</v>
      </c>
    </row>
    <row r="4265" spans="1:16" s="89" customFormat="1" ht="15.75" customHeight="1" x14ac:dyDescent="0.25">
      <c r="A4265" s="132" t="s">
        <v>3253</v>
      </c>
      <c r="B4265" s="18" t="s">
        <v>4076</v>
      </c>
      <c r="C4265" s="91">
        <v>2188000.96</v>
      </c>
      <c r="D4265" s="118"/>
      <c r="E4265" s="118"/>
      <c r="F4265" s="118"/>
      <c r="G4265" s="91">
        <f t="shared" si="55"/>
        <v>2188000.96</v>
      </c>
      <c r="H4265" s="102">
        <v>44488</v>
      </c>
      <c r="I4265" s="102">
        <v>44586</v>
      </c>
      <c r="J4265" s="29"/>
      <c r="K4265" s="29"/>
      <c r="L4265" s="29"/>
      <c r="M4265" s="134" t="s">
        <v>3939</v>
      </c>
      <c r="N4265" s="162">
        <v>2</v>
      </c>
      <c r="O4265" s="162">
        <v>784.6</v>
      </c>
      <c r="P4265" s="162">
        <v>2021</v>
      </c>
    </row>
    <row r="4266" spans="1:16" s="89" customFormat="1" ht="15.75" customHeight="1" x14ac:dyDescent="0.25">
      <c r="A4266" s="132" t="s">
        <v>3255</v>
      </c>
      <c r="B4266" s="18" t="s">
        <v>4076</v>
      </c>
      <c r="C4266" s="91">
        <v>2569717.5499999998</v>
      </c>
      <c r="D4266" s="118"/>
      <c r="E4266" s="118"/>
      <c r="F4266" s="118"/>
      <c r="G4266" s="91">
        <f t="shared" si="55"/>
        <v>2569717.5499999998</v>
      </c>
      <c r="H4266" s="102">
        <v>44532</v>
      </c>
      <c r="I4266" s="102">
        <v>44578</v>
      </c>
      <c r="J4266" s="29"/>
      <c r="K4266" s="29"/>
      <c r="L4266" s="29"/>
      <c r="M4266" s="134" t="s">
        <v>3939</v>
      </c>
      <c r="N4266" s="162">
        <v>2</v>
      </c>
      <c r="O4266" s="162">
        <v>927.2</v>
      </c>
      <c r="P4266" s="162">
        <v>2021</v>
      </c>
    </row>
    <row r="4267" spans="1:16" s="89" customFormat="1" ht="15.75" customHeight="1" x14ac:dyDescent="0.25">
      <c r="A4267" s="113" t="s">
        <v>2562</v>
      </c>
      <c r="B4267" s="18" t="s">
        <v>2098</v>
      </c>
      <c r="C4267" s="91">
        <v>1002211.7</v>
      </c>
      <c r="D4267" s="118"/>
      <c r="E4267" s="118"/>
      <c r="F4267" s="118"/>
      <c r="G4267" s="91">
        <f t="shared" si="55"/>
        <v>1002211.7</v>
      </c>
      <c r="H4267" s="102">
        <v>44159</v>
      </c>
      <c r="I4267" s="102">
        <v>44293</v>
      </c>
      <c r="J4267" s="29"/>
      <c r="K4267" s="29"/>
      <c r="L4267" s="29"/>
      <c r="M4267" s="162" t="s">
        <v>3584</v>
      </c>
      <c r="N4267" s="162">
        <v>4</v>
      </c>
      <c r="O4267" s="162">
        <v>1163.08</v>
      </c>
      <c r="P4267" s="162">
        <v>2020</v>
      </c>
    </row>
    <row r="4268" spans="1:16" s="89" customFormat="1" ht="15.75" customHeight="1" x14ac:dyDescent="0.25">
      <c r="A4268" s="132" t="s">
        <v>3670</v>
      </c>
      <c r="B4268" s="18" t="s">
        <v>3923</v>
      </c>
      <c r="C4268" s="91">
        <v>3021188.07</v>
      </c>
      <c r="D4268" s="118"/>
      <c r="E4268" s="118"/>
      <c r="F4268" s="118"/>
      <c r="G4268" s="91">
        <f t="shared" si="55"/>
        <v>3021188.07</v>
      </c>
      <c r="H4268" s="102">
        <v>44533</v>
      </c>
      <c r="I4268" s="102">
        <v>44580</v>
      </c>
      <c r="J4268" s="29"/>
      <c r="K4268" s="29"/>
      <c r="L4268" s="29"/>
      <c r="M4268" s="134" t="s">
        <v>3937</v>
      </c>
      <c r="N4268" s="162">
        <v>1</v>
      </c>
      <c r="O4268" s="162">
        <v>864.5</v>
      </c>
      <c r="P4268" s="162">
        <v>2021</v>
      </c>
    </row>
    <row r="4269" spans="1:16" s="89" customFormat="1" ht="15.75" customHeight="1" x14ac:dyDescent="0.25">
      <c r="A4269" s="152" t="s">
        <v>3697</v>
      </c>
      <c r="B4269" s="18" t="s">
        <v>3991</v>
      </c>
      <c r="C4269" s="91">
        <v>5887181.9400000004</v>
      </c>
      <c r="D4269" s="118"/>
      <c r="E4269" s="118"/>
      <c r="F4269" s="118"/>
      <c r="G4269" s="91">
        <f t="shared" si="55"/>
        <v>5887181.9400000004</v>
      </c>
      <c r="H4269" s="102">
        <v>44389</v>
      </c>
      <c r="I4269" s="102">
        <v>44592</v>
      </c>
      <c r="J4269" s="29"/>
      <c r="K4269" s="29"/>
      <c r="L4269" s="29"/>
      <c r="M4269" s="130" t="s">
        <v>3978</v>
      </c>
      <c r="N4269" s="162">
        <v>5</v>
      </c>
      <c r="O4269" s="162">
        <v>4515.1400000000003</v>
      </c>
      <c r="P4269" s="162">
        <v>2021</v>
      </c>
    </row>
    <row r="4270" spans="1:16" s="89" customFormat="1" ht="15.75" customHeight="1" x14ac:dyDescent="0.25">
      <c r="A4270" s="124" t="s">
        <v>3245</v>
      </c>
      <c r="B4270" s="18" t="s">
        <v>694</v>
      </c>
      <c r="C4270" s="137">
        <v>2078904.35</v>
      </c>
      <c r="D4270" s="118"/>
      <c r="E4270" s="118"/>
      <c r="F4270" s="118"/>
      <c r="G4270" s="91">
        <f t="shared" si="55"/>
        <v>2078904.35</v>
      </c>
      <c r="H4270" s="102">
        <v>44193</v>
      </c>
      <c r="I4270" s="157">
        <v>44774</v>
      </c>
      <c r="J4270" s="29"/>
      <c r="K4270" s="29"/>
      <c r="L4270" s="29"/>
      <c r="M4270" s="138" t="s">
        <v>3938</v>
      </c>
      <c r="N4270" s="162">
        <v>1</v>
      </c>
      <c r="O4270" s="162">
        <v>757.6</v>
      </c>
      <c r="P4270" s="162">
        <v>2020</v>
      </c>
    </row>
    <row r="4271" spans="1:16" s="89" customFormat="1" ht="15.75" customHeight="1" x14ac:dyDescent="0.25">
      <c r="A4271" s="124" t="s">
        <v>3380</v>
      </c>
      <c r="B4271" s="18" t="s">
        <v>694</v>
      </c>
      <c r="C4271" s="91">
        <v>4205278.58</v>
      </c>
      <c r="D4271" s="118"/>
      <c r="E4271" s="118"/>
      <c r="F4271" s="118"/>
      <c r="G4271" s="91">
        <f t="shared" si="55"/>
        <v>4205278.58</v>
      </c>
      <c r="H4271" s="102">
        <v>44532</v>
      </c>
      <c r="I4271" s="102">
        <v>44553</v>
      </c>
      <c r="J4271" s="29"/>
      <c r="K4271" s="29"/>
      <c r="L4271" s="29"/>
      <c r="M4271" s="130" t="s">
        <v>3938</v>
      </c>
      <c r="N4271" s="162">
        <v>1</v>
      </c>
      <c r="O4271" s="162">
        <v>4420.8</v>
      </c>
      <c r="P4271" s="162">
        <v>2021</v>
      </c>
    </row>
    <row r="4272" spans="1:16" s="89" customFormat="1" ht="15.75" customHeight="1" x14ac:dyDescent="0.25">
      <c r="A4272" s="128" t="s">
        <v>3366</v>
      </c>
      <c r="B4272" s="18" t="s">
        <v>4076</v>
      </c>
      <c r="C4272" s="91">
        <v>6397509.0300000003</v>
      </c>
      <c r="D4272" s="118"/>
      <c r="E4272" s="118"/>
      <c r="F4272" s="118"/>
      <c r="G4272" s="91">
        <f t="shared" si="55"/>
        <v>6397509.0300000003</v>
      </c>
      <c r="H4272" s="102">
        <v>44544</v>
      </c>
      <c r="I4272" s="102">
        <v>44582</v>
      </c>
      <c r="J4272" s="29"/>
      <c r="K4272" s="29"/>
      <c r="L4272" s="29"/>
      <c r="M4272" s="134" t="s">
        <v>3938</v>
      </c>
      <c r="N4272" s="162">
        <v>1</v>
      </c>
      <c r="O4272" s="162">
        <v>6046.9</v>
      </c>
      <c r="P4272" s="162">
        <v>2021</v>
      </c>
    </row>
    <row r="4273" spans="1:16" s="89" customFormat="1" ht="15.75" customHeight="1" x14ac:dyDescent="0.25">
      <c r="A4273" s="128" t="s">
        <v>3193</v>
      </c>
      <c r="B4273" s="18" t="s">
        <v>2100</v>
      </c>
      <c r="C4273" s="91">
        <v>2328927.6</v>
      </c>
      <c r="D4273" s="118"/>
      <c r="E4273" s="118"/>
      <c r="F4273" s="118"/>
      <c r="G4273" s="91">
        <f t="shared" si="55"/>
        <v>2328927.6</v>
      </c>
      <c r="H4273" s="102">
        <v>44441</v>
      </c>
      <c r="I4273" s="102">
        <v>44664</v>
      </c>
      <c r="J4273" s="29"/>
      <c r="K4273" s="29"/>
      <c r="L4273" s="29"/>
      <c r="M4273" s="134" t="s">
        <v>3939</v>
      </c>
      <c r="N4273" s="162">
        <v>2</v>
      </c>
      <c r="O4273" s="162">
        <v>541.9</v>
      </c>
      <c r="P4273" s="162">
        <v>2021</v>
      </c>
    </row>
    <row r="4274" spans="1:16" s="89" customFormat="1" ht="15.75" customHeight="1" x14ac:dyDescent="0.25">
      <c r="A4274" s="128" t="s">
        <v>3744</v>
      </c>
      <c r="B4274" s="18" t="s">
        <v>3532</v>
      </c>
      <c r="C4274" s="91">
        <v>2661076.7999999998</v>
      </c>
      <c r="D4274" s="118"/>
      <c r="E4274" s="118"/>
      <c r="F4274" s="118"/>
      <c r="G4274" s="91">
        <f t="shared" si="55"/>
        <v>2661076.7999999998</v>
      </c>
      <c r="H4274" s="102">
        <v>44442</v>
      </c>
      <c r="I4274" s="102">
        <v>44524</v>
      </c>
      <c r="J4274" s="29"/>
      <c r="K4274" s="29"/>
      <c r="L4274" s="29"/>
      <c r="M4274" s="29" t="s">
        <v>3938</v>
      </c>
      <c r="N4274" s="162">
        <v>1</v>
      </c>
      <c r="O4274" s="162">
        <v>824.45</v>
      </c>
      <c r="P4274" s="162">
        <v>2021</v>
      </c>
    </row>
    <row r="4275" spans="1:16" s="89" customFormat="1" ht="17.25" customHeight="1" x14ac:dyDescent="0.25">
      <c r="A4275" s="128" t="s">
        <v>3394</v>
      </c>
      <c r="B4275" s="18" t="s">
        <v>2100</v>
      </c>
      <c r="C4275" s="91">
        <v>6661046.1699999999</v>
      </c>
      <c r="D4275" s="118"/>
      <c r="E4275" s="118"/>
      <c r="F4275" s="118"/>
      <c r="G4275" s="91">
        <f t="shared" si="55"/>
        <v>6661046.1699999999</v>
      </c>
      <c r="H4275" s="102">
        <v>44407</v>
      </c>
      <c r="I4275" s="102">
        <v>44686</v>
      </c>
      <c r="J4275" s="29"/>
      <c r="K4275" s="29"/>
      <c r="L4275" s="29"/>
      <c r="M4275" s="130" t="s">
        <v>3990</v>
      </c>
      <c r="N4275" s="162">
        <v>4</v>
      </c>
      <c r="O4275" s="162">
        <v>4517.2</v>
      </c>
      <c r="P4275" s="162">
        <v>2021</v>
      </c>
    </row>
    <row r="4276" spans="1:16" s="89" customFormat="1" ht="15.75" customHeight="1" x14ac:dyDescent="0.25">
      <c r="A4276" s="113" t="s">
        <v>2813</v>
      </c>
      <c r="B4276" s="18" t="s">
        <v>3589</v>
      </c>
      <c r="C4276" s="91">
        <v>492945.6</v>
      </c>
      <c r="D4276" s="118"/>
      <c r="E4276" s="118"/>
      <c r="F4276" s="118"/>
      <c r="G4276" s="91">
        <f t="shared" si="55"/>
        <v>492945.6</v>
      </c>
      <c r="H4276" s="120">
        <v>44176</v>
      </c>
      <c r="I4276" s="102">
        <v>44718</v>
      </c>
      <c r="J4276" s="29"/>
      <c r="K4276" s="29"/>
      <c r="L4276" s="29"/>
      <c r="M4276" s="84" t="s">
        <v>1161</v>
      </c>
      <c r="N4276" s="162">
        <v>1</v>
      </c>
      <c r="O4276" s="162">
        <v>787.7</v>
      </c>
      <c r="P4276" s="162">
        <v>2020</v>
      </c>
    </row>
    <row r="4277" spans="1:16" s="89" customFormat="1" ht="15.75" customHeight="1" x14ac:dyDescent="0.25">
      <c r="A4277" s="113" t="s">
        <v>2361</v>
      </c>
      <c r="B4277" s="18" t="s">
        <v>3589</v>
      </c>
      <c r="C4277" s="91">
        <v>869593.1</v>
      </c>
      <c r="D4277" s="118"/>
      <c r="E4277" s="118"/>
      <c r="F4277" s="118"/>
      <c r="G4277" s="91">
        <f t="shared" si="55"/>
        <v>869593.1</v>
      </c>
      <c r="H4277" s="120">
        <v>44176</v>
      </c>
      <c r="I4277" s="102">
        <v>44736</v>
      </c>
      <c r="J4277" s="29"/>
      <c r="K4277" s="29"/>
      <c r="L4277" s="29"/>
      <c r="M4277" s="84" t="s">
        <v>1162</v>
      </c>
      <c r="N4277" s="162">
        <v>2</v>
      </c>
      <c r="O4277" s="162">
        <v>1016</v>
      </c>
      <c r="P4277" s="162">
        <v>2020</v>
      </c>
    </row>
    <row r="4278" spans="1:16" s="89" customFormat="1" ht="15.75" customHeight="1" x14ac:dyDescent="0.25">
      <c r="A4278" s="113" t="s">
        <v>3221</v>
      </c>
      <c r="B4278" s="18" t="s">
        <v>3946</v>
      </c>
      <c r="C4278" s="91">
        <v>1970837.67</v>
      </c>
      <c r="D4278" s="118"/>
      <c r="E4278" s="118"/>
      <c r="F4278" s="118"/>
      <c r="G4278" s="91">
        <f t="shared" si="55"/>
        <v>1970837.67</v>
      </c>
      <c r="H4278" s="102">
        <v>44453</v>
      </c>
      <c r="I4278" s="102">
        <v>44607</v>
      </c>
      <c r="J4278" s="29"/>
      <c r="K4278" s="29"/>
      <c r="L4278" s="29"/>
      <c r="M4278" s="133" t="s">
        <v>3939</v>
      </c>
      <c r="N4278" s="162">
        <v>2</v>
      </c>
      <c r="O4278" s="162">
        <v>689.8</v>
      </c>
      <c r="P4278" s="162">
        <v>2021</v>
      </c>
    </row>
    <row r="4279" spans="1:16" s="89" customFormat="1" ht="15.75" customHeight="1" x14ac:dyDescent="0.25">
      <c r="A4279" s="113" t="s">
        <v>3264</v>
      </c>
      <c r="B4279" s="18" t="s">
        <v>3838</v>
      </c>
      <c r="C4279" s="91">
        <v>2540480.8199999998</v>
      </c>
      <c r="D4279" s="118"/>
      <c r="E4279" s="118"/>
      <c r="F4279" s="118"/>
      <c r="G4279" s="91">
        <f t="shared" si="55"/>
        <v>2540480.8199999998</v>
      </c>
      <c r="H4279" s="102">
        <v>44455</v>
      </c>
      <c r="I4279" s="102">
        <v>44673</v>
      </c>
      <c r="J4279" s="29"/>
      <c r="K4279" s="29"/>
      <c r="L4279" s="29"/>
      <c r="M4279" s="138" t="s">
        <v>3939</v>
      </c>
      <c r="N4279" s="162">
        <v>2</v>
      </c>
      <c r="O4279" s="162">
        <v>973.4</v>
      </c>
      <c r="P4279" s="162">
        <v>2021</v>
      </c>
    </row>
    <row r="4280" spans="1:16" s="89" customFormat="1" ht="15.75" customHeight="1" x14ac:dyDescent="0.25">
      <c r="A4280" s="113" t="s">
        <v>2982</v>
      </c>
      <c r="B4280" s="18" t="s">
        <v>3589</v>
      </c>
      <c r="C4280" s="91">
        <v>157666.51</v>
      </c>
      <c r="D4280" s="118"/>
      <c r="E4280" s="118"/>
      <c r="F4280" s="118"/>
      <c r="G4280" s="91">
        <f t="shared" si="55"/>
        <v>157666.51</v>
      </c>
      <c r="H4280" s="120">
        <v>44041</v>
      </c>
      <c r="I4280" s="102">
        <v>44740</v>
      </c>
      <c r="J4280" s="29"/>
      <c r="K4280" s="29"/>
      <c r="L4280" s="29"/>
      <c r="M4280" s="84" t="s">
        <v>724</v>
      </c>
      <c r="N4280" s="162">
        <v>1</v>
      </c>
      <c r="O4280" s="162">
        <v>311.2</v>
      </c>
      <c r="P4280" s="162">
        <v>2020</v>
      </c>
    </row>
    <row r="4281" spans="1:16" s="89" customFormat="1" ht="15.75" customHeight="1" x14ac:dyDescent="0.25">
      <c r="A4281" s="113" t="s">
        <v>3145</v>
      </c>
      <c r="B4281" s="18" t="s">
        <v>3917</v>
      </c>
      <c r="C4281" s="91">
        <v>675980.15</v>
      </c>
      <c r="D4281" s="118"/>
      <c r="E4281" s="118"/>
      <c r="F4281" s="118"/>
      <c r="G4281" s="91">
        <f t="shared" si="55"/>
        <v>675980.15</v>
      </c>
      <c r="H4281" s="102">
        <v>44085</v>
      </c>
      <c r="I4281" s="102">
        <v>44740</v>
      </c>
      <c r="J4281" s="29"/>
      <c r="K4281" s="29"/>
      <c r="L4281" s="29"/>
      <c r="M4281" s="162" t="s">
        <v>5</v>
      </c>
      <c r="N4281" s="162">
        <v>1</v>
      </c>
      <c r="O4281" s="162">
        <v>1896.6</v>
      </c>
      <c r="P4281" s="162">
        <v>2020</v>
      </c>
    </row>
    <row r="4282" spans="1:16" s="89" customFormat="1" ht="15.75" customHeight="1" x14ac:dyDescent="0.25">
      <c r="A4282" s="113" t="s">
        <v>3672</v>
      </c>
      <c r="B4282" s="18" t="s">
        <v>3923</v>
      </c>
      <c r="C4282" s="91">
        <v>3181141.96</v>
      </c>
      <c r="D4282" s="118"/>
      <c r="E4282" s="118"/>
      <c r="F4282" s="118"/>
      <c r="G4282" s="91">
        <f t="shared" si="55"/>
        <v>3181141.96</v>
      </c>
      <c r="H4282" s="102">
        <v>44711</v>
      </c>
      <c r="I4282" s="102">
        <v>44756</v>
      </c>
      <c r="J4282" s="29"/>
      <c r="K4282" s="29"/>
      <c r="L4282" s="29"/>
      <c r="M4282" s="162" t="s">
        <v>3938</v>
      </c>
      <c r="N4282" s="162">
        <v>1</v>
      </c>
      <c r="O4282" s="162">
        <v>862.2</v>
      </c>
      <c r="P4282" s="162">
        <v>2022</v>
      </c>
    </row>
    <row r="4283" spans="1:16" s="89" customFormat="1" ht="15.75" customHeight="1" x14ac:dyDescent="0.25">
      <c r="A4283" s="124" t="s">
        <v>3688</v>
      </c>
      <c r="B4283" s="18" t="s">
        <v>3925</v>
      </c>
      <c r="C4283" s="91">
        <v>1429944.96</v>
      </c>
      <c r="D4283" s="118"/>
      <c r="E4283" s="118"/>
      <c r="F4283" s="118"/>
      <c r="G4283" s="91">
        <f t="shared" si="55"/>
        <v>1429944.96</v>
      </c>
      <c r="H4283" s="102">
        <v>44453</v>
      </c>
      <c r="I4283" s="102">
        <v>44447</v>
      </c>
      <c r="J4283" s="29"/>
      <c r="K4283" s="29"/>
      <c r="L4283" s="29"/>
      <c r="M4283" s="134" t="s">
        <v>3937</v>
      </c>
      <c r="N4283" s="162">
        <v>1</v>
      </c>
      <c r="O4283" s="162">
        <v>1323</v>
      </c>
      <c r="P4283" s="162">
        <v>2021</v>
      </c>
    </row>
    <row r="4284" spans="1:16" s="89" customFormat="1" ht="15.75" customHeight="1" x14ac:dyDescent="0.25">
      <c r="A4284" s="124" t="s">
        <v>3382</v>
      </c>
      <c r="B4284" s="18" t="s">
        <v>63</v>
      </c>
      <c r="C4284" s="91">
        <v>1638939.6</v>
      </c>
      <c r="D4284" s="118"/>
      <c r="E4284" s="118"/>
      <c r="F4284" s="118"/>
      <c r="G4284" s="91">
        <f t="shared" si="55"/>
        <v>1638939.6</v>
      </c>
      <c r="H4284" s="102">
        <v>44491</v>
      </c>
      <c r="I4284" s="102">
        <v>44754</v>
      </c>
      <c r="J4284" s="29"/>
      <c r="K4284" s="29"/>
      <c r="L4284" s="29"/>
      <c r="M4284" s="29" t="s">
        <v>3937</v>
      </c>
      <c r="N4284" s="162">
        <v>1</v>
      </c>
      <c r="O4284" s="162">
        <v>1425.6</v>
      </c>
      <c r="P4284" s="162">
        <v>2021</v>
      </c>
    </row>
    <row r="4285" spans="1:16" s="89" customFormat="1" ht="15.75" customHeight="1" x14ac:dyDescent="0.25">
      <c r="A4285" s="124" t="s">
        <v>2726</v>
      </c>
      <c r="B4285" s="18" t="s">
        <v>694</v>
      </c>
      <c r="C4285" s="91">
        <v>402105.17</v>
      </c>
      <c r="D4285" s="118"/>
      <c r="E4285" s="118"/>
      <c r="F4285" s="118"/>
      <c r="G4285" s="91">
        <f t="shared" si="55"/>
        <v>402105.17</v>
      </c>
      <c r="H4285" s="120">
        <v>44027</v>
      </c>
      <c r="I4285" s="102">
        <v>44755</v>
      </c>
      <c r="J4285" s="29"/>
      <c r="K4285" s="29"/>
      <c r="L4285" s="29"/>
      <c r="M4285" s="84" t="s">
        <v>1161</v>
      </c>
      <c r="N4285" s="162">
        <v>1</v>
      </c>
      <c r="O4285" s="162">
        <v>410.26</v>
      </c>
      <c r="P4285" s="162">
        <v>2020</v>
      </c>
    </row>
    <row r="4286" spans="1:16" s="89" customFormat="1" ht="15.75" customHeight="1" x14ac:dyDescent="0.25">
      <c r="A4286" s="124" t="s">
        <v>2945</v>
      </c>
      <c r="B4286" s="18" t="s">
        <v>2942</v>
      </c>
      <c r="C4286" s="91">
        <v>202709.59</v>
      </c>
      <c r="D4286" s="118"/>
      <c r="E4286" s="118"/>
      <c r="F4286" s="118"/>
      <c r="G4286" s="91">
        <f t="shared" si="55"/>
        <v>202709.59</v>
      </c>
      <c r="H4286" s="102">
        <v>44077</v>
      </c>
      <c r="I4286" s="102">
        <v>44267</v>
      </c>
      <c r="J4286" s="29"/>
      <c r="K4286" s="29"/>
      <c r="L4286" s="29"/>
      <c r="M4286" s="162" t="s">
        <v>2822</v>
      </c>
      <c r="N4286" s="162">
        <v>1</v>
      </c>
      <c r="O4286" s="162">
        <v>752</v>
      </c>
      <c r="P4286" s="162">
        <v>2020</v>
      </c>
    </row>
    <row r="4287" spans="1:16" s="89" customFormat="1" ht="15.75" customHeight="1" x14ac:dyDescent="0.25">
      <c r="A4287" s="124" t="s">
        <v>2998</v>
      </c>
      <c r="B4287" s="18" t="s">
        <v>694</v>
      </c>
      <c r="C4287" s="91">
        <v>253448.87</v>
      </c>
      <c r="D4287" s="118"/>
      <c r="E4287" s="118"/>
      <c r="F4287" s="118"/>
      <c r="G4287" s="91">
        <f t="shared" si="55"/>
        <v>253448.87</v>
      </c>
      <c r="H4287" s="102">
        <v>44193</v>
      </c>
      <c r="I4287" s="102">
        <v>44694</v>
      </c>
      <c r="J4287" s="29"/>
      <c r="K4287" s="29"/>
      <c r="L4287" s="29"/>
      <c r="M4287" s="138" t="s">
        <v>724</v>
      </c>
      <c r="N4287" s="162">
        <v>1</v>
      </c>
      <c r="O4287" s="162">
        <v>658.9</v>
      </c>
      <c r="P4287" s="162">
        <v>2020</v>
      </c>
    </row>
    <row r="4288" spans="1:16" s="89" customFormat="1" ht="15.75" customHeight="1" x14ac:dyDescent="0.25">
      <c r="A4288" s="113" t="s">
        <v>1524</v>
      </c>
      <c r="B4288" s="18" t="s">
        <v>694</v>
      </c>
      <c r="C4288" s="91">
        <v>968540.03</v>
      </c>
      <c r="D4288" s="118"/>
      <c r="E4288" s="118"/>
      <c r="F4288" s="118"/>
      <c r="G4288" s="91">
        <f t="shared" si="55"/>
        <v>968540.03</v>
      </c>
      <c r="H4288" s="120">
        <v>44062</v>
      </c>
      <c r="I4288" s="102">
        <v>44755</v>
      </c>
      <c r="J4288" s="29"/>
      <c r="K4288" s="29"/>
      <c r="L4288" s="29"/>
      <c r="M4288" s="84" t="s">
        <v>2382</v>
      </c>
      <c r="N4288" s="162">
        <v>4</v>
      </c>
      <c r="O4288" s="162">
        <v>778.3</v>
      </c>
      <c r="P4288" s="162">
        <v>2020</v>
      </c>
    </row>
    <row r="4289" spans="1:18" s="89" customFormat="1" ht="15.75" customHeight="1" x14ac:dyDescent="0.25">
      <c r="A4289" s="113" t="s">
        <v>2760</v>
      </c>
      <c r="B4289" s="18" t="s">
        <v>694</v>
      </c>
      <c r="C4289" s="91">
        <v>1054187.3799999999</v>
      </c>
      <c r="D4289" s="118"/>
      <c r="E4289" s="118"/>
      <c r="F4289" s="118"/>
      <c r="G4289" s="91">
        <f t="shared" si="55"/>
        <v>1054187.3799999999</v>
      </c>
      <c r="H4289" s="120">
        <v>44103</v>
      </c>
      <c r="I4289" s="102">
        <v>44692</v>
      </c>
      <c r="J4289" s="29"/>
      <c r="K4289" s="29"/>
      <c r="L4289" s="29"/>
      <c r="M4289" s="84" t="s">
        <v>3588</v>
      </c>
      <c r="N4289" s="162">
        <v>4</v>
      </c>
      <c r="O4289" s="162">
        <v>866</v>
      </c>
      <c r="P4289" s="162">
        <v>2020</v>
      </c>
    </row>
    <row r="4290" spans="1:18" s="89" customFormat="1" ht="15.75" customHeight="1" x14ac:dyDescent="0.25">
      <c r="A4290" s="119" t="s">
        <v>3379</v>
      </c>
      <c r="B4290" s="18" t="s">
        <v>63</v>
      </c>
      <c r="C4290" s="91">
        <v>3252412.29</v>
      </c>
      <c r="D4290" s="118"/>
      <c r="E4290" s="118"/>
      <c r="F4290" s="118"/>
      <c r="G4290" s="91">
        <f t="shared" si="55"/>
        <v>3252412.29</v>
      </c>
      <c r="H4290" s="102">
        <v>44656</v>
      </c>
      <c r="I4290" s="102">
        <v>44781</v>
      </c>
      <c r="J4290" s="29"/>
      <c r="K4290" s="29"/>
      <c r="L4290" s="29"/>
      <c r="M4290" s="133" t="s">
        <v>3938</v>
      </c>
      <c r="N4290" s="162">
        <v>1</v>
      </c>
      <c r="O4290" s="162">
        <v>961.6</v>
      </c>
      <c r="P4290" s="162">
        <v>2022</v>
      </c>
    </row>
    <row r="4291" spans="1:18" s="89" customFormat="1" ht="15.75" customHeight="1" x14ac:dyDescent="0.25">
      <c r="A4291" s="119" t="s">
        <v>3285</v>
      </c>
      <c r="B4291" s="18" t="s">
        <v>3838</v>
      </c>
      <c r="C4291" s="91">
        <v>1867940.4</v>
      </c>
      <c r="D4291" s="118"/>
      <c r="E4291" s="118"/>
      <c r="F4291" s="118"/>
      <c r="G4291" s="91">
        <f t="shared" ref="G4291:G4354" si="56">C4291-D4291+F4291</f>
        <v>1867940.4</v>
      </c>
      <c r="H4291" s="102">
        <v>44453</v>
      </c>
      <c r="I4291" s="102">
        <v>44680</v>
      </c>
      <c r="J4291" s="29"/>
      <c r="K4291" s="29"/>
      <c r="L4291" s="29"/>
      <c r="M4291" s="133" t="s">
        <v>3939</v>
      </c>
      <c r="N4291" s="162">
        <v>2</v>
      </c>
      <c r="O4291" s="162">
        <v>462.4</v>
      </c>
      <c r="P4291" s="162">
        <v>2021</v>
      </c>
    </row>
    <row r="4292" spans="1:18" s="89" customFormat="1" ht="15.75" customHeight="1" x14ac:dyDescent="0.25">
      <c r="A4292" s="119" t="s">
        <v>3377</v>
      </c>
      <c r="B4292" s="18" t="s">
        <v>63</v>
      </c>
      <c r="C4292" s="91">
        <v>5999673.2800000003</v>
      </c>
      <c r="D4292" s="118"/>
      <c r="E4292" s="118"/>
      <c r="F4292" s="118"/>
      <c r="G4292" s="91">
        <f t="shared" si="56"/>
        <v>5999673.2800000003</v>
      </c>
      <c r="H4292" s="102">
        <v>44580</v>
      </c>
      <c r="I4292" s="102">
        <v>44760</v>
      </c>
      <c r="J4292" s="29"/>
      <c r="K4292" s="29"/>
      <c r="L4292" s="29"/>
      <c r="M4292" s="133" t="s">
        <v>3938</v>
      </c>
      <c r="N4292" s="162">
        <v>1</v>
      </c>
      <c r="O4292" s="162">
        <v>4860</v>
      </c>
      <c r="P4292" s="162">
        <v>2022</v>
      </c>
    </row>
    <row r="4293" spans="1:18" s="89" customFormat="1" ht="15.75" customHeight="1" x14ac:dyDescent="0.25">
      <c r="A4293" s="128" t="s">
        <v>3263</v>
      </c>
      <c r="B4293" s="18" t="s">
        <v>63</v>
      </c>
      <c r="C4293" s="91">
        <v>2455876.7999999998</v>
      </c>
      <c r="D4293" s="118"/>
      <c r="E4293" s="118"/>
      <c r="F4293" s="118"/>
      <c r="G4293" s="91">
        <f t="shared" si="56"/>
        <v>2455876.7999999998</v>
      </c>
      <c r="H4293" s="102">
        <v>44820</v>
      </c>
      <c r="I4293" s="102">
        <v>44875</v>
      </c>
      <c r="J4293" s="29"/>
      <c r="K4293" s="29"/>
      <c r="L4293" s="29"/>
      <c r="M4293" s="134" t="s">
        <v>3938</v>
      </c>
      <c r="N4293" s="162">
        <v>1</v>
      </c>
      <c r="O4293" s="162">
        <v>606.4</v>
      </c>
      <c r="P4293" s="162">
        <v>2022</v>
      </c>
    </row>
    <row r="4294" spans="1:18" s="89" customFormat="1" ht="15.75" customHeight="1" x14ac:dyDescent="0.25">
      <c r="A4294" s="128" t="s">
        <v>4079</v>
      </c>
      <c r="B4294" s="18" t="s">
        <v>4099</v>
      </c>
      <c r="C4294" s="91">
        <v>2111071.2000000002</v>
      </c>
      <c r="D4294" s="118"/>
      <c r="E4294" s="118"/>
      <c r="F4294" s="118"/>
      <c r="G4294" s="91">
        <f t="shared" si="56"/>
        <v>2111071.2000000002</v>
      </c>
      <c r="H4294" s="102">
        <v>44860</v>
      </c>
      <c r="I4294" s="102">
        <v>44880</v>
      </c>
      <c r="J4294" s="29"/>
      <c r="K4294" s="29"/>
      <c r="L4294" s="29"/>
      <c r="M4294" s="134" t="s">
        <v>3937</v>
      </c>
      <c r="N4294" s="162">
        <v>1</v>
      </c>
      <c r="O4294" s="162">
        <v>1312.1</v>
      </c>
      <c r="P4294" s="162">
        <v>2022</v>
      </c>
    </row>
    <row r="4295" spans="1:18" s="89" customFormat="1" ht="15.75" customHeight="1" x14ac:dyDescent="0.25">
      <c r="A4295" s="104" t="s">
        <v>297</v>
      </c>
      <c r="B4295" s="18" t="s">
        <v>4090</v>
      </c>
      <c r="C4295" s="91">
        <v>683677.68</v>
      </c>
      <c r="D4295" s="118"/>
      <c r="E4295" s="118"/>
      <c r="F4295" s="118"/>
      <c r="G4295" s="91">
        <f t="shared" si="56"/>
        <v>683677.68</v>
      </c>
      <c r="H4295" s="102">
        <v>44883</v>
      </c>
      <c r="I4295" s="102">
        <v>44890</v>
      </c>
      <c r="J4295" s="29"/>
      <c r="K4295" s="29"/>
      <c r="L4295" s="29"/>
      <c r="M4295" s="134" t="s">
        <v>1229</v>
      </c>
      <c r="N4295" s="162">
        <v>1</v>
      </c>
      <c r="O4295" s="162">
        <v>684.4</v>
      </c>
      <c r="P4295" s="162">
        <v>2022</v>
      </c>
    </row>
    <row r="4296" spans="1:18" s="89" customFormat="1" ht="15.75" customHeight="1" x14ac:dyDescent="0.25">
      <c r="A4296" s="104" t="s">
        <v>2719</v>
      </c>
      <c r="B4296" s="18" t="s">
        <v>4090</v>
      </c>
      <c r="C4296" s="91">
        <v>633292.86</v>
      </c>
      <c r="D4296" s="118"/>
      <c r="E4296" s="118"/>
      <c r="F4296" s="118"/>
      <c r="G4296" s="91">
        <f t="shared" si="56"/>
        <v>633292.86</v>
      </c>
      <c r="H4296" s="102">
        <v>44883</v>
      </c>
      <c r="I4296" s="102">
        <v>44890</v>
      </c>
      <c r="J4296" s="29"/>
      <c r="K4296" s="29"/>
      <c r="L4296" s="29"/>
      <c r="M4296" s="134" t="s">
        <v>1229</v>
      </c>
      <c r="N4296" s="162">
        <v>1</v>
      </c>
      <c r="O4296" s="162">
        <v>544.4</v>
      </c>
      <c r="P4296" s="162">
        <v>2022</v>
      </c>
    </row>
    <row r="4297" spans="1:18" s="89" customFormat="1" ht="15.75" customHeight="1" x14ac:dyDescent="0.25">
      <c r="A4297" s="104" t="s">
        <v>2720</v>
      </c>
      <c r="B4297" s="18" t="s">
        <v>4090</v>
      </c>
      <c r="C4297" s="91">
        <v>664391.62</v>
      </c>
      <c r="D4297" s="118"/>
      <c r="E4297" s="118"/>
      <c r="F4297" s="118"/>
      <c r="G4297" s="91">
        <f t="shared" si="56"/>
        <v>664391.62</v>
      </c>
      <c r="H4297" s="102">
        <v>44883</v>
      </c>
      <c r="I4297" s="102">
        <v>44890</v>
      </c>
      <c r="J4297" s="29"/>
      <c r="K4297" s="29"/>
      <c r="L4297" s="29"/>
      <c r="M4297" s="134" t="s">
        <v>1229</v>
      </c>
      <c r="N4297" s="162">
        <v>1</v>
      </c>
      <c r="O4297" s="162">
        <v>664.7</v>
      </c>
      <c r="P4297" s="162">
        <v>2022</v>
      </c>
    </row>
    <row r="4298" spans="1:18" s="89" customFormat="1" ht="15.75" customHeight="1" x14ac:dyDescent="0.25">
      <c r="A4298" s="124" t="s">
        <v>3265</v>
      </c>
      <c r="B4298" s="18" t="s">
        <v>3838</v>
      </c>
      <c r="C4298" s="91">
        <v>1949392.87</v>
      </c>
      <c r="D4298" s="118"/>
      <c r="E4298" s="118"/>
      <c r="F4298" s="118"/>
      <c r="G4298" s="91">
        <f t="shared" si="56"/>
        <v>1949392.87</v>
      </c>
      <c r="H4298" s="102">
        <v>44195</v>
      </c>
      <c r="I4298" s="102">
        <v>44679</v>
      </c>
      <c r="J4298" s="29"/>
      <c r="K4298" s="29"/>
      <c r="L4298" s="29"/>
      <c r="M4298" s="138" t="s">
        <v>3939</v>
      </c>
      <c r="N4298" s="162">
        <v>2</v>
      </c>
      <c r="O4298" s="162">
        <v>810.9</v>
      </c>
      <c r="P4298" s="162">
        <v>2020</v>
      </c>
    </row>
    <row r="4299" spans="1:18" s="89" customFormat="1" ht="15.75" customHeight="1" x14ac:dyDescent="0.25">
      <c r="A4299" s="128" t="s">
        <v>3712</v>
      </c>
      <c r="B4299" s="18" t="s">
        <v>4061</v>
      </c>
      <c r="C4299" s="91">
        <v>2653698</v>
      </c>
      <c r="D4299" s="118"/>
      <c r="E4299" s="118"/>
      <c r="F4299" s="118"/>
      <c r="G4299" s="91">
        <f t="shared" si="56"/>
        <v>2653698</v>
      </c>
      <c r="H4299" s="102">
        <v>44797</v>
      </c>
      <c r="I4299" s="102">
        <v>44879</v>
      </c>
      <c r="J4299" s="29"/>
      <c r="K4299" s="29"/>
      <c r="L4299" s="29"/>
      <c r="M4299" s="138" t="s">
        <v>3939</v>
      </c>
      <c r="N4299" s="162">
        <v>2</v>
      </c>
      <c r="O4299" s="162">
        <v>720.5</v>
      </c>
      <c r="P4299" s="162">
        <v>2022</v>
      </c>
    </row>
    <row r="4300" spans="1:18" s="89" customFormat="1" ht="15.75" customHeight="1" x14ac:dyDescent="0.25">
      <c r="A4300" s="128" t="s">
        <v>3222</v>
      </c>
      <c r="B4300" s="18" t="s">
        <v>4061</v>
      </c>
      <c r="C4300" s="91">
        <v>2570394</v>
      </c>
      <c r="D4300" s="118"/>
      <c r="E4300" s="118"/>
      <c r="F4300" s="118"/>
      <c r="G4300" s="91">
        <f t="shared" si="56"/>
        <v>2570394</v>
      </c>
      <c r="H4300" s="102">
        <v>44840</v>
      </c>
      <c r="I4300" s="102">
        <v>44876</v>
      </c>
      <c r="J4300" s="29"/>
      <c r="K4300" s="29"/>
      <c r="L4300" s="29"/>
      <c r="M4300" s="138" t="s">
        <v>3939</v>
      </c>
      <c r="N4300" s="162">
        <v>2</v>
      </c>
      <c r="O4300" s="162">
        <v>585.29999999999995</v>
      </c>
      <c r="P4300" s="162">
        <v>2022</v>
      </c>
    </row>
    <row r="4301" spans="1:18" s="89" customFormat="1" ht="15.75" customHeight="1" x14ac:dyDescent="0.25">
      <c r="A4301" s="119" t="s">
        <v>3342</v>
      </c>
      <c r="B4301" s="18" t="s">
        <v>3838</v>
      </c>
      <c r="C4301" s="91">
        <v>1698097.76</v>
      </c>
      <c r="D4301" s="118"/>
      <c r="E4301" s="118"/>
      <c r="F4301" s="118"/>
      <c r="G4301" s="91">
        <f t="shared" si="56"/>
        <v>1698097.76</v>
      </c>
      <c r="H4301" s="102">
        <v>44453</v>
      </c>
      <c r="I4301" s="102">
        <v>44671</v>
      </c>
      <c r="J4301" s="29"/>
      <c r="K4301" s="29"/>
      <c r="L4301" s="29"/>
      <c r="M4301" s="133" t="s">
        <v>3939</v>
      </c>
      <c r="N4301" s="162">
        <v>2</v>
      </c>
      <c r="O4301" s="162">
        <v>585.29999999999995</v>
      </c>
      <c r="P4301" s="162">
        <v>2021</v>
      </c>
    </row>
    <row r="4302" spans="1:18" s="89" customFormat="1" ht="15.75" customHeight="1" x14ac:dyDescent="0.25">
      <c r="A4302" s="113" t="s">
        <v>3748</v>
      </c>
      <c r="B4302" s="18" t="s">
        <v>4061</v>
      </c>
      <c r="C4302" s="91">
        <v>1652926.8</v>
      </c>
      <c r="D4302" s="118"/>
      <c r="E4302" s="118"/>
      <c r="F4302" s="118"/>
      <c r="G4302" s="91">
        <f t="shared" si="56"/>
        <v>1652926.8</v>
      </c>
      <c r="H4302" s="102">
        <v>44840</v>
      </c>
      <c r="I4302" s="102" t="s">
        <v>4124</v>
      </c>
      <c r="J4302" s="29"/>
      <c r="K4302" s="29"/>
      <c r="L4302" s="29"/>
      <c r="M4302" s="138" t="s">
        <v>3939</v>
      </c>
      <c r="N4302" s="162">
        <v>2</v>
      </c>
      <c r="O4302" s="162">
        <v>346.8</v>
      </c>
      <c r="P4302" s="162">
        <v>2022</v>
      </c>
    </row>
    <row r="4303" spans="1:18" s="89" customFormat="1" ht="15.75" customHeight="1" x14ac:dyDescent="0.25">
      <c r="A4303" s="166" t="s">
        <v>3982</v>
      </c>
      <c r="B4303" s="18" t="s">
        <v>3840</v>
      </c>
      <c r="C4303" s="91">
        <v>2579172.27</v>
      </c>
      <c r="D4303" s="118"/>
      <c r="E4303" s="118"/>
      <c r="F4303" s="118"/>
      <c r="G4303" s="91">
        <f t="shared" si="56"/>
        <v>2579172.27</v>
      </c>
      <c r="H4303" s="102">
        <v>44350</v>
      </c>
      <c r="I4303" s="102">
        <v>44936</v>
      </c>
      <c r="J4303" s="29"/>
      <c r="K4303" s="29"/>
      <c r="L4303" s="29"/>
      <c r="M4303" s="138" t="s">
        <v>3938</v>
      </c>
      <c r="N4303" s="162">
        <v>1</v>
      </c>
      <c r="O4303" s="162">
        <v>617.79999999999995</v>
      </c>
      <c r="P4303" s="162">
        <v>2023</v>
      </c>
    </row>
    <row r="4304" spans="1:18" ht="15.75" customHeight="1" x14ac:dyDescent="0.25">
      <c r="A4304" s="124" t="s">
        <v>4127</v>
      </c>
      <c r="B4304" s="18" t="s">
        <v>3840</v>
      </c>
      <c r="C4304" s="91">
        <v>2616428.63</v>
      </c>
      <c r="D4304" s="196"/>
      <c r="E4304" s="197"/>
      <c r="F4304" s="196"/>
      <c r="G4304" s="91">
        <f t="shared" si="56"/>
        <v>2616428.63</v>
      </c>
      <c r="H4304" s="102">
        <v>44350</v>
      </c>
      <c r="I4304" s="102">
        <v>44936</v>
      </c>
      <c r="J4304" s="15"/>
      <c r="K4304" s="15"/>
      <c r="L4304" s="15"/>
      <c r="M4304" s="138" t="s">
        <v>3938</v>
      </c>
      <c r="N4304" s="162">
        <v>1</v>
      </c>
      <c r="O4304" s="162">
        <v>619.29999999999995</v>
      </c>
      <c r="P4304" s="162">
        <v>2023</v>
      </c>
      <c r="R4304" s="89"/>
    </row>
    <row r="4305" spans="1:18" ht="15.75" customHeight="1" x14ac:dyDescent="0.25">
      <c r="A4305" s="124" t="s">
        <v>4128</v>
      </c>
      <c r="B4305" s="18" t="s">
        <v>694</v>
      </c>
      <c r="C4305" s="91">
        <v>1419708.53</v>
      </c>
      <c r="D4305" s="196"/>
      <c r="E4305" s="197"/>
      <c r="F4305" s="196"/>
      <c r="G4305" s="91">
        <f t="shared" si="56"/>
        <v>1419708.53</v>
      </c>
      <c r="H4305" s="102">
        <v>44537</v>
      </c>
      <c r="I4305" s="102">
        <v>44896</v>
      </c>
      <c r="J4305" s="15"/>
      <c r="K4305" s="15"/>
      <c r="L4305" s="15"/>
      <c r="M4305" s="134" t="s">
        <v>3938</v>
      </c>
      <c r="N4305" s="162">
        <v>1</v>
      </c>
      <c r="O4305" s="162">
        <v>631.29999999999995</v>
      </c>
      <c r="P4305" s="162">
        <v>2023</v>
      </c>
      <c r="R4305" s="89"/>
    </row>
    <row r="4306" spans="1:18" ht="15.75" customHeight="1" x14ac:dyDescent="0.25">
      <c r="A4306" s="128" t="s">
        <v>4129</v>
      </c>
      <c r="B4306" s="18" t="s">
        <v>694</v>
      </c>
      <c r="C4306" s="91">
        <v>637357.31000000006</v>
      </c>
      <c r="D4306" s="196"/>
      <c r="E4306" s="197"/>
      <c r="F4306" s="196"/>
      <c r="G4306" s="91">
        <f t="shared" si="56"/>
        <v>637357.31000000006</v>
      </c>
      <c r="H4306" s="102">
        <v>44141</v>
      </c>
      <c r="I4306" s="102">
        <v>44694</v>
      </c>
      <c r="J4306" s="15"/>
      <c r="K4306" s="15"/>
      <c r="L4306" s="15"/>
      <c r="M4306" s="162" t="s">
        <v>3583</v>
      </c>
      <c r="N4306" s="162">
        <v>4</v>
      </c>
      <c r="O4306" s="162">
        <v>732.5</v>
      </c>
      <c r="P4306" s="162">
        <v>2023</v>
      </c>
    </row>
    <row r="4307" spans="1:18" ht="15.75" customHeight="1" x14ac:dyDescent="0.25">
      <c r="A4307" s="128" t="s">
        <v>4130</v>
      </c>
      <c r="B4307" s="18" t="s">
        <v>694</v>
      </c>
      <c r="C4307" s="91">
        <v>191923.78</v>
      </c>
      <c r="D4307" s="196"/>
      <c r="E4307" s="197"/>
      <c r="F4307" s="196"/>
      <c r="G4307" s="91">
        <f t="shared" si="56"/>
        <v>191923.78</v>
      </c>
      <c r="H4307" s="102">
        <v>44179</v>
      </c>
      <c r="I4307" s="102">
        <v>44911</v>
      </c>
      <c r="J4307" s="15"/>
      <c r="K4307" s="15"/>
      <c r="L4307" s="15"/>
      <c r="M4307" s="133" t="s">
        <v>724</v>
      </c>
      <c r="N4307" s="162">
        <v>1</v>
      </c>
      <c r="O4307" s="162">
        <v>793.8</v>
      </c>
      <c r="P4307" s="162">
        <v>2023</v>
      </c>
    </row>
    <row r="4308" spans="1:18" ht="15.75" customHeight="1" x14ac:dyDescent="0.25">
      <c r="A4308" s="128" t="s">
        <v>4131</v>
      </c>
      <c r="B4308" s="18" t="s">
        <v>4061</v>
      </c>
      <c r="C4308" s="91">
        <v>1850469.6</v>
      </c>
      <c r="D4308" s="196"/>
      <c r="E4308" s="197"/>
      <c r="F4308" s="196"/>
      <c r="G4308" s="91">
        <f t="shared" si="56"/>
        <v>1850469.6</v>
      </c>
      <c r="H4308" s="102">
        <v>44909</v>
      </c>
      <c r="I4308" s="102">
        <v>44957</v>
      </c>
      <c r="J4308" s="15"/>
      <c r="K4308" s="15"/>
      <c r="L4308" s="15"/>
      <c r="M4308" s="134" t="s">
        <v>3939</v>
      </c>
      <c r="N4308" s="162">
        <v>2</v>
      </c>
      <c r="O4308" s="162">
        <v>681.74</v>
      </c>
      <c r="P4308" s="162">
        <v>2023</v>
      </c>
    </row>
    <row r="4309" spans="1:18" ht="15.75" customHeight="1" x14ac:dyDescent="0.25">
      <c r="A4309" s="128" t="s">
        <v>4132</v>
      </c>
      <c r="B4309" s="18" t="s">
        <v>4061</v>
      </c>
      <c r="C4309" s="91">
        <v>2578132.7999999998</v>
      </c>
      <c r="D4309" s="196"/>
      <c r="E4309" s="197"/>
      <c r="F4309" s="196"/>
      <c r="G4309" s="91">
        <f t="shared" si="56"/>
        <v>2578132.7999999998</v>
      </c>
      <c r="H4309" s="102">
        <v>44951</v>
      </c>
      <c r="I4309" s="102">
        <v>44985</v>
      </c>
      <c r="J4309" s="15"/>
      <c r="K4309" s="15"/>
      <c r="L4309" s="15"/>
      <c r="M4309" s="134" t="s">
        <v>3939</v>
      </c>
      <c r="N4309" s="162">
        <v>2</v>
      </c>
      <c r="O4309" s="162">
        <v>695.86</v>
      </c>
      <c r="P4309" s="162">
        <v>2023</v>
      </c>
    </row>
    <row r="4310" spans="1:18" ht="15.75" customHeight="1" x14ac:dyDescent="0.25">
      <c r="A4310" s="128" t="s">
        <v>4133</v>
      </c>
      <c r="B4310" s="18" t="s">
        <v>4061</v>
      </c>
      <c r="C4310" s="91">
        <v>2725953.6</v>
      </c>
      <c r="D4310" s="196"/>
      <c r="E4310" s="197"/>
      <c r="F4310" s="196"/>
      <c r="G4310" s="91">
        <f t="shared" si="56"/>
        <v>2725953.6</v>
      </c>
      <c r="H4310" s="102">
        <v>44923</v>
      </c>
      <c r="I4310" s="102">
        <v>44957</v>
      </c>
      <c r="J4310" s="15"/>
      <c r="K4310" s="15"/>
      <c r="L4310" s="15"/>
      <c r="M4310" s="134" t="s">
        <v>3939</v>
      </c>
      <c r="N4310" s="162">
        <v>2</v>
      </c>
      <c r="O4310" s="162">
        <v>780.24</v>
      </c>
      <c r="P4310" s="162">
        <v>2023</v>
      </c>
    </row>
    <row r="4311" spans="1:18" ht="15.75" customHeight="1" x14ac:dyDescent="0.25">
      <c r="A4311" s="128" t="s">
        <v>4134</v>
      </c>
      <c r="B4311" s="18" t="s">
        <v>4061</v>
      </c>
      <c r="C4311" s="91">
        <v>2432290.7999999998</v>
      </c>
      <c r="D4311" s="196"/>
      <c r="E4311" s="197"/>
      <c r="F4311" s="196"/>
      <c r="G4311" s="91">
        <f t="shared" si="56"/>
        <v>2432290.7999999998</v>
      </c>
      <c r="H4311" s="102">
        <v>44922</v>
      </c>
      <c r="I4311" s="102">
        <v>44957</v>
      </c>
      <c r="J4311" s="15"/>
      <c r="K4311" s="15"/>
      <c r="L4311" s="15"/>
      <c r="M4311" s="134" t="s">
        <v>3939</v>
      </c>
      <c r="N4311" s="162">
        <v>2</v>
      </c>
      <c r="O4311" s="162">
        <v>655.5</v>
      </c>
      <c r="P4311" s="162">
        <v>2023</v>
      </c>
    </row>
    <row r="4312" spans="1:18" ht="15.75" customHeight="1" x14ac:dyDescent="0.25">
      <c r="A4312" s="104" t="s">
        <v>4135</v>
      </c>
      <c r="B4312" s="18" t="s">
        <v>694</v>
      </c>
      <c r="C4312" s="91">
        <v>4427349.5999999996</v>
      </c>
      <c r="D4312" s="196"/>
      <c r="E4312" s="197"/>
      <c r="F4312" s="196"/>
      <c r="G4312" s="91">
        <f t="shared" si="56"/>
        <v>4427349.5999999996</v>
      </c>
      <c r="H4312" s="102">
        <v>45009</v>
      </c>
      <c r="I4312" s="102">
        <v>45065</v>
      </c>
      <c r="J4312" s="15"/>
      <c r="K4312" s="15"/>
      <c r="L4312" s="15"/>
      <c r="M4312" s="138" t="s">
        <v>3938</v>
      </c>
      <c r="N4312" s="162">
        <v>1</v>
      </c>
      <c r="O4312" s="162">
        <v>2469.9</v>
      </c>
      <c r="P4312" s="162">
        <v>2023</v>
      </c>
    </row>
    <row r="4313" spans="1:18" ht="15.75" customHeight="1" x14ac:dyDescent="0.25">
      <c r="A4313" s="124" t="s">
        <v>4136</v>
      </c>
      <c r="B4313" s="18" t="s">
        <v>3840</v>
      </c>
      <c r="C4313" s="91">
        <v>3739836.84</v>
      </c>
      <c r="D4313" s="196"/>
      <c r="E4313" s="197"/>
      <c r="F4313" s="196"/>
      <c r="G4313" s="91">
        <f t="shared" si="56"/>
        <v>3739836.84</v>
      </c>
      <c r="H4313" s="102">
        <v>44337</v>
      </c>
      <c r="I4313" s="102">
        <v>45040</v>
      </c>
      <c r="J4313" s="15"/>
      <c r="K4313" s="15"/>
      <c r="L4313" s="15"/>
      <c r="M4313" s="138" t="s">
        <v>3938</v>
      </c>
      <c r="N4313" s="162">
        <v>1</v>
      </c>
      <c r="O4313" s="162">
        <v>941.8</v>
      </c>
      <c r="P4313" s="162">
        <v>2023</v>
      </c>
    </row>
    <row r="4314" spans="1:18" ht="15.75" customHeight="1" x14ac:dyDescent="0.25">
      <c r="A4314" s="181" t="s">
        <v>4137</v>
      </c>
      <c r="B4314" s="18" t="s">
        <v>4083</v>
      </c>
      <c r="C4314" s="91">
        <v>3296957.87</v>
      </c>
      <c r="D4314" s="196"/>
      <c r="E4314" s="197"/>
      <c r="F4314" s="196"/>
      <c r="G4314" s="91">
        <f t="shared" si="56"/>
        <v>3296957.87</v>
      </c>
      <c r="H4314" s="102">
        <v>45020</v>
      </c>
      <c r="I4314" s="102">
        <v>45083</v>
      </c>
      <c r="J4314" s="15"/>
      <c r="K4314" s="15"/>
      <c r="L4314" s="15"/>
      <c r="M4314" s="138" t="s">
        <v>3938</v>
      </c>
      <c r="N4314" s="162">
        <v>1</v>
      </c>
      <c r="O4314" s="162">
        <v>798.15</v>
      </c>
      <c r="P4314" s="162">
        <v>2023</v>
      </c>
    </row>
    <row r="4315" spans="1:18" ht="15.75" customHeight="1" x14ac:dyDescent="0.25">
      <c r="A4315" s="104" t="s">
        <v>4138</v>
      </c>
      <c r="B4315" s="18" t="s">
        <v>63</v>
      </c>
      <c r="C4315" s="91">
        <v>4315990.8</v>
      </c>
      <c r="D4315" s="196"/>
      <c r="E4315" s="197"/>
      <c r="F4315" s="196"/>
      <c r="G4315" s="91">
        <f t="shared" si="56"/>
        <v>4315990.8</v>
      </c>
      <c r="H4315" s="102">
        <v>45021</v>
      </c>
      <c r="I4315" s="102">
        <v>45051</v>
      </c>
      <c r="J4315" s="15"/>
      <c r="K4315" s="15"/>
      <c r="L4315" s="15"/>
      <c r="M4315" s="138" t="s">
        <v>3938</v>
      </c>
      <c r="N4315" s="162">
        <v>1</v>
      </c>
      <c r="O4315" s="162">
        <v>1388.5</v>
      </c>
      <c r="P4315" s="162">
        <v>2023</v>
      </c>
    </row>
    <row r="4316" spans="1:18" ht="15.75" customHeight="1" x14ac:dyDescent="0.25">
      <c r="A4316" s="182" t="s">
        <v>4139</v>
      </c>
      <c r="B4316" s="18" t="s">
        <v>4083</v>
      </c>
      <c r="C4316" s="91">
        <v>1998784.45</v>
      </c>
      <c r="D4316" s="196"/>
      <c r="E4316" s="197"/>
      <c r="F4316" s="196"/>
      <c r="G4316" s="91">
        <f t="shared" si="56"/>
        <v>1998784.45</v>
      </c>
      <c r="H4316" s="102">
        <v>45065</v>
      </c>
      <c r="I4316" s="102">
        <v>45086</v>
      </c>
      <c r="J4316" s="15"/>
      <c r="K4316" s="15"/>
      <c r="L4316" s="15"/>
      <c r="M4316" s="138" t="s">
        <v>3938</v>
      </c>
      <c r="N4316" s="162">
        <v>1</v>
      </c>
      <c r="O4316" s="162">
        <v>374.5</v>
      </c>
      <c r="P4316" s="162">
        <v>2023</v>
      </c>
    </row>
    <row r="4317" spans="1:18" ht="15.75" customHeight="1" x14ac:dyDescent="0.25">
      <c r="A4317" s="182" t="s">
        <v>4140</v>
      </c>
      <c r="B4317" s="18" t="s">
        <v>4083</v>
      </c>
      <c r="C4317" s="91">
        <v>1998784.45</v>
      </c>
      <c r="D4317" s="196"/>
      <c r="E4317" s="197"/>
      <c r="F4317" s="196"/>
      <c r="G4317" s="91">
        <f t="shared" si="56"/>
        <v>1998784.45</v>
      </c>
      <c r="H4317" s="102">
        <v>45065</v>
      </c>
      <c r="I4317" s="102">
        <v>45086</v>
      </c>
      <c r="J4317" s="15"/>
      <c r="K4317" s="15"/>
      <c r="L4317" s="15"/>
      <c r="M4317" s="138" t="s">
        <v>3938</v>
      </c>
      <c r="N4317" s="162">
        <v>1</v>
      </c>
      <c r="O4317" s="162">
        <v>375.6</v>
      </c>
      <c r="P4317" s="162">
        <v>2023</v>
      </c>
    </row>
    <row r="4318" spans="1:18" ht="15.75" customHeight="1" x14ac:dyDescent="0.25">
      <c r="A4318" s="182" t="s">
        <v>4141</v>
      </c>
      <c r="B4318" s="18" t="s">
        <v>4083</v>
      </c>
      <c r="C4318" s="91">
        <v>1998784.45</v>
      </c>
      <c r="D4318" s="196"/>
      <c r="E4318" s="197"/>
      <c r="F4318" s="196"/>
      <c r="G4318" s="91">
        <f t="shared" si="56"/>
        <v>1998784.45</v>
      </c>
      <c r="H4318" s="102">
        <v>45065</v>
      </c>
      <c r="I4318" s="102">
        <v>45086</v>
      </c>
      <c r="J4318" s="15"/>
      <c r="K4318" s="15"/>
      <c r="L4318" s="15"/>
      <c r="M4318" s="138" t="s">
        <v>3938</v>
      </c>
      <c r="N4318" s="162">
        <v>1</v>
      </c>
      <c r="O4318" s="162">
        <v>382.2</v>
      </c>
      <c r="P4318" s="162">
        <v>2023</v>
      </c>
    </row>
    <row r="4319" spans="1:18" ht="15.75" customHeight="1" x14ac:dyDescent="0.25">
      <c r="A4319" s="181" t="s">
        <v>4142</v>
      </c>
      <c r="B4319" s="18" t="s">
        <v>4083</v>
      </c>
      <c r="C4319" s="91">
        <v>2790498.98</v>
      </c>
      <c r="D4319" s="196"/>
      <c r="E4319" s="197"/>
      <c r="F4319" s="196"/>
      <c r="G4319" s="91">
        <f t="shared" si="56"/>
        <v>2790498.98</v>
      </c>
      <c r="H4319" s="102">
        <v>45020</v>
      </c>
      <c r="I4319" s="102">
        <v>45084</v>
      </c>
      <c r="J4319" s="15"/>
      <c r="K4319" s="15"/>
      <c r="L4319" s="15"/>
      <c r="M4319" s="138" t="s">
        <v>3938</v>
      </c>
      <c r="N4319" s="162">
        <v>1</v>
      </c>
      <c r="O4319" s="162">
        <v>619.74</v>
      </c>
      <c r="P4319" s="162">
        <v>2023</v>
      </c>
    </row>
    <row r="4320" spans="1:18" ht="15.75" customHeight="1" x14ac:dyDescent="0.25">
      <c r="A4320" s="181" t="s">
        <v>4143</v>
      </c>
      <c r="B4320" s="18" t="s">
        <v>4083</v>
      </c>
      <c r="C4320" s="91">
        <v>3997361.7</v>
      </c>
      <c r="D4320" s="196"/>
      <c r="E4320" s="197"/>
      <c r="F4320" s="196"/>
      <c r="G4320" s="91">
        <f t="shared" si="56"/>
        <v>3997361.7</v>
      </c>
      <c r="H4320" s="102">
        <v>45023</v>
      </c>
      <c r="I4320" s="102">
        <v>45084</v>
      </c>
      <c r="J4320" s="15"/>
      <c r="K4320" s="15"/>
      <c r="L4320" s="15"/>
      <c r="M4320" s="138" t="s">
        <v>3938</v>
      </c>
      <c r="N4320" s="162">
        <v>1</v>
      </c>
      <c r="O4320" s="162">
        <v>1071.19</v>
      </c>
      <c r="P4320" s="162">
        <v>2023</v>
      </c>
    </row>
    <row r="4321" spans="1:16" ht="15.75" customHeight="1" x14ac:dyDescent="0.25">
      <c r="A4321" s="181" t="s">
        <v>4144</v>
      </c>
      <c r="B4321" s="18" t="s">
        <v>4083</v>
      </c>
      <c r="C4321" s="91">
        <v>2656714.7999999998</v>
      </c>
      <c r="D4321" s="196"/>
      <c r="E4321" s="197"/>
      <c r="F4321" s="196"/>
      <c r="G4321" s="91">
        <f t="shared" si="56"/>
        <v>2656714.7999999998</v>
      </c>
      <c r="H4321" s="102">
        <v>45082</v>
      </c>
      <c r="I4321" s="102">
        <v>45097</v>
      </c>
      <c r="J4321" s="15"/>
      <c r="K4321" s="15"/>
      <c r="L4321" s="15"/>
      <c r="M4321" s="134" t="s">
        <v>3937</v>
      </c>
      <c r="N4321" s="162">
        <v>1</v>
      </c>
      <c r="O4321" s="162">
        <v>1458.05</v>
      </c>
      <c r="P4321" s="162">
        <v>2023</v>
      </c>
    </row>
    <row r="4322" spans="1:16" ht="15.75" customHeight="1" x14ac:dyDescent="0.25">
      <c r="A4322" s="124" t="s">
        <v>4145</v>
      </c>
      <c r="B4322" s="18" t="s">
        <v>694</v>
      </c>
      <c r="C4322" s="91">
        <v>200951.06</v>
      </c>
      <c r="D4322" s="196"/>
      <c r="E4322" s="197"/>
      <c r="F4322" s="196"/>
      <c r="G4322" s="91">
        <f t="shared" si="56"/>
        <v>200951.06</v>
      </c>
      <c r="H4322" s="102">
        <v>44161</v>
      </c>
      <c r="I4322" s="102">
        <v>44911</v>
      </c>
      <c r="J4322" s="15"/>
      <c r="K4322" s="15"/>
      <c r="L4322" s="15"/>
      <c r="M4322" s="133" t="s">
        <v>724</v>
      </c>
      <c r="N4322" s="162">
        <v>1</v>
      </c>
      <c r="O4322" s="162">
        <v>848.6</v>
      </c>
      <c r="P4322" s="162">
        <v>2023</v>
      </c>
    </row>
    <row r="4323" spans="1:16" ht="15.75" customHeight="1" x14ac:dyDescent="0.25">
      <c r="A4323" s="182" t="s">
        <v>4146</v>
      </c>
      <c r="B4323" s="18" t="s">
        <v>4099</v>
      </c>
      <c r="C4323" s="91">
        <v>3341279.96</v>
      </c>
      <c r="D4323" s="196"/>
      <c r="E4323" s="197"/>
      <c r="F4323" s="196"/>
      <c r="G4323" s="91">
        <f t="shared" si="56"/>
        <v>3341279.96</v>
      </c>
      <c r="H4323" s="102">
        <v>45062</v>
      </c>
      <c r="I4323" s="102">
        <v>45092</v>
      </c>
      <c r="J4323" s="15"/>
      <c r="K4323" s="15"/>
      <c r="L4323" s="15"/>
      <c r="M4323" s="138" t="s">
        <v>3938</v>
      </c>
      <c r="N4323" s="162">
        <v>1</v>
      </c>
      <c r="O4323" s="162">
        <v>729</v>
      </c>
      <c r="P4323" s="162">
        <v>2023</v>
      </c>
    </row>
    <row r="4324" spans="1:16" ht="15.75" customHeight="1" x14ac:dyDescent="0.25">
      <c r="A4324" s="182" t="s">
        <v>4147</v>
      </c>
      <c r="B4324" s="18" t="s">
        <v>4099</v>
      </c>
      <c r="C4324" s="91">
        <v>4631800.68</v>
      </c>
      <c r="D4324" s="196"/>
      <c r="E4324" s="197"/>
      <c r="F4324" s="196"/>
      <c r="G4324" s="91">
        <f t="shared" si="56"/>
        <v>4631800.68</v>
      </c>
      <c r="H4324" s="102">
        <v>45062</v>
      </c>
      <c r="I4324" s="102">
        <v>45092</v>
      </c>
      <c r="J4324" s="15"/>
      <c r="K4324" s="15"/>
      <c r="L4324" s="15"/>
      <c r="M4324" s="138" t="s">
        <v>3938</v>
      </c>
      <c r="N4324" s="162">
        <v>1</v>
      </c>
      <c r="O4324" s="162">
        <v>927</v>
      </c>
      <c r="P4324" s="162">
        <v>2023</v>
      </c>
    </row>
    <row r="4325" spans="1:16" ht="15.75" customHeight="1" x14ac:dyDescent="0.25">
      <c r="A4325" s="182" t="s">
        <v>4148</v>
      </c>
      <c r="B4325" s="18" t="s">
        <v>4083</v>
      </c>
      <c r="C4325" s="91">
        <v>2910531.88</v>
      </c>
      <c r="D4325" s="196"/>
      <c r="E4325" s="197"/>
      <c r="F4325" s="196"/>
      <c r="G4325" s="91">
        <f t="shared" si="56"/>
        <v>2910531.88</v>
      </c>
      <c r="H4325" s="102">
        <v>45082</v>
      </c>
      <c r="I4325" s="102">
        <v>45100</v>
      </c>
      <c r="J4325" s="15"/>
      <c r="K4325" s="15"/>
      <c r="L4325" s="15"/>
      <c r="M4325" s="138" t="s">
        <v>3938</v>
      </c>
      <c r="N4325" s="162">
        <v>1</v>
      </c>
      <c r="O4325" s="162">
        <v>557</v>
      </c>
      <c r="P4325" s="162">
        <v>2023</v>
      </c>
    </row>
    <row r="4326" spans="1:16" ht="15.75" customHeight="1" x14ac:dyDescent="0.25">
      <c r="A4326" s="182" t="s">
        <v>4149</v>
      </c>
      <c r="B4326" s="18" t="s">
        <v>4091</v>
      </c>
      <c r="C4326" s="91">
        <v>2263964.4700000002</v>
      </c>
      <c r="D4326" s="196"/>
      <c r="E4326" s="197"/>
      <c r="F4326" s="196"/>
      <c r="G4326" s="91">
        <f t="shared" si="56"/>
        <v>2263964.4700000002</v>
      </c>
      <c r="H4326" s="102">
        <v>45070</v>
      </c>
      <c r="I4326" s="102">
        <v>45103</v>
      </c>
      <c r="J4326" s="15"/>
      <c r="K4326" s="15"/>
      <c r="L4326" s="15"/>
      <c r="M4326" s="138" t="s">
        <v>3938</v>
      </c>
      <c r="N4326" s="162">
        <v>1</v>
      </c>
      <c r="O4326" s="162">
        <v>368.6</v>
      </c>
      <c r="P4326" s="162">
        <v>2023</v>
      </c>
    </row>
    <row r="4327" spans="1:16" ht="15.75" customHeight="1" x14ac:dyDescent="0.25">
      <c r="A4327" s="182" t="s">
        <v>4150</v>
      </c>
      <c r="B4327" s="18" t="s">
        <v>4091</v>
      </c>
      <c r="C4327" s="91">
        <v>1999817.09</v>
      </c>
      <c r="D4327" s="196"/>
      <c r="E4327" s="197"/>
      <c r="F4327" s="196"/>
      <c r="G4327" s="91">
        <f t="shared" si="56"/>
        <v>1999817.09</v>
      </c>
      <c r="H4327" s="102">
        <v>45070</v>
      </c>
      <c r="I4327" s="102">
        <v>45103</v>
      </c>
      <c r="J4327" s="15"/>
      <c r="K4327" s="15"/>
      <c r="L4327" s="15"/>
      <c r="M4327" s="138" t="s">
        <v>3938</v>
      </c>
      <c r="N4327" s="162">
        <v>1</v>
      </c>
      <c r="O4327" s="162">
        <v>366</v>
      </c>
      <c r="P4327" s="162">
        <v>2023</v>
      </c>
    </row>
    <row r="4328" spans="1:16" ht="15.75" customHeight="1" x14ac:dyDescent="0.25">
      <c r="A4328" s="182" t="s">
        <v>4151</v>
      </c>
      <c r="B4328" s="18" t="s">
        <v>3925</v>
      </c>
      <c r="C4328" s="91">
        <v>2977376.93</v>
      </c>
      <c r="D4328" s="196"/>
      <c r="E4328" s="197"/>
      <c r="F4328" s="196"/>
      <c r="G4328" s="91">
        <f t="shared" si="56"/>
        <v>2977376.93</v>
      </c>
      <c r="H4328" s="102">
        <v>45070</v>
      </c>
      <c r="I4328" s="102">
        <v>45100</v>
      </c>
      <c r="J4328" s="15"/>
      <c r="K4328" s="15"/>
      <c r="L4328" s="15"/>
      <c r="M4328" s="138" t="s">
        <v>3938</v>
      </c>
      <c r="N4328" s="162">
        <v>1</v>
      </c>
      <c r="O4328" s="162">
        <v>743.5</v>
      </c>
      <c r="P4328" s="162">
        <v>2023</v>
      </c>
    </row>
    <row r="4329" spans="1:16" ht="15.75" customHeight="1" x14ac:dyDescent="0.25">
      <c r="A4329" s="182" t="s">
        <v>4152</v>
      </c>
      <c r="B4329" s="18" t="s">
        <v>2081</v>
      </c>
      <c r="C4329" s="91">
        <v>3510306.53</v>
      </c>
      <c r="D4329" s="196"/>
      <c r="E4329" s="197"/>
      <c r="F4329" s="196"/>
      <c r="G4329" s="91">
        <f t="shared" si="56"/>
        <v>3510306.53</v>
      </c>
      <c r="H4329" s="102">
        <v>45091</v>
      </c>
      <c r="I4329" s="102">
        <v>45104</v>
      </c>
      <c r="J4329" s="15"/>
      <c r="K4329" s="15"/>
      <c r="L4329" s="15"/>
      <c r="M4329" s="138" t="s">
        <v>3938</v>
      </c>
      <c r="N4329" s="162">
        <v>1</v>
      </c>
      <c r="O4329" s="162">
        <v>728.78</v>
      </c>
      <c r="P4329" s="162">
        <v>2023</v>
      </c>
    </row>
    <row r="4330" spans="1:16" ht="15.75" customHeight="1" x14ac:dyDescent="0.25">
      <c r="A4330" s="181" t="s">
        <v>4153</v>
      </c>
      <c r="B4330" s="183" t="s">
        <v>4154</v>
      </c>
      <c r="C4330" s="91">
        <v>2860706.27</v>
      </c>
      <c r="D4330" s="196"/>
      <c r="E4330" s="197"/>
      <c r="F4330" s="196"/>
      <c r="G4330" s="91">
        <f t="shared" si="56"/>
        <v>2860706.27</v>
      </c>
      <c r="H4330" s="198">
        <v>45077</v>
      </c>
      <c r="I4330" s="102">
        <v>45105</v>
      </c>
      <c r="J4330" s="15"/>
      <c r="K4330" s="15"/>
      <c r="L4330" s="15"/>
      <c r="M4330" s="84" t="s">
        <v>3938</v>
      </c>
      <c r="N4330" s="162">
        <v>1</v>
      </c>
      <c r="O4330" s="204">
        <v>607.9</v>
      </c>
      <c r="P4330" s="162">
        <v>2023</v>
      </c>
    </row>
    <row r="4331" spans="1:16" ht="15.75" customHeight="1" x14ac:dyDescent="0.25">
      <c r="A4331" s="184" t="s">
        <v>4155</v>
      </c>
      <c r="B4331" s="18" t="s">
        <v>694</v>
      </c>
      <c r="C4331" s="91">
        <v>5446498.7999999998</v>
      </c>
      <c r="D4331" s="196"/>
      <c r="E4331" s="197"/>
      <c r="F4331" s="196"/>
      <c r="G4331" s="91">
        <f t="shared" si="56"/>
        <v>5446498.7999999998</v>
      </c>
      <c r="H4331" s="102">
        <v>45090</v>
      </c>
      <c r="I4331" s="102">
        <v>45119</v>
      </c>
      <c r="J4331" s="15"/>
      <c r="K4331" s="15"/>
      <c r="L4331" s="15"/>
      <c r="M4331" s="138" t="s">
        <v>3938</v>
      </c>
      <c r="N4331" s="162">
        <v>1</v>
      </c>
      <c r="O4331" s="162">
        <v>3642.92</v>
      </c>
      <c r="P4331" s="162">
        <v>2023</v>
      </c>
    </row>
    <row r="4332" spans="1:16" ht="15.75" customHeight="1" x14ac:dyDescent="0.25">
      <c r="A4332" s="184" t="s">
        <v>4156</v>
      </c>
      <c r="B4332" s="18" t="s">
        <v>4099</v>
      </c>
      <c r="C4332" s="91">
        <v>6270954</v>
      </c>
      <c r="D4332" s="196"/>
      <c r="E4332" s="197"/>
      <c r="F4332" s="196"/>
      <c r="G4332" s="91">
        <f t="shared" si="56"/>
        <v>6270954</v>
      </c>
      <c r="H4332" s="102">
        <v>45062</v>
      </c>
      <c r="I4332" s="102">
        <v>45119</v>
      </c>
      <c r="J4332" s="15"/>
      <c r="K4332" s="15"/>
      <c r="L4332" s="15"/>
      <c r="M4332" s="138" t="s">
        <v>3938</v>
      </c>
      <c r="N4332" s="162">
        <v>1</v>
      </c>
      <c r="O4332" s="162">
        <v>2224.5300000000002</v>
      </c>
      <c r="P4332" s="162">
        <v>2023</v>
      </c>
    </row>
    <row r="4333" spans="1:16" ht="15.75" customHeight="1" x14ac:dyDescent="0.25">
      <c r="A4333" s="185" t="s">
        <v>4157</v>
      </c>
      <c r="B4333" s="126" t="s">
        <v>4090</v>
      </c>
      <c r="C4333" s="91">
        <v>799879.37</v>
      </c>
      <c r="D4333" s="196"/>
      <c r="E4333" s="197"/>
      <c r="F4333" s="196"/>
      <c r="G4333" s="91">
        <f t="shared" si="56"/>
        <v>799879.37</v>
      </c>
      <c r="H4333" s="198">
        <v>45127</v>
      </c>
      <c r="I4333" s="102">
        <v>45135</v>
      </c>
      <c r="J4333" s="15"/>
      <c r="K4333" s="15"/>
      <c r="L4333" s="15"/>
      <c r="M4333" s="84" t="s">
        <v>4247</v>
      </c>
      <c r="N4333" s="162">
        <v>1</v>
      </c>
      <c r="O4333" s="204">
        <v>678.5</v>
      </c>
      <c r="P4333" s="162">
        <v>2023</v>
      </c>
    </row>
    <row r="4334" spans="1:16" ht="15.75" customHeight="1" x14ac:dyDescent="0.25">
      <c r="A4334" s="185" t="s">
        <v>4158</v>
      </c>
      <c r="B4334" s="126" t="s">
        <v>4090</v>
      </c>
      <c r="C4334" s="91">
        <v>884346.5</v>
      </c>
      <c r="D4334" s="196"/>
      <c r="E4334" s="197"/>
      <c r="F4334" s="196"/>
      <c r="G4334" s="91">
        <f t="shared" si="56"/>
        <v>884346.5</v>
      </c>
      <c r="H4334" s="198">
        <v>45127</v>
      </c>
      <c r="I4334" s="102">
        <v>45135</v>
      </c>
      <c r="J4334" s="15"/>
      <c r="K4334" s="15"/>
      <c r="L4334" s="15"/>
      <c r="M4334" s="84" t="s">
        <v>4247</v>
      </c>
      <c r="N4334" s="162">
        <v>1</v>
      </c>
      <c r="O4334" s="204">
        <v>816.5</v>
      </c>
      <c r="P4334" s="162">
        <v>2023</v>
      </c>
    </row>
    <row r="4335" spans="1:16" ht="15.75" customHeight="1" x14ac:dyDescent="0.25">
      <c r="A4335" s="185" t="s">
        <v>4159</v>
      </c>
      <c r="B4335" s="126" t="s">
        <v>4090</v>
      </c>
      <c r="C4335" s="91">
        <v>796146.17</v>
      </c>
      <c r="D4335" s="196"/>
      <c r="E4335" s="197"/>
      <c r="F4335" s="196"/>
      <c r="G4335" s="91">
        <f t="shared" si="56"/>
        <v>796146.17</v>
      </c>
      <c r="H4335" s="198">
        <v>45127</v>
      </c>
      <c r="I4335" s="102">
        <v>45135</v>
      </c>
      <c r="J4335" s="15"/>
      <c r="K4335" s="15"/>
      <c r="L4335" s="15"/>
      <c r="M4335" s="84" t="s">
        <v>4247</v>
      </c>
      <c r="N4335" s="162">
        <v>1</v>
      </c>
      <c r="O4335" s="204">
        <v>777.1</v>
      </c>
      <c r="P4335" s="162">
        <v>2023</v>
      </c>
    </row>
    <row r="4336" spans="1:16" ht="15.75" customHeight="1" x14ac:dyDescent="0.25">
      <c r="A4336" s="104" t="s">
        <v>4160</v>
      </c>
      <c r="B4336" s="18" t="s">
        <v>4095</v>
      </c>
      <c r="C4336" s="91">
        <v>2490782.36</v>
      </c>
      <c r="D4336" s="196"/>
      <c r="E4336" s="197"/>
      <c r="F4336" s="196"/>
      <c r="G4336" s="91">
        <f t="shared" si="56"/>
        <v>2490782.36</v>
      </c>
      <c r="H4336" s="102">
        <v>45061</v>
      </c>
      <c r="I4336" s="102">
        <v>45127</v>
      </c>
      <c r="J4336" s="15"/>
      <c r="K4336" s="15"/>
      <c r="L4336" s="15"/>
      <c r="M4336" s="138" t="s">
        <v>3938</v>
      </c>
      <c r="N4336" s="162">
        <v>1</v>
      </c>
      <c r="O4336" s="162">
        <v>593.5</v>
      </c>
      <c r="P4336" s="162">
        <v>2023</v>
      </c>
    </row>
    <row r="4337" spans="1:16" ht="15.75" customHeight="1" x14ac:dyDescent="0.25">
      <c r="A4337" s="185" t="s">
        <v>4161</v>
      </c>
      <c r="B4337" s="186" t="s">
        <v>4162</v>
      </c>
      <c r="C4337" s="91">
        <v>3643814.58</v>
      </c>
      <c r="D4337" s="196"/>
      <c r="E4337" s="197"/>
      <c r="F4337" s="196"/>
      <c r="G4337" s="91">
        <f t="shared" si="56"/>
        <v>3643814.58</v>
      </c>
      <c r="H4337" s="198">
        <v>45105</v>
      </c>
      <c r="I4337" s="102">
        <v>45142</v>
      </c>
      <c r="J4337" s="15"/>
      <c r="K4337" s="15"/>
      <c r="L4337" s="15"/>
      <c r="M4337" s="84" t="s">
        <v>3938</v>
      </c>
      <c r="N4337" s="162">
        <v>1</v>
      </c>
      <c r="O4337" s="204">
        <v>760.3</v>
      </c>
      <c r="P4337" s="162">
        <v>2023</v>
      </c>
    </row>
    <row r="4338" spans="1:16" ht="15.75" customHeight="1" x14ac:dyDescent="0.25">
      <c r="A4338" s="185" t="s">
        <v>4163</v>
      </c>
      <c r="B4338" s="18" t="s">
        <v>4164</v>
      </c>
      <c r="C4338" s="91">
        <v>2537821.88</v>
      </c>
      <c r="D4338" s="196"/>
      <c r="E4338" s="197"/>
      <c r="F4338" s="196"/>
      <c r="G4338" s="91">
        <f t="shared" si="56"/>
        <v>2537821.88</v>
      </c>
      <c r="H4338" s="198">
        <v>45141</v>
      </c>
      <c r="I4338" s="102">
        <v>45148</v>
      </c>
      <c r="J4338" s="15"/>
      <c r="K4338" s="15"/>
      <c r="L4338" s="15"/>
      <c r="M4338" s="84" t="s">
        <v>3937</v>
      </c>
      <c r="N4338" s="162">
        <v>1</v>
      </c>
      <c r="O4338" s="204">
        <v>2022</v>
      </c>
      <c r="P4338" s="162">
        <v>2023</v>
      </c>
    </row>
    <row r="4339" spans="1:16" ht="15.75" customHeight="1" x14ac:dyDescent="0.25">
      <c r="A4339" s="185" t="s">
        <v>4165</v>
      </c>
      <c r="B4339" s="18" t="s">
        <v>4164</v>
      </c>
      <c r="C4339" s="91">
        <v>2535116.96</v>
      </c>
      <c r="D4339" s="196"/>
      <c r="E4339" s="197"/>
      <c r="F4339" s="196"/>
      <c r="G4339" s="91">
        <f t="shared" si="56"/>
        <v>2535116.96</v>
      </c>
      <c r="H4339" s="198">
        <v>45141</v>
      </c>
      <c r="I4339" s="102">
        <v>45148</v>
      </c>
      <c r="J4339" s="15"/>
      <c r="K4339" s="15"/>
      <c r="L4339" s="15"/>
      <c r="M4339" s="84" t="s">
        <v>3937</v>
      </c>
      <c r="N4339" s="162">
        <v>1</v>
      </c>
      <c r="O4339" s="204">
        <v>1918.5</v>
      </c>
      <c r="P4339" s="162">
        <v>2023</v>
      </c>
    </row>
    <row r="4340" spans="1:16" ht="15.75" customHeight="1" x14ac:dyDescent="0.25">
      <c r="A4340" s="185" t="s">
        <v>4166</v>
      </c>
      <c r="B4340" s="18" t="s">
        <v>4164</v>
      </c>
      <c r="C4340" s="91">
        <v>2535949.37</v>
      </c>
      <c r="D4340" s="196"/>
      <c r="E4340" s="197"/>
      <c r="F4340" s="196"/>
      <c r="G4340" s="91">
        <f t="shared" si="56"/>
        <v>2535949.37</v>
      </c>
      <c r="H4340" s="198">
        <v>45147</v>
      </c>
      <c r="I4340" s="102">
        <v>45148</v>
      </c>
      <c r="J4340" s="15"/>
      <c r="K4340" s="15"/>
      <c r="L4340" s="15"/>
      <c r="M4340" s="84" t="s">
        <v>3937</v>
      </c>
      <c r="N4340" s="162">
        <v>1</v>
      </c>
      <c r="O4340" s="204">
        <v>1900.7</v>
      </c>
      <c r="P4340" s="162">
        <v>2023</v>
      </c>
    </row>
    <row r="4341" spans="1:16" ht="15.75" customHeight="1" x14ac:dyDescent="0.25">
      <c r="A4341" s="185" t="s">
        <v>4167</v>
      </c>
      <c r="B4341" s="18" t="s">
        <v>4168</v>
      </c>
      <c r="C4341" s="91">
        <v>1136530.1000000001</v>
      </c>
      <c r="D4341" s="196"/>
      <c r="E4341" s="197"/>
      <c r="F4341" s="196"/>
      <c r="G4341" s="91">
        <f t="shared" si="56"/>
        <v>1136530.1000000001</v>
      </c>
      <c r="H4341" s="198">
        <v>45105</v>
      </c>
      <c r="I4341" s="102">
        <v>45146</v>
      </c>
      <c r="J4341" s="15"/>
      <c r="K4341" s="15"/>
      <c r="L4341" s="15"/>
      <c r="M4341" s="84" t="s">
        <v>3937</v>
      </c>
      <c r="N4341" s="162">
        <v>1</v>
      </c>
      <c r="O4341" s="204">
        <v>929.6</v>
      </c>
      <c r="P4341" s="162">
        <v>2023</v>
      </c>
    </row>
    <row r="4342" spans="1:16" ht="15.75" customHeight="1" x14ac:dyDescent="0.25">
      <c r="A4342" s="154" t="s">
        <v>4169</v>
      </c>
      <c r="B4342" s="18" t="s">
        <v>4061</v>
      </c>
      <c r="C4342" s="91">
        <v>4028750.15</v>
      </c>
      <c r="D4342" s="196"/>
      <c r="E4342" s="197"/>
      <c r="F4342" s="196"/>
      <c r="G4342" s="91">
        <f t="shared" si="56"/>
        <v>4028750.15</v>
      </c>
      <c r="H4342" s="102">
        <v>45077</v>
      </c>
      <c r="I4342" s="102">
        <v>45148</v>
      </c>
      <c r="J4342" s="15"/>
      <c r="K4342" s="15"/>
      <c r="L4342" s="15"/>
      <c r="M4342" s="138" t="s">
        <v>3938</v>
      </c>
      <c r="N4342" s="162">
        <v>1</v>
      </c>
      <c r="O4342" s="162">
        <v>1282</v>
      </c>
      <c r="P4342" s="162">
        <v>2023</v>
      </c>
    </row>
    <row r="4343" spans="1:16" ht="15.75" customHeight="1" x14ac:dyDescent="0.25">
      <c r="A4343" s="185" t="s">
        <v>4170</v>
      </c>
      <c r="B4343" s="18" t="s">
        <v>4164</v>
      </c>
      <c r="C4343" s="91">
        <v>6000127.2800000003</v>
      </c>
      <c r="D4343" s="196"/>
      <c r="E4343" s="197"/>
      <c r="F4343" s="196"/>
      <c r="G4343" s="91">
        <f t="shared" si="56"/>
        <v>6000127.2800000003</v>
      </c>
      <c r="H4343" s="198">
        <v>45146</v>
      </c>
      <c r="I4343" s="102">
        <v>45149</v>
      </c>
      <c r="J4343" s="15"/>
      <c r="K4343" s="15"/>
      <c r="L4343" s="15"/>
      <c r="M4343" s="84" t="s">
        <v>3938</v>
      </c>
      <c r="N4343" s="162">
        <v>1</v>
      </c>
      <c r="O4343" s="204">
        <v>3592.8</v>
      </c>
      <c r="P4343" s="162">
        <v>2023</v>
      </c>
    </row>
    <row r="4344" spans="1:16" ht="15.75" customHeight="1" x14ac:dyDescent="0.25">
      <c r="A4344" s="185" t="s">
        <v>4171</v>
      </c>
      <c r="B4344" s="186" t="s">
        <v>4154</v>
      </c>
      <c r="C4344" s="91">
        <v>2651017.1800000002</v>
      </c>
      <c r="D4344" s="196"/>
      <c r="E4344" s="197"/>
      <c r="F4344" s="196"/>
      <c r="G4344" s="91">
        <f t="shared" si="56"/>
        <v>2651017.1800000002</v>
      </c>
      <c r="H4344" s="198">
        <v>45117</v>
      </c>
      <c r="I4344" s="102">
        <v>45142</v>
      </c>
      <c r="J4344" s="15"/>
      <c r="K4344" s="15"/>
      <c r="L4344" s="15"/>
      <c r="M4344" s="84" t="s">
        <v>3938</v>
      </c>
      <c r="N4344" s="162">
        <v>1</v>
      </c>
      <c r="O4344" s="204">
        <v>572.6</v>
      </c>
      <c r="P4344" s="162">
        <v>2023</v>
      </c>
    </row>
    <row r="4345" spans="1:16" ht="15.75" customHeight="1" x14ac:dyDescent="0.25">
      <c r="A4345" s="154" t="s">
        <v>4172</v>
      </c>
      <c r="B4345" s="18" t="s">
        <v>4061</v>
      </c>
      <c r="C4345" s="91">
        <v>1841980.26</v>
      </c>
      <c r="D4345" s="196"/>
      <c r="E4345" s="197"/>
      <c r="F4345" s="196"/>
      <c r="G4345" s="91">
        <f t="shared" si="56"/>
        <v>1841980.26</v>
      </c>
      <c r="H4345" s="102">
        <v>45103</v>
      </c>
      <c r="I4345" s="102">
        <v>45148</v>
      </c>
      <c r="J4345" s="15"/>
      <c r="K4345" s="15"/>
      <c r="L4345" s="15"/>
      <c r="M4345" s="138" t="s">
        <v>3939</v>
      </c>
      <c r="N4345" s="162">
        <v>2</v>
      </c>
      <c r="O4345" s="162">
        <v>560.1</v>
      </c>
      <c r="P4345" s="162">
        <v>2023</v>
      </c>
    </row>
    <row r="4346" spans="1:16" ht="15.75" customHeight="1" x14ac:dyDescent="0.25">
      <c r="A4346" s="185" t="s">
        <v>4173</v>
      </c>
      <c r="B4346" s="186" t="s">
        <v>4162</v>
      </c>
      <c r="C4346" s="91">
        <v>928457.38</v>
      </c>
      <c r="D4346" s="196"/>
      <c r="E4346" s="197"/>
      <c r="F4346" s="196"/>
      <c r="G4346" s="91">
        <f t="shared" si="56"/>
        <v>928457.38</v>
      </c>
      <c r="H4346" s="198">
        <v>45105</v>
      </c>
      <c r="I4346" s="102">
        <v>45154</v>
      </c>
      <c r="J4346" s="15"/>
      <c r="K4346" s="15"/>
      <c r="L4346" s="15"/>
      <c r="M4346" s="84" t="s">
        <v>4248</v>
      </c>
      <c r="N4346" s="162">
        <v>1</v>
      </c>
      <c r="O4346" s="204">
        <v>1469.54</v>
      </c>
      <c r="P4346" s="162">
        <v>2023</v>
      </c>
    </row>
    <row r="4347" spans="1:16" ht="15.75" customHeight="1" x14ac:dyDescent="0.25">
      <c r="A4347" s="185" t="s">
        <v>4174</v>
      </c>
      <c r="B4347" s="18" t="s">
        <v>4164</v>
      </c>
      <c r="C4347" s="91">
        <v>8998191.4700000007</v>
      </c>
      <c r="D4347" s="196"/>
      <c r="E4347" s="197"/>
      <c r="F4347" s="196"/>
      <c r="G4347" s="91">
        <f t="shared" si="56"/>
        <v>8998191.4700000007</v>
      </c>
      <c r="H4347" s="198">
        <v>45147</v>
      </c>
      <c r="I4347" s="102">
        <v>45156</v>
      </c>
      <c r="J4347" s="15"/>
      <c r="K4347" s="15"/>
      <c r="L4347" s="15"/>
      <c r="M4347" s="84" t="s">
        <v>3938</v>
      </c>
      <c r="N4347" s="162">
        <v>1</v>
      </c>
      <c r="O4347" s="204">
        <v>4556</v>
      </c>
      <c r="P4347" s="162">
        <v>2023</v>
      </c>
    </row>
    <row r="4348" spans="1:16" ht="15.75" customHeight="1" x14ac:dyDescent="0.25">
      <c r="A4348" s="185" t="s">
        <v>4175</v>
      </c>
      <c r="B4348" s="18" t="s">
        <v>2081</v>
      </c>
      <c r="C4348" s="192">
        <v>2070355.46</v>
      </c>
      <c r="D4348" s="196"/>
      <c r="E4348" s="197"/>
      <c r="F4348" s="196"/>
      <c r="G4348" s="91">
        <f t="shared" si="56"/>
        <v>2070355.46</v>
      </c>
      <c r="H4348" s="198">
        <v>45142</v>
      </c>
      <c r="I4348" s="200">
        <v>45168</v>
      </c>
      <c r="J4348" s="15"/>
      <c r="K4348" s="15"/>
      <c r="L4348" s="15"/>
      <c r="M4348" s="84" t="s">
        <v>3937</v>
      </c>
      <c r="N4348" s="162">
        <v>1</v>
      </c>
      <c r="O4348" s="204">
        <v>1248.57</v>
      </c>
      <c r="P4348" s="162">
        <v>2023</v>
      </c>
    </row>
    <row r="4349" spans="1:16" ht="15.75" customHeight="1" x14ac:dyDescent="0.25">
      <c r="A4349" s="154" t="s">
        <v>4176</v>
      </c>
      <c r="B4349" s="18" t="s">
        <v>4099</v>
      </c>
      <c r="C4349" s="192">
        <v>2454723.6</v>
      </c>
      <c r="D4349" s="196"/>
      <c r="E4349" s="197"/>
      <c r="F4349" s="196"/>
      <c r="G4349" s="91">
        <f t="shared" si="56"/>
        <v>2454723.6</v>
      </c>
      <c r="H4349" s="102">
        <v>45077</v>
      </c>
      <c r="I4349" s="200">
        <v>45169</v>
      </c>
      <c r="J4349" s="15"/>
      <c r="K4349" s="15"/>
      <c r="L4349" s="15"/>
      <c r="M4349" s="138" t="s">
        <v>3938</v>
      </c>
      <c r="N4349" s="162">
        <v>1</v>
      </c>
      <c r="O4349" s="162">
        <v>594.4</v>
      </c>
      <c r="P4349" s="162">
        <v>2023</v>
      </c>
    </row>
    <row r="4350" spans="1:16" ht="15.75" customHeight="1" x14ac:dyDescent="0.25">
      <c r="A4350" s="154" t="s">
        <v>4177</v>
      </c>
      <c r="B4350" s="18" t="s">
        <v>4099</v>
      </c>
      <c r="C4350" s="192">
        <v>2664371.2999999998</v>
      </c>
      <c r="D4350" s="196"/>
      <c r="E4350" s="197"/>
      <c r="F4350" s="196"/>
      <c r="G4350" s="91">
        <f t="shared" si="56"/>
        <v>2664371.2999999998</v>
      </c>
      <c r="H4350" s="102">
        <v>45126</v>
      </c>
      <c r="I4350" s="200">
        <v>45169</v>
      </c>
      <c r="J4350" s="15"/>
      <c r="K4350" s="15"/>
      <c r="L4350" s="15"/>
      <c r="M4350" s="138" t="s">
        <v>3938</v>
      </c>
      <c r="N4350" s="162">
        <v>1</v>
      </c>
      <c r="O4350" s="162">
        <v>574.5</v>
      </c>
      <c r="P4350" s="162">
        <v>2023</v>
      </c>
    </row>
    <row r="4351" spans="1:16" ht="15.75" customHeight="1" x14ac:dyDescent="0.25">
      <c r="A4351" s="185" t="s">
        <v>4178</v>
      </c>
      <c r="B4351" s="186" t="s">
        <v>4162</v>
      </c>
      <c r="C4351" s="193">
        <v>1415509.04</v>
      </c>
      <c r="D4351" s="196"/>
      <c r="E4351" s="197"/>
      <c r="F4351" s="196"/>
      <c r="G4351" s="91">
        <f t="shared" si="56"/>
        <v>1415509.04</v>
      </c>
      <c r="H4351" s="198">
        <v>45139</v>
      </c>
      <c r="I4351" s="201">
        <v>45163</v>
      </c>
      <c r="J4351" s="15"/>
      <c r="K4351" s="15"/>
      <c r="L4351" s="15"/>
      <c r="M4351" s="84" t="s">
        <v>3937</v>
      </c>
      <c r="N4351" s="162">
        <v>1</v>
      </c>
      <c r="O4351" s="204">
        <v>1458.9</v>
      </c>
      <c r="P4351" s="162">
        <v>2023</v>
      </c>
    </row>
    <row r="4352" spans="1:16" ht="15.75" customHeight="1" x14ac:dyDescent="0.25">
      <c r="A4352" s="124" t="s">
        <v>4179</v>
      </c>
      <c r="B4352" s="18" t="s">
        <v>3840</v>
      </c>
      <c r="C4352" s="193">
        <v>197449.61</v>
      </c>
      <c r="D4352" s="196"/>
      <c r="E4352" s="197"/>
      <c r="F4352" s="196"/>
      <c r="G4352" s="91">
        <f t="shared" si="56"/>
        <v>197449.61</v>
      </c>
      <c r="H4352" s="102">
        <v>44089</v>
      </c>
      <c r="I4352" s="201">
        <v>45138</v>
      </c>
      <c r="J4352" s="15"/>
      <c r="K4352" s="15"/>
      <c r="L4352" s="15"/>
      <c r="M4352" s="92" t="s">
        <v>724</v>
      </c>
      <c r="N4352" s="162">
        <v>1</v>
      </c>
      <c r="O4352" s="162">
        <v>575.29999999999995</v>
      </c>
      <c r="P4352" s="162">
        <v>2023</v>
      </c>
    </row>
    <row r="4353" spans="1:18" ht="15.75" customHeight="1" x14ac:dyDescent="0.25">
      <c r="A4353" s="154" t="s">
        <v>4180</v>
      </c>
      <c r="B4353" s="18" t="s">
        <v>4061</v>
      </c>
      <c r="C4353" s="193">
        <v>2777304.8</v>
      </c>
      <c r="D4353" s="196"/>
      <c r="E4353" s="197"/>
      <c r="F4353" s="196"/>
      <c r="G4353" s="91">
        <f t="shared" si="56"/>
        <v>2777304.8</v>
      </c>
      <c r="H4353" s="102">
        <v>45147</v>
      </c>
      <c r="I4353" s="201">
        <v>45175</v>
      </c>
      <c r="J4353" s="15"/>
      <c r="K4353" s="15"/>
      <c r="L4353" s="15"/>
      <c r="M4353" s="138" t="s">
        <v>3938</v>
      </c>
      <c r="N4353" s="162">
        <v>1</v>
      </c>
      <c r="O4353" s="162">
        <v>792.2</v>
      </c>
      <c r="P4353" s="162">
        <v>2023</v>
      </c>
    </row>
    <row r="4354" spans="1:18" ht="15.75" customHeight="1" x14ac:dyDescent="0.25">
      <c r="A4354" s="187" t="s">
        <v>4181</v>
      </c>
      <c r="B4354" s="126" t="s">
        <v>4090</v>
      </c>
      <c r="C4354" s="193">
        <v>826129.97</v>
      </c>
      <c r="D4354" s="196"/>
      <c r="E4354" s="197"/>
      <c r="F4354" s="196"/>
      <c r="G4354" s="91">
        <f t="shared" si="56"/>
        <v>826129.97</v>
      </c>
      <c r="H4354" s="198">
        <v>45195</v>
      </c>
      <c r="I4354" s="201">
        <v>45195</v>
      </c>
      <c r="J4354" s="15"/>
      <c r="K4354" s="15"/>
      <c r="L4354" s="15"/>
      <c r="M4354" s="84" t="s">
        <v>4247</v>
      </c>
      <c r="N4354" s="162">
        <v>1</v>
      </c>
      <c r="O4354" s="204">
        <v>781.3</v>
      </c>
      <c r="P4354" s="162">
        <v>2023</v>
      </c>
    </row>
    <row r="4355" spans="1:18" ht="15.75" customHeight="1" x14ac:dyDescent="0.25">
      <c r="A4355" s="185" t="s">
        <v>4182</v>
      </c>
      <c r="B4355" s="186" t="s">
        <v>4154</v>
      </c>
      <c r="C4355" s="193">
        <v>3562703.53</v>
      </c>
      <c r="D4355" s="196"/>
      <c r="E4355" s="197"/>
      <c r="F4355" s="196"/>
      <c r="G4355" s="91">
        <f t="shared" ref="G4355:G4415" si="57">C4355-D4355+F4355</f>
        <v>3562703.53</v>
      </c>
      <c r="H4355" s="198">
        <v>45156</v>
      </c>
      <c r="I4355" s="201">
        <v>45187</v>
      </c>
      <c r="J4355" s="15"/>
      <c r="K4355" s="15"/>
      <c r="L4355" s="15"/>
      <c r="M4355" s="84" t="s">
        <v>3938</v>
      </c>
      <c r="N4355" s="162">
        <v>1</v>
      </c>
      <c r="O4355" s="204">
        <v>811.2</v>
      </c>
      <c r="P4355" s="162">
        <v>2023</v>
      </c>
    </row>
    <row r="4356" spans="1:18" ht="15.75" customHeight="1" x14ac:dyDescent="0.25">
      <c r="A4356" s="154" t="s">
        <v>4183</v>
      </c>
      <c r="B4356" s="18" t="s">
        <v>4061</v>
      </c>
      <c r="C4356" s="193">
        <v>2244061.71</v>
      </c>
      <c r="D4356" s="196"/>
      <c r="E4356" s="197"/>
      <c r="F4356" s="196"/>
      <c r="G4356" s="91">
        <f t="shared" si="57"/>
        <v>2244061.71</v>
      </c>
      <c r="H4356" s="102">
        <v>45162</v>
      </c>
      <c r="I4356" s="201">
        <v>45188</v>
      </c>
      <c r="J4356" s="15"/>
      <c r="K4356" s="15"/>
      <c r="L4356" s="15"/>
      <c r="M4356" s="138" t="s">
        <v>3939</v>
      </c>
      <c r="N4356" s="162">
        <v>2</v>
      </c>
      <c r="O4356" s="162">
        <v>567</v>
      </c>
      <c r="P4356" s="162">
        <v>2023</v>
      </c>
    </row>
    <row r="4357" spans="1:18" s="215" customFormat="1" ht="15.75" customHeight="1" x14ac:dyDescent="0.25">
      <c r="A4357" s="188" t="s">
        <v>4184</v>
      </c>
      <c r="B4357" s="206" t="s">
        <v>4061</v>
      </c>
      <c r="C4357" s="207">
        <v>2168382.86</v>
      </c>
      <c r="D4357" s="208"/>
      <c r="E4357" s="206" t="s">
        <v>4061</v>
      </c>
      <c r="F4357" s="209">
        <v>577039.56000000006</v>
      </c>
      <c r="G4357" s="210">
        <f t="shared" si="57"/>
        <v>2745422.42</v>
      </c>
      <c r="H4357" s="199">
        <v>45092</v>
      </c>
      <c r="I4357" s="211">
        <v>45196</v>
      </c>
      <c r="J4357" s="212"/>
      <c r="K4357" s="212"/>
      <c r="L4357" s="212">
        <v>2023</v>
      </c>
      <c r="M4357" s="213" t="s">
        <v>3938</v>
      </c>
      <c r="N4357" s="214">
        <v>1</v>
      </c>
      <c r="O4357" s="214">
        <v>2356.8000000000002</v>
      </c>
      <c r="P4357" s="214">
        <v>2023</v>
      </c>
      <c r="R4357" s="66"/>
    </row>
    <row r="4358" spans="1:18" s="215" customFormat="1" ht="15.75" customHeight="1" x14ac:dyDescent="0.25">
      <c r="A4358" s="188" t="s">
        <v>4185</v>
      </c>
      <c r="B4358" s="206" t="s">
        <v>4061</v>
      </c>
      <c r="C4358" s="207">
        <v>2168382.86</v>
      </c>
      <c r="D4358" s="208"/>
      <c r="E4358" s="206" t="s">
        <v>4061</v>
      </c>
      <c r="F4358" s="209">
        <v>577039.56000000006</v>
      </c>
      <c r="G4358" s="210">
        <f t="shared" si="57"/>
        <v>2745422.42</v>
      </c>
      <c r="H4358" s="199">
        <v>45092</v>
      </c>
      <c r="I4358" s="211">
        <v>45196</v>
      </c>
      <c r="J4358" s="212"/>
      <c r="K4358" s="212"/>
      <c r="L4358" s="212">
        <v>2023</v>
      </c>
      <c r="M4358" s="213" t="s">
        <v>3938</v>
      </c>
      <c r="N4358" s="214">
        <v>1</v>
      </c>
      <c r="O4358" s="214">
        <v>2373.6</v>
      </c>
      <c r="P4358" s="214">
        <v>2023</v>
      </c>
      <c r="R4358" s="66"/>
    </row>
    <row r="4359" spans="1:18" ht="15.75" customHeight="1" x14ac:dyDescent="0.25">
      <c r="A4359" s="185" t="s">
        <v>4186</v>
      </c>
      <c r="B4359" s="18" t="s">
        <v>694</v>
      </c>
      <c r="C4359" s="195">
        <v>2696242.9</v>
      </c>
      <c r="D4359" s="196"/>
      <c r="E4359" s="197"/>
      <c r="F4359" s="196"/>
      <c r="G4359" s="91">
        <f t="shared" si="57"/>
        <v>2696242.9</v>
      </c>
      <c r="H4359" s="198">
        <v>45181</v>
      </c>
      <c r="I4359" s="202">
        <v>45204</v>
      </c>
      <c r="J4359" s="15"/>
      <c r="K4359" s="15"/>
      <c r="L4359" s="15"/>
      <c r="M4359" s="84" t="s">
        <v>3937</v>
      </c>
      <c r="N4359" s="162">
        <v>1</v>
      </c>
      <c r="O4359" s="204">
        <v>1370.2</v>
      </c>
      <c r="P4359" s="162">
        <v>2023</v>
      </c>
      <c r="R4359" s="215"/>
    </row>
    <row r="4360" spans="1:18" ht="31.5" customHeight="1" x14ac:dyDescent="0.25">
      <c r="A4360" s="185" t="s">
        <v>4187</v>
      </c>
      <c r="B4360" s="18" t="s">
        <v>4083</v>
      </c>
      <c r="C4360" s="195">
        <v>3142133.51</v>
      </c>
      <c r="D4360" s="196"/>
      <c r="E4360" s="197"/>
      <c r="F4360" s="196"/>
      <c r="G4360" s="91">
        <f t="shared" si="57"/>
        <v>3142133.51</v>
      </c>
      <c r="H4360" s="198">
        <v>45177</v>
      </c>
      <c r="I4360" s="202">
        <v>45210</v>
      </c>
      <c r="J4360" s="15"/>
      <c r="K4360" s="15"/>
      <c r="L4360" s="15"/>
      <c r="M4360" s="84" t="s">
        <v>3938</v>
      </c>
      <c r="N4360" s="162">
        <v>1</v>
      </c>
      <c r="O4360" s="204">
        <v>1039.8</v>
      </c>
      <c r="P4360" s="162">
        <v>2023</v>
      </c>
      <c r="R4360" s="215"/>
    </row>
    <row r="4361" spans="1:18" ht="31.5" customHeight="1" x14ac:dyDescent="0.25">
      <c r="A4361" s="185" t="s">
        <v>4188</v>
      </c>
      <c r="B4361" s="18" t="s">
        <v>4083</v>
      </c>
      <c r="C4361" s="195">
        <v>2815353.58</v>
      </c>
      <c r="D4361" s="196"/>
      <c r="E4361" s="197"/>
      <c r="F4361" s="196"/>
      <c r="G4361" s="91">
        <f t="shared" si="57"/>
        <v>2815353.58</v>
      </c>
      <c r="H4361" s="198">
        <v>45183</v>
      </c>
      <c r="I4361" s="202">
        <v>45211</v>
      </c>
      <c r="J4361" s="15"/>
      <c r="K4361" s="15"/>
      <c r="L4361" s="15"/>
      <c r="M4361" s="84" t="s">
        <v>3938</v>
      </c>
      <c r="N4361" s="162">
        <v>1</v>
      </c>
      <c r="O4361" s="204">
        <v>1461.5</v>
      </c>
      <c r="P4361" s="162">
        <v>2023</v>
      </c>
    </row>
    <row r="4362" spans="1:18" ht="31.5" customHeight="1" x14ac:dyDescent="0.25">
      <c r="A4362" s="185" t="s">
        <v>4189</v>
      </c>
      <c r="B4362" s="18" t="s">
        <v>4083</v>
      </c>
      <c r="C4362" s="195">
        <v>2665754.7599999998</v>
      </c>
      <c r="D4362" s="196"/>
      <c r="E4362" s="197"/>
      <c r="F4362" s="196"/>
      <c r="G4362" s="91">
        <f t="shared" si="57"/>
        <v>2665754.7599999998</v>
      </c>
      <c r="H4362" s="198">
        <v>45183</v>
      </c>
      <c r="I4362" s="202">
        <v>45210</v>
      </c>
      <c r="J4362" s="15"/>
      <c r="K4362" s="15"/>
      <c r="L4362" s="15"/>
      <c r="M4362" s="84" t="s">
        <v>3937</v>
      </c>
      <c r="N4362" s="162">
        <v>1</v>
      </c>
      <c r="O4362" s="204">
        <v>1453.31</v>
      </c>
      <c r="P4362" s="162">
        <v>2023</v>
      </c>
    </row>
    <row r="4363" spans="1:18" ht="15.75" customHeight="1" x14ac:dyDescent="0.25">
      <c r="A4363" s="185" t="s">
        <v>4190</v>
      </c>
      <c r="B4363" s="18" t="s">
        <v>4191</v>
      </c>
      <c r="C4363" s="195">
        <v>2010206.02</v>
      </c>
      <c r="D4363" s="196"/>
      <c r="E4363" s="197"/>
      <c r="F4363" s="196"/>
      <c r="G4363" s="91">
        <f t="shared" si="57"/>
        <v>2010206.02</v>
      </c>
      <c r="H4363" s="198">
        <v>45152</v>
      </c>
      <c r="I4363" s="202">
        <v>45210</v>
      </c>
      <c r="J4363" s="15"/>
      <c r="K4363" s="15"/>
      <c r="L4363" s="15"/>
      <c r="M4363" s="84" t="s">
        <v>3937</v>
      </c>
      <c r="N4363" s="162">
        <v>1</v>
      </c>
      <c r="O4363" s="204">
        <v>1434.6</v>
      </c>
      <c r="P4363" s="162">
        <v>2023</v>
      </c>
    </row>
    <row r="4364" spans="1:18" ht="15.75" customHeight="1" x14ac:dyDescent="0.25">
      <c r="A4364" s="185" t="s">
        <v>4192</v>
      </c>
      <c r="B4364" s="18" t="s">
        <v>4191</v>
      </c>
      <c r="C4364" s="195">
        <v>1999563.49</v>
      </c>
      <c r="D4364" s="196"/>
      <c r="E4364" s="197"/>
      <c r="F4364" s="196"/>
      <c r="G4364" s="91">
        <f t="shared" si="57"/>
        <v>1999563.49</v>
      </c>
      <c r="H4364" s="198">
        <v>45152</v>
      </c>
      <c r="I4364" s="202">
        <v>45210</v>
      </c>
      <c r="J4364" s="15"/>
      <c r="K4364" s="15"/>
      <c r="L4364" s="15"/>
      <c r="M4364" s="84" t="s">
        <v>3937</v>
      </c>
      <c r="N4364" s="162">
        <v>1</v>
      </c>
      <c r="O4364" s="204">
        <v>1445.9</v>
      </c>
      <c r="P4364" s="162">
        <v>2023</v>
      </c>
    </row>
    <row r="4365" spans="1:18" ht="15.75" customHeight="1" x14ac:dyDescent="0.25">
      <c r="A4365" s="185" t="s">
        <v>4193</v>
      </c>
      <c r="B4365" s="186" t="s">
        <v>4162</v>
      </c>
      <c r="C4365" s="194">
        <v>1332113.23</v>
      </c>
      <c r="D4365" s="196"/>
      <c r="E4365" s="197"/>
      <c r="F4365" s="196"/>
      <c r="G4365" s="91">
        <f t="shared" si="57"/>
        <v>1332113.23</v>
      </c>
      <c r="H4365" s="198">
        <v>45191</v>
      </c>
      <c r="I4365" s="201">
        <v>45215</v>
      </c>
      <c r="J4365" s="15"/>
      <c r="K4365" s="15"/>
      <c r="L4365" s="15"/>
      <c r="M4365" s="84" t="s">
        <v>3663</v>
      </c>
      <c r="N4365" s="162">
        <v>1</v>
      </c>
      <c r="O4365" s="204">
        <v>1300.9000000000001</v>
      </c>
      <c r="P4365" s="162">
        <v>2023</v>
      </c>
    </row>
    <row r="4366" spans="1:18" ht="15.75" customHeight="1" x14ac:dyDescent="0.25">
      <c r="A4366" s="185" t="s">
        <v>4194</v>
      </c>
      <c r="B4366" s="18" t="s">
        <v>4195</v>
      </c>
      <c r="C4366" s="194">
        <v>3308537.64</v>
      </c>
      <c r="D4366" s="196"/>
      <c r="E4366" s="197"/>
      <c r="F4366" s="196"/>
      <c r="G4366" s="91">
        <f t="shared" si="57"/>
        <v>3308537.64</v>
      </c>
      <c r="H4366" s="198">
        <v>45197</v>
      </c>
      <c r="I4366" s="201">
        <v>45223</v>
      </c>
      <c r="J4366" s="15"/>
      <c r="K4366" s="15"/>
      <c r="L4366" s="15"/>
      <c r="M4366" s="84" t="s">
        <v>3938</v>
      </c>
      <c r="N4366" s="162">
        <v>1</v>
      </c>
      <c r="O4366" s="204">
        <v>735.6</v>
      </c>
      <c r="P4366" s="162">
        <v>2023</v>
      </c>
    </row>
    <row r="4367" spans="1:18" ht="15.75" customHeight="1" x14ac:dyDescent="0.25">
      <c r="A4367" s="154" t="s">
        <v>4196</v>
      </c>
      <c r="B4367" s="18" t="s">
        <v>4061</v>
      </c>
      <c r="C4367" s="194">
        <v>2105808.81</v>
      </c>
      <c r="D4367" s="196"/>
      <c r="E4367" s="197"/>
      <c r="F4367" s="196"/>
      <c r="G4367" s="91">
        <f t="shared" si="57"/>
        <v>2105808.81</v>
      </c>
      <c r="H4367" s="199">
        <v>45196</v>
      </c>
      <c r="I4367" s="201">
        <v>45216</v>
      </c>
      <c r="J4367" s="15"/>
      <c r="K4367" s="15"/>
      <c r="L4367" s="15"/>
      <c r="M4367" s="138" t="s">
        <v>3939</v>
      </c>
      <c r="N4367" s="162">
        <v>2</v>
      </c>
      <c r="O4367" s="162">
        <v>545.9</v>
      </c>
      <c r="P4367" s="162">
        <v>2023</v>
      </c>
    </row>
    <row r="4368" spans="1:18" ht="15.75" customHeight="1" x14ac:dyDescent="0.25">
      <c r="A4368" s="154" t="s">
        <v>4197</v>
      </c>
      <c r="B4368" s="126" t="s">
        <v>4162</v>
      </c>
      <c r="C4368" s="91">
        <v>317659.02</v>
      </c>
      <c r="D4368" s="196"/>
      <c r="E4368" s="197"/>
      <c r="F4368" s="196"/>
      <c r="G4368" s="91">
        <f t="shared" si="57"/>
        <v>317659.02</v>
      </c>
      <c r="H4368" s="198">
        <v>45212</v>
      </c>
      <c r="I4368" s="102">
        <v>45225</v>
      </c>
      <c r="J4368" s="15"/>
      <c r="K4368" s="15"/>
      <c r="L4368" s="15"/>
      <c r="M4368" s="203" t="s">
        <v>3663</v>
      </c>
      <c r="N4368" s="162">
        <v>1</v>
      </c>
      <c r="O4368" s="205">
        <v>312.7</v>
      </c>
      <c r="P4368" s="162">
        <v>2023</v>
      </c>
    </row>
    <row r="4369" spans="1:16" ht="15.75" customHeight="1" x14ac:dyDescent="0.25">
      <c r="A4369" s="188" t="s">
        <v>4198</v>
      </c>
      <c r="B4369" s="18" t="s">
        <v>4195</v>
      </c>
      <c r="C4369" s="91">
        <v>1879904.33</v>
      </c>
      <c r="D4369" s="196"/>
      <c r="E4369" s="197"/>
      <c r="F4369" s="196"/>
      <c r="G4369" s="91">
        <f t="shared" si="57"/>
        <v>1879904.33</v>
      </c>
      <c r="H4369" s="198">
        <v>45168</v>
      </c>
      <c r="I4369" s="102">
        <v>45230</v>
      </c>
      <c r="J4369" s="15"/>
      <c r="K4369" s="15"/>
      <c r="L4369" s="15"/>
      <c r="M4369" s="84" t="s">
        <v>3937</v>
      </c>
      <c r="N4369" s="162">
        <v>1</v>
      </c>
      <c r="O4369" s="204">
        <v>650.6</v>
      </c>
      <c r="P4369" s="162">
        <v>2023</v>
      </c>
    </row>
    <row r="4370" spans="1:16" ht="15.75" customHeight="1" x14ac:dyDescent="0.25">
      <c r="A4370" s="154" t="s">
        <v>4199</v>
      </c>
      <c r="B4370" s="18" t="s">
        <v>4061</v>
      </c>
      <c r="C4370" s="91">
        <v>1869425.69</v>
      </c>
      <c r="D4370" s="196"/>
      <c r="E4370" s="197"/>
      <c r="F4370" s="196"/>
      <c r="G4370" s="91">
        <f t="shared" si="57"/>
        <v>1869425.69</v>
      </c>
      <c r="H4370" s="199">
        <v>45202</v>
      </c>
      <c r="I4370" s="102">
        <v>45232</v>
      </c>
      <c r="J4370" s="15"/>
      <c r="K4370" s="15"/>
      <c r="L4370" s="15"/>
      <c r="M4370" s="138" t="s">
        <v>3939</v>
      </c>
      <c r="N4370" s="162">
        <v>2</v>
      </c>
      <c r="O4370" s="162">
        <v>558</v>
      </c>
      <c r="P4370" s="162">
        <v>2023</v>
      </c>
    </row>
    <row r="4371" spans="1:16" ht="15.75" customHeight="1" x14ac:dyDescent="0.25">
      <c r="A4371" s="188" t="s">
        <v>4200</v>
      </c>
      <c r="B4371" s="18" t="s">
        <v>2081</v>
      </c>
      <c r="C4371" s="91">
        <v>2153208.94</v>
      </c>
      <c r="D4371" s="196"/>
      <c r="E4371" s="197"/>
      <c r="F4371" s="196"/>
      <c r="G4371" s="91">
        <f t="shared" si="57"/>
        <v>2153208.94</v>
      </c>
      <c r="H4371" s="198">
        <v>45201</v>
      </c>
      <c r="I4371" s="102">
        <v>45216</v>
      </c>
      <c r="J4371" s="15"/>
      <c r="K4371" s="15"/>
      <c r="L4371" s="15"/>
      <c r="M4371" s="84" t="s">
        <v>3937</v>
      </c>
      <c r="N4371" s="162">
        <v>1</v>
      </c>
      <c r="O4371" s="204">
        <v>1016.1</v>
      </c>
      <c r="P4371" s="162">
        <v>2023</v>
      </c>
    </row>
    <row r="4372" spans="1:16" ht="15.75" customHeight="1" x14ac:dyDescent="0.25">
      <c r="A4372" s="188" t="s">
        <v>4201</v>
      </c>
      <c r="B4372" s="18" t="s">
        <v>694</v>
      </c>
      <c r="C4372" s="91">
        <v>6162324</v>
      </c>
      <c r="D4372" s="196"/>
      <c r="E4372" s="197"/>
      <c r="F4372" s="196"/>
      <c r="G4372" s="91">
        <f t="shared" si="57"/>
        <v>6162324</v>
      </c>
      <c r="H4372" s="198">
        <v>45209</v>
      </c>
      <c r="I4372" s="102">
        <v>45240</v>
      </c>
      <c r="J4372" s="15"/>
      <c r="K4372" s="15"/>
      <c r="L4372" s="15"/>
      <c r="M4372" s="138" t="s">
        <v>4249</v>
      </c>
      <c r="N4372" s="162">
        <v>3</v>
      </c>
      <c r="O4372" s="204">
        <v>765</v>
      </c>
      <c r="P4372" s="162">
        <v>2023</v>
      </c>
    </row>
    <row r="4373" spans="1:16" ht="15.75" customHeight="1" x14ac:dyDescent="0.25">
      <c r="A4373" s="166" t="s">
        <v>4202</v>
      </c>
      <c r="B4373" s="18" t="s">
        <v>694</v>
      </c>
      <c r="C4373" s="91">
        <v>2640609.59</v>
      </c>
      <c r="D4373" s="196"/>
      <c r="E4373" s="197"/>
      <c r="F4373" s="196"/>
      <c r="G4373" s="91">
        <f t="shared" si="57"/>
        <v>2640609.59</v>
      </c>
      <c r="H4373" s="198">
        <v>45225</v>
      </c>
      <c r="I4373" s="102">
        <v>45244</v>
      </c>
      <c r="J4373" s="15"/>
      <c r="K4373" s="15"/>
      <c r="L4373" s="15"/>
      <c r="M4373" s="84" t="s">
        <v>3937</v>
      </c>
      <c r="N4373" s="162">
        <v>1</v>
      </c>
      <c r="O4373" s="203">
        <v>1457.7</v>
      </c>
      <c r="P4373" s="162">
        <v>2023</v>
      </c>
    </row>
    <row r="4374" spans="1:16" ht="36" customHeight="1" x14ac:dyDescent="0.25">
      <c r="A4374" s="185" t="s">
        <v>4203</v>
      </c>
      <c r="B4374" s="18" t="s">
        <v>4083</v>
      </c>
      <c r="C4374" s="91">
        <v>292633.88</v>
      </c>
      <c r="D4374" s="196"/>
      <c r="E4374" s="197"/>
      <c r="F4374" s="196"/>
      <c r="G4374" s="91">
        <f t="shared" si="57"/>
        <v>292633.88</v>
      </c>
      <c r="H4374" s="198">
        <v>45197</v>
      </c>
      <c r="I4374" s="102">
        <v>45243</v>
      </c>
      <c r="J4374" s="15"/>
      <c r="K4374" s="15"/>
      <c r="L4374" s="15"/>
      <c r="M4374" s="84" t="s">
        <v>1046</v>
      </c>
      <c r="N4374" s="162">
        <v>1</v>
      </c>
      <c r="O4374" s="204">
        <v>685.2</v>
      </c>
      <c r="P4374" s="162">
        <v>2023</v>
      </c>
    </row>
    <row r="4375" spans="1:16" ht="30.75" customHeight="1" x14ac:dyDescent="0.25">
      <c r="A4375" s="189" t="s">
        <v>4204</v>
      </c>
      <c r="B4375" s="18" t="s">
        <v>4083</v>
      </c>
      <c r="C4375" s="91">
        <v>2109153.98</v>
      </c>
      <c r="D4375" s="196"/>
      <c r="E4375" s="197"/>
      <c r="F4375" s="196"/>
      <c r="G4375" s="91">
        <f t="shared" si="57"/>
        <v>2109153.98</v>
      </c>
      <c r="H4375" s="198">
        <v>45197</v>
      </c>
      <c r="I4375" s="102">
        <v>45243</v>
      </c>
      <c r="J4375" s="15"/>
      <c r="K4375" s="15"/>
      <c r="L4375" s="15"/>
      <c r="M4375" s="84" t="s">
        <v>3939</v>
      </c>
      <c r="N4375" s="162">
        <v>2</v>
      </c>
      <c r="O4375" s="204">
        <v>566.20000000000005</v>
      </c>
      <c r="P4375" s="162">
        <v>2023</v>
      </c>
    </row>
    <row r="4376" spans="1:16" ht="15.75" customHeight="1" x14ac:dyDescent="0.25">
      <c r="A4376" s="188" t="s">
        <v>4205</v>
      </c>
      <c r="B4376" s="18" t="s">
        <v>4195</v>
      </c>
      <c r="C4376" s="91">
        <v>3488271.02</v>
      </c>
      <c r="D4376" s="196"/>
      <c r="E4376" s="197"/>
      <c r="F4376" s="196"/>
      <c r="G4376" s="91">
        <f t="shared" si="57"/>
        <v>3488271.02</v>
      </c>
      <c r="H4376" s="198">
        <v>45211</v>
      </c>
      <c r="I4376" s="102">
        <v>45246</v>
      </c>
      <c r="J4376" s="15"/>
      <c r="K4376" s="15"/>
      <c r="L4376" s="15"/>
      <c r="M4376" s="84" t="s">
        <v>3938</v>
      </c>
      <c r="N4376" s="162">
        <v>1</v>
      </c>
      <c r="O4376" s="204">
        <v>734.2</v>
      </c>
      <c r="P4376" s="162">
        <v>2023</v>
      </c>
    </row>
    <row r="4377" spans="1:16" ht="15.75" customHeight="1" x14ac:dyDescent="0.25">
      <c r="A4377" s="188" t="s">
        <v>4206</v>
      </c>
      <c r="B4377" s="18" t="s">
        <v>2081</v>
      </c>
      <c r="C4377" s="91">
        <v>4598504.3600000003</v>
      </c>
      <c r="D4377" s="196"/>
      <c r="E4377" s="197"/>
      <c r="F4377" s="196"/>
      <c r="G4377" s="91">
        <f t="shared" si="57"/>
        <v>4598504.3600000003</v>
      </c>
      <c r="H4377" s="198">
        <v>45195</v>
      </c>
      <c r="I4377" s="102">
        <v>45244</v>
      </c>
      <c r="J4377" s="15"/>
      <c r="K4377" s="15"/>
      <c r="L4377" s="15"/>
      <c r="M4377" s="84" t="s">
        <v>3938</v>
      </c>
      <c r="N4377" s="162">
        <v>1</v>
      </c>
      <c r="O4377" s="204">
        <v>894.6</v>
      </c>
      <c r="P4377" s="162">
        <v>2023</v>
      </c>
    </row>
    <row r="4378" spans="1:16" ht="15.75" customHeight="1" x14ac:dyDescent="0.25">
      <c r="A4378" s="124" t="s">
        <v>4207</v>
      </c>
      <c r="B4378" s="18" t="s">
        <v>3840</v>
      </c>
      <c r="C4378" s="91">
        <v>194672.15</v>
      </c>
      <c r="D4378" s="196"/>
      <c r="E4378" s="197"/>
      <c r="F4378" s="196"/>
      <c r="G4378" s="91">
        <f t="shared" si="57"/>
        <v>194672.15</v>
      </c>
      <c r="H4378" s="199">
        <v>44089</v>
      </c>
      <c r="I4378" s="102">
        <v>45162</v>
      </c>
      <c r="J4378" s="15"/>
      <c r="K4378" s="15"/>
      <c r="L4378" s="15"/>
      <c r="M4378" s="92" t="s">
        <v>1666</v>
      </c>
      <c r="N4378" s="162">
        <v>1</v>
      </c>
      <c r="O4378" s="162">
        <v>579.20000000000005</v>
      </c>
      <c r="P4378" s="162">
        <v>2023</v>
      </c>
    </row>
    <row r="4379" spans="1:16" ht="15.75" customHeight="1" x14ac:dyDescent="0.25">
      <c r="A4379" s="188" t="s">
        <v>4208</v>
      </c>
      <c r="B4379" s="18" t="s">
        <v>694</v>
      </c>
      <c r="C4379" s="91">
        <v>3251679.12</v>
      </c>
      <c r="D4379" s="196"/>
      <c r="E4379" s="197"/>
      <c r="F4379" s="196"/>
      <c r="G4379" s="91">
        <f t="shared" si="57"/>
        <v>3251679.12</v>
      </c>
      <c r="H4379" s="198">
        <v>45244</v>
      </c>
      <c r="I4379" s="102">
        <v>45258</v>
      </c>
      <c r="J4379" s="15"/>
      <c r="K4379" s="15"/>
      <c r="L4379" s="15"/>
      <c r="M4379" s="84" t="s">
        <v>3938</v>
      </c>
      <c r="N4379" s="162">
        <v>1</v>
      </c>
      <c r="O4379" s="204">
        <v>749.9</v>
      </c>
      <c r="P4379" s="162">
        <v>2023</v>
      </c>
    </row>
    <row r="4380" spans="1:16" ht="15.75" customHeight="1" x14ac:dyDescent="0.25">
      <c r="A4380" s="154" t="s">
        <v>4209</v>
      </c>
      <c r="B4380" s="18" t="s">
        <v>4210</v>
      </c>
      <c r="C4380" s="91">
        <v>2092348.08</v>
      </c>
      <c r="D4380" s="196"/>
      <c r="E4380" s="197"/>
      <c r="F4380" s="196"/>
      <c r="G4380" s="91">
        <f t="shared" si="57"/>
        <v>2092348.08</v>
      </c>
      <c r="H4380" s="198">
        <v>45250</v>
      </c>
      <c r="I4380" s="102">
        <v>45257</v>
      </c>
      <c r="J4380" s="15"/>
      <c r="K4380" s="15"/>
      <c r="L4380" s="15"/>
      <c r="M4380" s="203" t="s">
        <v>3938</v>
      </c>
      <c r="N4380" s="162">
        <v>1</v>
      </c>
      <c r="O4380" s="205">
        <v>216.4</v>
      </c>
      <c r="P4380" s="162">
        <v>2023</v>
      </c>
    </row>
    <row r="4381" spans="1:16" ht="15.75" customHeight="1" x14ac:dyDescent="0.25">
      <c r="A4381" s="188" t="s">
        <v>4211</v>
      </c>
      <c r="B4381" s="18" t="s">
        <v>4195</v>
      </c>
      <c r="C4381" s="91">
        <v>6252162.8300000001</v>
      </c>
      <c r="D4381" s="196"/>
      <c r="E4381" s="197"/>
      <c r="F4381" s="196"/>
      <c r="G4381" s="91">
        <f t="shared" si="57"/>
        <v>6252162.8300000001</v>
      </c>
      <c r="H4381" s="198">
        <v>45247</v>
      </c>
      <c r="I4381" s="102">
        <v>45260</v>
      </c>
      <c r="J4381" s="15"/>
      <c r="K4381" s="15"/>
      <c r="L4381" s="15"/>
      <c r="M4381" s="84" t="s">
        <v>3938</v>
      </c>
      <c r="N4381" s="162">
        <v>1</v>
      </c>
      <c r="O4381" s="204">
        <v>1359.4</v>
      </c>
      <c r="P4381" s="162">
        <v>2023</v>
      </c>
    </row>
    <row r="4382" spans="1:16" ht="15.75" customHeight="1" x14ac:dyDescent="0.25">
      <c r="A4382" s="190" t="s">
        <v>4212</v>
      </c>
      <c r="B4382" s="186" t="s">
        <v>4154</v>
      </c>
      <c r="C4382" s="91">
        <v>2759154.55</v>
      </c>
      <c r="D4382" s="196"/>
      <c r="E4382" s="197"/>
      <c r="F4382" s="196"/>
      <c r="G4382" s="91">
        <f t="shared" si="57"/>
        <v>2759154.55</v>
      </c>
      <c r="H4382" s="198">
        <v>45240</v>
      </c>
      <c r="I4382" s="102">
        <v>45264</v>
      </c>
      <c r="J4382" s="15"/>
      <c r="K4382" s="15"/>
      <c r="L4382" s="15"/>
      <c r="M4382" s="84" t="s">
        <v>3939</v>
      </c>
      <c r="N4382" s="162">
        <v>2</v>
      </c>
      <c r="O4382" s="204">
        <v>615.9</v>
      </c>
      <c r="P4382" s="162">
        <v>2023</v>
      </c>
    </row>
    <row r="4383" spans="1:16" ht="15.75" customHeight="1" x14ac:dyDescent="0.25">
      <c r="A4383" s="154" t="s">
        <v>4213</v>
      </c>
      <c r="B4383" s="18" t="s">
        <v>4210</v>
      </c>
      <c r="C4383" s="91">
        <v>2712298.8</v>
      </c>
      <c r="D4383" s="196"/>
      <c r="E4383" s="197"/>
      <c r="F4383" s="196"/>
      <c r="G4383" s="91">
        <f t="shared" si="57"/>
        <v>2712298.8</v>
      </c>
      <c r="H4383" s="198">
        <v>45243</v>
      </c>
      <c r="I4383" s="102">
        <v>45251</v>
      </c>
      <c r="J4383" s="15"/>
      <c r="K4383" s="15"/>
      <c r="L4383" s="15"/>
      <c r="M4383" s="203" t="s">
        <v>3938</v>
      </c>
      <c r="N4383" s="162">
        <v>1</v>
      </c>
      <c r="O4383" s="205">
        <v>619</v>
      </c>
      <c r="P4383" s="162">
        <v>2023</v>
      </c>
    </row>
    <row r="4384" spans="1:16" ht="15.75" customHeight="1" x14ac:dyDescent="0.25">
      <c r="A4384" s="124" t="s">
        <v>4214</v>
      </c>
      <c r="B4384" s="186" t="s">
        <v>2112</v>
      </c>
      <c r="C4384" s="91">
        <v>2590428.2799999998</v>
      </c>
      <c r="D4384" s="196"/>
      <c r="E4384" s="197"/>
      <c r="F4384" s="196"/>
      <c r="G4384" s="91">
        <f t="shared" si="57"/>
        <v>2590428.2799999998</v>
      </c>
      <c r="H4384" s="198">
        <v>45254</v>
      </c>
      <c r="I4384" s="102">
        <v>45264</v>
      </c>
      <c r="J4384" s="15"/>
      <c r="K4384" s="15"/>
      <c r="L4384" s="15"/>
      <c r="M4384" s="84" t="s">
        <v>3938</v>
      </c>
      <c r="N4384" s="162">
        <v>1</v>
      </c>
      <c r="O4384" s="204">
        <v>742.6</v>
      </c>
      <c r="P4384" s="162">
        <v>2023</v>
      </c>
    </row>
    <row r="4385" spans="1:16" ht="15.75" customHeight="1" x14ac:dyDescent="0.25">
      <c r="A4385" s="124" t="s">
        <v>4215</v>
      </c>
      <c r="B4385" s="186" t="s">
        <v>2112</v>
      </c>
      <c r="C4385" s="91">
        <v>2338354.4500000002</v>
      </c>
      <c r="D4385" s="196"/>
      <c r="E4385" s="197"/>
      <c r="F4385" s="196"/>
      <c r="G4385" s="91">
        <f t="shared" si="57"/>
        <v>2338354.4500000002</v>
      </c>
      <c r="H4385" s="198">
        <v>45254</v>
      </c>
      <c r="I4385" s="102">
        <v>45264</v>
      </c>
      <c r="J4385" s="15"/>
      <c r="K4385" s="15"/>
      <c r="L4385" s="15"/>
      <c r="M4385" s="84" t="s">
        <v>3938</v>
      </c>
      <c r="N4385" s="162">
        <v>1</v>
      </c>
      <c r="O4385" s="204">
        <v>371</v>
      </c>
      <c r="P4385" s="162">
        <v>2023</v>
      </c>
    </row>
    <row r="4386" spans="1:16" ht="15.75" customHeight="1" x14ac:dyDescent="0.25">
      <c r="A4386" s="182" t="s">
        <v>4216</v>
      </c>
      <c r="B4386" s="18" t="s">
        <v>4217</v>
      </c>
      <c r="C4386" s="91">
        <v>1176833.1599999999</v>
      </c>
      <c r="D4386" s="196"/>
      <c r="E4386" s="197"/>
      <c r="F4386" s="196"/>
      <c r="G4386" s="91">
        <f t="shared" si="57"/>
        <v>1176833.1599999999</v>
      </c>
      <c r="H4386" s="198">
        <v>45239</v>
      </c>
      <c r="I4386" s="102">
        <v>45268</v>
      </c>
      <c r="J4386" s="15"/>
      <c r="K4386" s="15"/>
      <c r="L4386" s="15"/>
      <c r="M4386" s="203" t="s">
        <v>3937</v>
      </c>
      <c r="N4386" s="162">
        <v>1</v>
      </c>
      <c r="O4386" s="205">
        <v>686.6</v>
      </c>
      <c r="P4386" s="162">
        <v>2023</v>
      </c>
    </row>
    <row r="4387" spans="1:16" ht="15.75" customHeight="1" x14ac:dyDescent="0.25">
      <c r="A4387" s="154" t="s">
        <v>4218</v>
      </c>
      <c r="B4387" s="18" t="s">
        <v>4217</v>
      </c>
      <c r="C4387" s="91">
        <v>1960979.59</v>
      </c>
      <c r="D4387" s="196"/>
      <c r="E4387" s="197"/>
      <c r="F4387" s="196"/>
      <c r="G4387" s="91">
        <f t="shared" si="57"/>
        <v>1960979.59</v>
      </c>
      <c r="H4387" s="198">
        <v>45239</v>
      </c>
      <c r="I4387" s="102">
        <v>45268</v>
      </c>
      <c r="J4387" s="15"/>
      <c r="K4387" s="15"/>
      <c r="L4387" s="15"/>
      <c r="M4387" s="203" t="s">
        <v>3937</v>
      </c>
      <c r="N4387" s="162">
        <v>1</v>
      </c>
      <c r="O4387" s="205">
        <v>1242.52</v>
      </c>
      <c r="P4387" s="162">
        <v>2023</v>
      </c>
    </row>
    <row r="4388" spans="1:16" ht="26.25" customHeight="1" x14ac:dyDescent="0.25">
      <c r="A4388" s="188" t="s">
        <v>4219</v>
      </c>
      <c r="B4388" s="18" t="s">
        <v>4083</v>
      </c>
      <c r="C4388" s="91">
        <v>6085392.2400000002</v>
      </c>
      <c r="D4388" s="196"/>
      <c r="E4388" s="197"/>
      <c r="F4388" s="196"/>
      <c r="G4388" s="91">
        <f t="shared" si="57"/>
        <v>6085392.2400000002</v>
      </c>
      <c r="H4388" s="198">
        <v>45205</v>
      </c>
      <c r="I4388" s="102">
        <v>45272</v>
      </c>
      <c r="J4388" s="15"/>
      <c r="K4388" s="15"/>
      <c r="L4388" s="15"/>
      <c r="M4388" s="84" t="s">
        <v>3938</v>
      </c>
      <c r="N4388" s="162">
        <v>1</v>
      </c>
      <c r="O4388" s="204">
        <v>3606.4</v>
      </c>
      <c r="P4388" s="162">
        <v>2023</v>
      </c>
    </row>
    <row r="4389" spans="1:16" ht="26.25" customHeight="1" x14ac:dyDescent="0.25">
      <c r="A4389" s="188" t="s">
        <v>4220</v>
      </c>
      <c r="B4389" s="18" t="s">
        <v>4083</v>
      </c>
      <c r="C4389" s="91">
        <v>2724458.16</v>
      </c>
      <c r="D4389" s="196"/>
      <c r="E4389" s="197"/>
      <c r="F4389" s="196"/>
      <c r="G4389" s="91">
        <f t="shared" si="57"/>
        <v>2724458.16</v>
      </c>
      <c r="H4389" s="198">
        <v>45205</v>
      </c>
      <c r="I4389" s="102">
        <v>45272</v>
      </c>
      <c r="J4389" s="15"/>
      <c r="K4389" s="15"/>
      <c r="L4389" s="15"/>
      <c r="M4389" s="84" t="s">
        <v>3937</v>
      </c>
      <c r="N4389" s="162">
        <v>1</v>
      </c>
      <c r="O4389" s="204">
        <v>1434.5</v>
      </c>
      <c r="P4389" s="162">
        <v>2023</v>
      </c>
    </row>
    <row r="4390" spans="1:16" ht="26.25" customHeight="1" x14ac:dyDescent="0.25">
      <c r="A4390" s="188" t="s">
        <v>4221</v>
      </c>
      <c r="B4390" s="18" t="s">
        <v>4083</v>
      </c>
      <c r="C4390" s="91">
        <v>2751105.23</v>
      </c>
      <c r="D4390" s="196"/>
      <c r="E4390" s="197"/>
      <c r="F4390" s="196"/>
      <c r="G4390" s="91">
        <f t="shared" si="57"/>
        <v>2751105.23</v>
      </c>
      <c r="H4390" s="198">
        <v>45230</v>
      </c>
      <c r="I4390" s="102">
        <v>45272</v>
      </c>
      <c r="J4390" s="15"/>
      <c r="K4390" s="15"/>
      <c r="L4390" s="15"/>
      <c r="M4390" s="84" t="s">
        <v>3937</v>
      </c>
      <c r="N4390" s="162">
        <v>1</v>
      </c>
      <c r="O4390" s="204">
        <v>1456.8</v>
      </c>
      <c r="P4390" s="162">
        <v>2023</v>
      </c>
    </row>
    <row r="4391" spans="1:16" ht="15.75" customHeight="1" x14ac:dyDescent="0.25">
      <c r="A4391" s="154" t="s">
        <v>4222</v>
      </c>
      <c r="B4391" s="18" t="s">
        <v>4061</v>
      </c>
      <c r="C4391" s="91">
        <v>2513168.8199999998</v>
      </c>
      <c r="D4391" s="196"/>
      <c r="E4391" s="197"/>
      <c r="F4391" s="196"/>
      <c r="G4391" s="91">
        <f t="shared" si="57"/>
        <v>2513168.8199999998</v>
      </c>
      <c r="H4391" s="199">
        <v>45238</v>
      </c>
      <c r="I4391" s="102">
        <v>45272</v>
      </c>
      <c r="J4391" s="15"/>
      <c r="K4391" s="15"/>
      <c r="L4391" s="15"/>
      <c r="M4391" s="138" t="s">
        <v>3939</v>
      </c>
      <c r="N4391" s="162">
        <v>2</v>
      </c>
      <c r="O4391" s="162">
        <v>501</v>
      </c>
      <c r="P4391" s="162">
        <v>2023</v>
      </c>
    </row>
    <row r="4392" spans="1:16" ht="15.75" customHeight="1" x14ac:dyDescent="0.25">
      <c r="A4392" s="188" t="s">
        <v>4223</v>
      </c>
      <c r="B4392" s="162" t="s">
        <v>694</v>
      </c>
      <c r="C4392" s="91">
        <v>2210975.7799999998</v>
      </c>
      <c r="D4392" s="196"/>
      <c r="E4392" s="197"/>
      <c r="F4392" s="196"/>
      <c r="G4392" s="91">
        <f t="shared" si="57"/>
        <v>2210975.7799999998</v>
      </c>
      <c r="H4392" s="198">
        <v>45267</v>
      </c>
      <c r="I4392" s="102">
        <v>45280</v>
      </c>
      <c r="J4392" s="15"/>
      <c r="K4392" s="15"/>
      <c r="L4392" s="15"/>
      <c r="M4392" s="84" t="s">
        <v>3937</v>
      </c>
      <c r="N4392" s="162">
        <v>1</v>
      </c>
      <c r="O4392" s="204">
        <v>1410.6</v>
      </c>
      <c r="P4392" s="162">
        <v>2023</v>
      </c>
    </row>
    <row r="4393" spans="1:16" ht="15.75" customHeight="1" x14ac:dyDescent="0.25">
      <c r="A4393" s="189" t="s">
        <v>4224</v>
      </c>
      <c r="B4393" s="162" t="s">
        <v>2112</v>
      </c>
      <c r="C4393" s="91">
        <v>2432485.14</v>
      </c>
      <c r="D4393" s="196"/>
      <c r="E4393" s="197"/>
      <c r="F4393" s="196"/>
      <c r="G4393" s="91">
        <f t="shared" si="57"/>
        <v>2432485.14</v>
      </c>
      <c r="H4393" s="198">
        <v>45258</v>
      </c>
      <c r="I4393" s="102">
        <v>45275</v>
      </c>
      <c r="J4393" s="15"/>
      <c r="K4393" s="15"/>
      <c r="L4393" s="15"/>
      <c r="M4393" s="203" t="s">
        <v>3938</v>
      </c>
      <c r="N4393" s="162">
        <v>1</v>
      </c>
      <c r="O4393" s="205">
        <v>370</v>
      </c>
      <c r="P4393" s="162">
        <v>2023</v>
      </c>
    </row>
    <row r="4394" spans="1:16" ht="28.5" customHeight="1" x14ac:dyDescent="0.25">
      <c r="A4394" s="185" t="s">
        <v>4225</v>
      </c>
      <c r="B4394" s="162" t="s">
        <v>4083</v>
      </c>
      <c r="C4394" s="91">
        <v>2759451.43</v>
      </c>
      <c r="D4394" s="196"/>
      <c r="E4394" s="197"/>
      <c r="F4394" s="196"/>
      <c r="G4394" s="91">
        <f t="shared" si="57"/>
        <v>2759451.43</v>
      </c>
      <c r="H4394" s="198">
        <v>45230</v>
      </c>
      <c r="I4394" s="102">
        <v>45280</v>
      </c>
      <c r="J4394" s="15"/>
      <c r="K4394" s="15"/>
      <c r="L4394" s="15"/>
      <c r="M4394" s="84" t="s">
        <v>3937</v>
      </c>
      <c r="N4394" s="162">
        <v>1</v>
      </c>
      <c r="O4394" s="204">
        <v>2380.8000000000002</v>
      </c>
      <c r="P4394" s="162">
        <v>2023</v>
      </c>
    </row>
    <row r="4395" spans="1:16" ht="15.75" customHeight="1" x14ac:dyDescent="0.25">
      <c r="A4395" s="189" t="s">
        <v>4226</v>
      </c>
      <c r="B4395" s="91" t="s">
        <v>2081</v>
      </c>
      <c r="C4395" s="91">
        <v>4661019.9800000004</v>
      </c>
      <c r="D4395" s="196"/>
      <c r="E4395" s="197"/>
      <c r="F4395" s="196"/>
      <c r="G4395" s="91">
        <f t="shared" si="57"/>
        <v>4661019.9800000004</v>
      </c>
      <c r="H4395" s="198">
        <v>45280</v>
      </c>
      <c r="I4395" s="102">
        <v>45281</v>
      </c>
      <c r="J4395" s="15"/>
      <c r="K4395" s="15"/>
      <c r="L4395" s="15"/>
      <c r="M4395" s="203" t="s">
        <v>3938</v>
      </c>
      <c r="N4395" s="162">
        <v>1</v>
      </c>
      <c r="O4395" s="205">
        <v>1722.1</v>
      </c>
      <c r="P4395" s="162">
        <v>2023</v>
      </c>
    </row>
    <row r="4396" spans="1:16" ht="15.75" customHeight="1" x14ac:dyDescent="0.25">
      <c r="A4396" s="154" t="s">
        <v>4227</v>
      </c>
      <c r="B4396" s="162" t="s">
        <v>4061</v>
      </c>
      <c r="C4396" s="91">
        <v>2874396.76</v>
      </c>
      <c r="D4396" s="196"/>
      <c r="E4396" s="197"/>
      <c r="F4396" s="196"/>
      <c r="G4396" s="91">
        <f t="shared" si="57"/>
        <v>2874396.76</v>
      </c>
      <c r="H4396" s="199">
        <v>45257</v>
      </c>
      <c r="I4396" s="102">
        <v>45280</v>
      </c>
      <c r="J4396" s="15"/>
      <c r="K4396" s="15"/>
      <c r="L4396" s="15"/>
      <c r="M4396" s="138" t="s">
        <v>3939</v>
      </c>
      <c r="N4396" s="162">
        <v>2</v>
      </c>
      <c r="O4396" s="162">
        <v>501.2</v>
      </c>
      <c r="P4396" s="162">
        <v>2023</v>
      </c>
    </row>
    <row r="4397" spans="1:16" ht="15.75" customHeight="1" x14ac:dyDescent="0.25">
      <c r="A4397" s="189" t="s">
        <v>2760</v>
      </c>
      <c r="B4397" s="101" t="s">
        <v>4014</v>
      </c>
      <c r="C4397" s="91">
        <v>497656.51</v>
      </c>
      <c r="D4397" s="196"/>
      <c r="E4397" s="197"/>
      <c r="F4397" s="196"/>
      <c r="G4397" s="91">
        <f t="shared" si="57"/>
        <v>497656.51</v>
      </c>
      <c r="H4397" s="198">
        <v>45252</v>
      </c>
      <c r="I4397" s="102">
        <v>45280</v>
      </c>
      <c r="J4397" s="15"/>
      <c r="K4397" s="15"/>
      <c r="L4397" s="15"/>
      <c r="M4397" s="203" t="s">
        <v>724</v>
      </c>
      <c r="N4397" s="162">
        <v>1</v>
      </c>
      <c r="O4397" s="205">
        <v>866</v>
      </c>
      <c r="P4397" s="162">
        <v>2023</v>
      </c>
    </row>
    <row r="4398" spans="1:16" ht="15.75" customHeight="1" x14ac:dyDescent="0.25">
      <c r="A4398" s="189" t="s">
        <v>3370</v>
      </c>
      <c r="B4398" s="101" t="s">
        <v>4014</v>
      </c>
      <c r="C4398" s="91">
        <v>299503.84000000003</v>
      </c>
      <c r="D4398" s="196"/>
      <c r="E4398" s="197"/>
      <c r="F4398" s="196"/>
      <c r="G4398" s="91">
        <f t="shared" si="57"/>
        <v>299503.84000000003</v>
      </c>
      <c r="H4398" s="198">
        <v>45252</v>
      </c>
      <c r="I4398" s="102">
        <v>45280</v>
      </c>
      <c r="J4398" s="15"/>
      <c r="K4398" s="15"/>
      <c r="L4398" s="15"/>
      <c r="M4398" s="203" t="s">
        <v>724</v>
      </c>
      <c r="N4398" s="162">
        <v>1</v>
      </c>
      <c r="O4398" s="205">
        <v>866</v>
      </c>
      <c r="P4398" s="162">
        <v>2023</v>
      </c>
    </row>
    <row r="4399" spans="1:16" ht="15.75" customHeight="1" x14ac:dyDescent="0.25">
      <c r="A4399" s="189" t="s">
        <v>4228</v>
      </c>
      <c r="B4399" s="162" t="s">
        <v>694</v>
      </c>
      <c r="C4399" s="91">
        <v>3214176.25</v>
      </c>
      <c r="D4399" s="196"/>
      <c r="E4399" s="197"/>
      <c r="F4399" s="196"/>
      <c r="G4399" s="91">
        <f t="shared" si="57"/>
        <v>3214176.25</v>
      </c>
      <c r="H4399" s="198">
        <v>45286</v>
      </c>
      <c r="I4399" s="102">
        <v>45287</v>
      </c>
      <c r="J4399" s="15"/>
      <c r="K4399" s="15"/>
      <c r="L4399" s="15"/>
      <c r="M4399" s="84" t="s">
        <v>3938</v>
      </c>
      <c r="N4399" s="162">
        <v>1</v>
      </c>
      <c r="O4399" s="205">
        <v>785.6</v>
      </c>
      <c r="P4399" s="162">
        <v>2023</v>
      </c>
    </row>
    <row r="4400" spans="1:16" ht="15.75" customHeight="1" x14ac:dyDescent="0.25">
      <c r="A4400" s="154" t="s">
        <v>4229</v>
      </c>
      <c r="B4400" s="162" t="s">
        <v>4061</v>
      </c>
      <c r="C4400" s="91">
        <v>2527792.0099999998</v>
      </c>
      <c r="D4400" s="196"/>
      <c r="E4400" s="197"/>
      <c r="F4400" s="196"/>
      <c r="G4400" s="91">
        <f t="shared" si="57"/>
        <v>2527792.0099999998</v>
      </c>
      <c r="H4400" s="199">
        <v>45266</v>
      </c>
      <c r="I4400" s="102">
        <v>45282</v>
      </c>
      <c r="J4400" s="15"/>
      <c r="K4400" s="15"/>
      <c r="L4400" s="15"/>
      <c r="M4400" s="138" t="s">
        <v>3939</v>
      </c>
      <c r="N4400" s="162">
        <v>2</v>
      </c>
      <c r="O4400" s="162">
        <v>708.5</v>
      </c>
      <c r="P4400" s="162">
        <v>2023</v>
      </c>
    </row>
    <row r="4401" spans="1:16" ht="15.75" customHeight="1" x14ac:dyDescent="0.25">
      <c r="A4401" s="154" t="s">
        <v>4230</v>
      </c>
      <c r="B4401" s="162" t="s">
        <v>4195</v>
      </c>
      <c r="C4401" s="91">
        <v>2342726.21</v>
      </c>
      <c r="D4401" s="196"/>
      <c r="E4401" s="197"/>
      <c r="F4401" s="196"/>
      <c r="G4401" s="91">
        <f t="shared" si="57"/>
        <v>2342726.21</v>
      </c>
      <c r="H4401" s="198">
        <v>45232</v>
      </c>
      <c r="I4401" s="102">
        <v>45287</v>
      </c>
      <c r="J4401" s="15"/>
      <c r="K4401" s="15"/>
      <c r="L4401" s="15"/>
      <c r="M4401" s="84" t="s">
        <v>3939</v>
      </c>
      <c r="N4401" s="162">
        <v>2</v>
      </c>
      <c r="O4401" s="204">
        <v>760.2</v>
      </c>
      <c r="P4401" s="162">
        <v>2023</v>
      </c>
    </row>
    <row r="4402" spans="1:16" ht="15.75" customHeight="1" x14ac:dyDescent="0.25">
      <c r="A4402" s="154" t="s">
        <v>4231</v>
      </c>
      <c r="B4402" s="162" t="s">
        <v>4195</v>
      </c>
      <c r="C4402" s="91">
        <v>2319919.3199999998</v>
      </c>
      <c r="D4402" s="196"/>
      <c r="E4402" s="197"/>
      <c r="F4402" s="196"/>
      <c r="G4402" s="91">
        <f t="shared" si="57"/>
        <v>2319919.3199999998</v>
      </c>
      <c r="H4402" s="198">
        <v>45232</v>
      </c>
      <c r="I4402" s="102">
        <v>45287</v>
      </c>
      <c r="J4402" s="15"/>
      <c r="K4402" s="15"/>
      <c r="L4402" s="15"/>
      <c r="M4402" s="84" t="s">
        <v>3939</v>
      </c>
      <c r="N4402" s="162">
        <v>2</v>
      </c>
      <c r="O4402" s="204">
        <v>752.3</v>
      </c>
      <c r="P4402" s="162">
        <v>2023</v>
      </c>
    </row>
    <row r="4403" spans="1:16" ht="15.75" customHeight="1" x14ac:dyDescent="0.25">
      <c r="A4403" s="154" t="s">
        <v>4232</v>
      </c>
      <c r="B4403" s="162" t="s">
        <v>4195</v>
      </c>
      <c r="C4403" s="91">
        <v>2430246.2200000002</v>
      </c>
      <c r="D4403" s="196"/>
      <c r="E4403" s="197"/>
      <c r="F4403" s="196"/>
      <c r="G4403" s="91">
        <f t="shared" si="57"/>
        <v>2430246.2200000002</v>
      </c>
      <c r="H4403" s="198">
        <v>45232</v>
      </c>
      <c r="I4403" s="102">
        <v>45287</v>
      </c>
      <c r="J4403" s="15"/>
      <c r="K4403" s="15"/>
      <c r="L4403" s="15"/>
      <c r="M4403" s="84" t="s">
        <v>3939</v>
      </c>
      <c r="N4403" s="162">
        <v>2</v>
      </c>
      <c r="O4403" s="204">
        <v>763.2</v>
      </c>
      <c r="P4403" s="162">
        <v>2023</v>
      </c>
    </row>
    <row r="4404" spans="1:16" ht="15.75" customHeight="1" x14ac:dyDescent="0.25">
      <c r="A4404" s="154" t="s">
        <v>4233</v>
      </c>
      <c r="B4404" s="162" t="s">
        <v>4195</v>
      </c>
      <c r="C4404" s="91">
        <v>2496421.75</v>
      </c>
      <c r="D4404" s="196"/>
      <c r="E4404" s="197"/>
      <c r="F4404" s="196"/>
      <c r="G4404" s="91">
        <f t="shared" si="57"/>
        <v>2496421.75</v>
      </c>
      <c r="H4404" s="198">
        <v>45232</v>
      </c>
      <c r="I4404" s="102">
        <v>45287</v>
      </c>
      <c r="J4404" s="15"/>
      <c r="K4404" s="15"/>
      <c r="L4404" s="15"/>
      <c r="M4404" s="84" t="s">
        <v>3939</v>
      </c>
      <c r="N4404" s="162">
        <v>2</v>
      </c>
      <c r="O4404" s="204">
        <v>768.8</v>
      </c>
      <c r="P4404" s="162">
        <v>2023</v>
      </c>
    </row>
    <row r="4405" spans="1:16" ht="32.25" customHeight="1" x14ac:dyDescent="0.25">
      <c r="A4405" s="188" t="s">
        <v>4234</v>
      </c>
      <c r="B4405" s="162" t="s">
        <v>4083</v>
      </c>
      <c r="C4405" s="91">
        <v>944933.29</v>
      </c>
      <c r="D4405" s="196"/>
      <c r="E4405" s="197"/>
      <c r="F4405" s="196"/>
      <c r="G4405" s="91">
        <f t="shared" si="57"/>
        <v>944933.29</v>
      </c>
      <c r="H4405" s="198" t="s">
        <v>4245</v>
      </c>
      <c r="I4405" s="102">
        <v>45300</v>
      </c>
      <c r="J4405" s="15"/>
      <c r="K4405" s="15"/>
      <c r="L4405" s="15"/>
      <c r="M4405" s="84" t="s">
        <v>3575</v>
      </c>
      <c r="N4405" s="162">
        <v>1</v>
      </c>
      <c r="O4405" s="204">
        <v>1454.8</v>
      </c>
      <c r="P4405" s="162">
        <v>2024</v>
      </c>
    </row>
    <row r="4406" spans="1:16" ht="15.75" customHeight="1" x14ac:dyDescent="0.25">
      <c r="A4406" s="119" t="s">
        <v>4235</v>
      </c>
      <c r="B4406" s="162" t="s">
        <v>3838</v>
      </c>
      <c r="C4406" s="91">
        <v>2100352.9900000002</v>
      </c>
      <c r="D4406" s="196"/>
      <c r="E4406" s="197"/>
      <c r="F4406" s="196"/>
      <c r="G4406" s="91">
        <f t="shared" si="57"/>
        <v>2100352.9900000002</v>
      </c>
      <c r="H4406" s="199">
        <v>44519</v>
      </c>
      <c r="I4406" s="102">
        <v>44019</v>
      </c>
      <c r="J4406" s="15"/>
      <c r="K4406" s="15"/>
      <c r="L4406" s="15"/>
      <c r="M4406" s="133" t="s">
        <v>3938</v>
      </c>
      <c r="N4406" s="162">
        <v>1</v>
      </c>
      <c r="O4406" s="162">
        <v>764.6</v>
      </c>
      <c r="P4406" s="162">
        <v>2024</v>
      </c>
    </row>
    <row r="4407" spans="1:16" ht="28.5" customHeight="1" x14ac:dyDescent="0.25">
      <c r="A4407" s="128" t="s">
        <v>4236</v>
      </c>
      <c r="B4407" s="162" t="s">
        <v>4090</v>
      </c>
      <c r="C4407" s="91">
        <v>846930</v>
      </c>
      <c r="D4407" s="196"/>
      <c r="E4407" s="197"/>
      <c r="F4407" s="196"/>
      <c r="G4407" s="91">
        <f t="shared" si="57"/>
        <v>846930</v>
      </c>
      <c r="H4407" s="198">
        <v>45307</v>
      </c>
      <c r="I4407" s="102">
        <v>45315</v>
      </c>
      <c r="J4407" s="15"/>
      <c r="K4407" s="15"/>
      <c r="L4407" s="15"/>
      <c r="M4407" s="203" t="s">
        <v>4247</v>
      </c>
      <c r="N4407" s="162">
        <v>1</v>
      </c>
      <c r="O4407" s="205">
        <v>630.20000000000005</v>
      </c>
      <c r="P4407" s="162">
        <v>2024</v>
      </c>
    </row>
    <row r="4408" spans="1:16" ht="37.5" customHeight="1" x14ac:dyDescent="0.25">
      <c r="A4408" s="154" t="s">
        <v>4237</v>
      </c>
      <c r="B4408" s="162" t="s">
        <v>4090</v>
      </c>
      <c r="C4408" s="91">
        <v>813063.29</v>
      </c>
      <c r="D4408" s="196"/>
      <c r="E4408" s="197"/>
      <c r="F4408" s="196"/>
      <c r="G4408" s="91">
        <f t="shared" si="57"/>
        <v>813063.29</v>
      </c>
      <c r="H4408" s="198">
        <v>45309</v>
      </c>
      <c r="I4408" s="102">
        <v>45315</v>
      </c>
      <c r="J4408" s="15"/>
      <c r="K4408" s="15"/>
      <c r="L4408" s="15"/>
      <c r="M4408" s="203" t="s">
        <v>4247</v>
      </c>
      <c r="N4408" s="162">
        <v>1</v>
      </c>
      <c r="O4408" s="205">
        <v>602.1</v>
      </c>
      <c r="P4408" s="162">
        <v>2024</v>
      </c>
    </row>
    <row r="4409" spans="1:16" ht="37.5" customHeight="1" x14ac:dyDescent="0.25">
      <c r="A4409" s="154" t="s">
        <v>4238</v>
      </c>
      <c r="B4409" s="162" t="s">
        <v>4090</v>
      </c>
      <c r="C4409" s="91">
        <v>819285.76</v>
      </c>
      <c r="D4409" s="196"/>
      <c r="E4409" s="197"/>
      <c r="F4409" s="196"/>
      <c r="G4409" s="91">
        <f t="shared" si="57"/>
        <v>819285.76</v>
      </c>
      <c r="H4409" s="198">
        <v>45309</v>
      </c>
      <c r="I4409" s="102">
        <v>45315</v>
      </c>
      <c r="J4409" s="15"/>
      <c r="K4409" s="15"/>
      <c r="L4409" s="15"/>
      <c r="M4409" s="203" t="s">
        <v>4247</v>
      </c>
      <c r="N4409" s="162">
        <v>1</v>
      </c>
      <c r="O4409" s="205">
        <v>606.4</v>
      </c>
      <c r="P4409" s="162">
        <v>2024</v>
      </c>
    </row>
    <row r="4410" spans="1:16" ht="37.5" customHeight="1" x14ac:dyDescent="0.25">
      <c r="A4410" s="154" t="s">
        <v>4239</v>
      </c>
      <c r="B4410" s="162" t="s">
        <v>4090</v>
      </c>
      <c r="C4410" s="91">
        <v>819272.35</v>
      </c>
      <c r="D4410" s="196"/>
      <c r="E4410" s="197"/>
      <c r="F4410" s="196"/>
      <c r="G4410" s="91">
        <f t="shared" si="57"/>
        <v>819272.35</v>
      </c>
      <c r="H4410" s="198">
        <v>45309</v>
      </c>
      <c r="I4410" s="102">
        <v>45315</v>
      </c>
      <c r="J4410" s="15"/>
      <c r="K4410" s="15"/>
      <c r="L4410" s="15"/>
      <c r="M4410" s="203" t="s">
        <v>4247</v>
      </c>
      <c r="N4410" s="162">
        <v>1</v>
      </c>
      <c r="O4410" s="205">
        <v>606.4</v>
      </c>
      <c r="P4410" s="162">
        <v>2024</v>
      </c>
    </row>
    <row r="4411" spans="1:16" ht="37.5" customHeight="1" x14ac:dyDescent="0.25">
      <c r="A4411" s="188" t="s">
        <v>4240</v>
      </c>
      <c r="B4411" s="162" t="s">
        <v>4083</v>
      </c>
      <c r="C4411" s="91">
        <v>2645143.17</v>
      </c>
      <c r="D4411" s="196"/>
      <c r="E4411" s="197"/>
      <c r="F4411" s="196"/>
      <c r="G4411" s="91">
        <f t="shared" si="57"/>
        <v>2645143.17</v>
      </c>
      <c r="H4411" s="198">
        <v>45265</v>
      </c>
      <c r="I4411" s="102">
        <v>45313</v>
      </c>
      <c r="J4411" s="15"/>
      <c r="K4411" s="15"/>
      <c r="L4411" s="15"/>
      <c r="M4411" s="84" t="s">
        <v>3939</v>
      </c>
      <c r="N4411" s="162">
        <v>2</v>
      </c>
      <c r="O4411" s="204">
        <v>750.5</v>
      </c>
      <c r="P4411" s="162">
        <v>2024</v>
      </c>
    </row>
    <row r="4412" spans="1:16" ht="37.5" customHeight="1" x14ac:dyDescent="0.25">
      <c r="A4412" s="154" t="s">
        <v>4241</v>
      </c>
      <c r="B4412" s="162" t="s">
        <v>4083</v>
      </c>
      <c r="C4412" s="91">
        <v>273954.61</v>
      </c>
      <c r="D4412" s="196"/>
      <c r="E4412" s="197"/>
      <c r="F4412" s="196"/>
      <c r="G4412" s="91">
        <f t="shared" si="57"/>
        <v>273954.61</v>
      </c>
      <c r="H4412" s="198" t="s">
        <v>4246</v>
      </c>
      <c r="I4412" s="102">
        <v>45300</v>
      </c>
      <c r="J4412" s="15"/>
      <c r="K4412" s="15"/>
      <c r="L4412" s="15"/>
      <c r="M4412" s="84" t="s">
        <v>3939</v>
      </c>
      <c r="N4412" s="162">
        <v>2</v>
      </c>
      <c r="O4412" s="204">
        <v>433.4</v>
      </c>
      <c r="P4412" s="162">
        <v>2024</v>
      </c>
    </row>
    <row r="4413" spans="1:16" ht="37.5" customHeight="1" x14ac:dyDescent="0.25">
      <c r="A4413" s="188" t="s">
        <v>4242</v>
      </c>
      <c r="B4413" s="162" t="s">
        <v>4083</v>
      </c>
      <c r="C4413" s="91">
        <v>2001958.68</v>
      </c>
      <c r="D4413" s="196"/>
      <c r="E4413" s="197"/>
      <c r="F4413" s="196"/>
      <c r="G4413" s="91">
        <f t="shared" si="57"/>
        <v>2001958.68</v>
      </c>
      <c r="H4413" s="198">
        <v>45265</v>
      </c>
      <c r="I4413" s="102">
        <v>45314</v>
      </c>
      <c r="J4413" s="15"/>
      <c r="K4413" s="15"/>
      <c r="L4413" s="15"/>
      <c r="M4413" s="84" t="s">
        <v>3938</v>
      </c>
      <c r="N4413" s="162">
        <v>1</v>
      </c>
      <c r="O4413" s="204">
        <v>394</v>
      </c>
      <c r="P4413" s="162">
        <v>2024</v>
      </c>
    </row>
    <row r="4414" spans="1:16" ht="15.75" customHeight="1" x14ac:dyDescent="0.25">
      <c r="A4414" s="154" t="s">
        <v>4243</v>
      </c>
      <c r="B4414" s="162" t="s">
        <v>2112</v>
      </c>
      <c r="C4414" s="91">
        <v>4388841.13</v>
      </c>
      <c r="D4414" s="196"/>
      <c r="E4414" s="197"/>
      <c r="F4414" s="196"/>
      <c r="G4414" s="91">
        <f t="shared" si="57"/>
        <v>4388841.13</v>
      </c>
      <c r="H4414" s="198">
        <v>45314</v>
      </c>
      <c r="I4414" s="102">
        <v>45321</v>
      </c>
      <c r="J4414" s="15"/>
      <c r="K4414" s="15"/>
      <c r="L4414" s="15"/>
      <c r="M4414" s="203" t="s">
        <v>3938</v>
      </c>
      <c r="N4414" s="162">
        <v>1</v>
      </c>
      <c r="O4414" s="205">
        <v>601.4</v>
      </c>
      <c r="P4414" s="162">
        <v>2024</v>
      </c>
    </row>
    <row r="4415" spans="1:16" ht="15.75" customHeight="1" x14ac:dyDescent="0.25">
      <c r="A4415" s="191" t="s">
        <v>4244</v>
      </c>
      <c r="B4415" s="162" t="s">
        <v>4154</v>
      </c>
      <c r="C4415" s="91">
        <v>4560770.7699999996</v>
      </c>
      <c r="D4415" s="196"/>
      <c r="E4415" s="197"/>
      <c r="F4415" s="196"/>
      <c r="G4415" s="91">
        <f t="shared" si="57"/>
        <v>4560770.7699999996</v>
      </c>
      <c r="H4415" s="198">
        <v>45287</v>
      </c>
      <c r="I4415" s="102">
        <v>45314</v>
      </c>
      <c r="J4415" s="15"/>
      <c r="K4415" s="15"/>
      <c r="L4415" s="15"/>
      <c r="M4415" s="203" t="s">
        <v>3938</v>
      </c>
      <c r="N4415" s="162">
        <v>1</v>
      </c>
      <c r="O4415" s="205">
        <v>958.5</v>
      </c>
      <c r="P4415" s="162">
        <v>2024</v>
      </c>
    </row>
    <row r="4416" spans="1:16" ht="15.75" customHeight="1" x14ac:dyDescent="0.25">
      <c r="A4416" s="229" t="s">
        <v>4472</v>
      </c>
      <c r="B4416" s="214" t="s">
        <v>694</v>
      </c>
      <c r="C4416" s="91">
        <v>880685.79</v>
      </c>
      <c r="D4416" s="196"/>
      <c r="E4416" s="197"/>
      <c r="F4416" s="196"/>
      <c r="G4416" s="91">
        <v>880685.79</v>
      </c>
      <c r="H4416" s="198">
        <v>44116</v>
      </c>
      <c r="I4416" s="102">
        <v>45322</v>
      </c>
      <c r="J4416" s="15"/>
      <c r="K4416" s="15"/>
      <c r="L4416" s="15"/>
      <c r="M4416" s="203" t="s">
        <v>2382</v>
      </c>
      <c r="N4416" s="214">
        <v>4</v>
      </c>
      <c r="O4416" s="162">
        <v>812.9</v>
      </c>
      <c r="P4416" s="162">
        <v>2020</v>
      </c>
    </row>
    <row r="4417" spans="1:16" ht="15.75" customHeight="1" x14ac:dyDescent="0.25">
      <c r="A4417" s="154" t="s">
        <v>4473</v>
      </c>
      <c r="B4417" s="162" t="s">
        <v>4441</v>
      </c>
      <c r="C4417" s="91">
        <v>4512223.75</v>
      </c>
      <c r="D4417" s="196"/>
      <c r="E4417" s="197"/>
      <c r="F4417" s="196"/>
      <c r="G4417" s="91">
        <v>4512223.75</v>
      </c>
      <c r="H4417" s="198">
        <v>45323</v>
      </c>
      <c r="I4417" s="102">
        <v>45335</v>
      </c>
      <c r="J4417" s="15"/>
      <c r="K4417" s="15"/>
      <c r="L4417" s="15"/>
      <c r="M4417" s="203" t="s">
        <v>3938</v>
      </c>
      <c r="N4417" s="162">
        <v>1</v>
      </c>
      <c r="O4417" s="205">
        <v>1292</v>
      </c>
      <c r="P4417" s="162">
        <v>2024</v>
      </c>
    </row>
    <row r="4418" spans="1:16" ht="15.75" customHeight="1" x14ac:dyDescent="0.25">
      <c r="A4418" s="154" t="s">
        <v>4474</v>
      </c>
      <c r="B4418" s="101" t="s">
        <v>4090</v>
      </c>
      <c r="C4418" s="91">
        <v>4677013.8499999996</v>
      </c>
      <c r="D4418" s="196"/>
      <c r="E4418" s="197"/>
      <c r="F4418" s="196"/>
      <c r="G4418" s="91">
        <v>4677013.8499999996</v>
      </c>
      <c r="H4418" s="198">
        <v>45329</v>
      </c>
      <c r="I4418" s="102">
        <v>45335</v>
      </c>
      <c r="J4418" s="15"/>
      <c r="K4418" s="15"/>
      <c r="L4418" s="15"/>
      <c r="M4418" s="203" t="s">
        <v>3938</v>
      </c>
      <c r="N4418" s="162">
        <v>1</v>
      </c>
      <c r="O4418" s="205">
        <v>997</v>
      </c>
      <c r="P4418" s="162">
        <v>2024</v>
      </c>
    </row>
    <row r="4419" spans="1:16" ht="15.75" customHeight="1" x14ac:dyDescent="0.25">
      <c r="A4419" s="154" t="s">
        <v>4475</v>
      </c>
      <c r="B4419" s="101" t="s">
        <v>4090</v>
      </c>
      <c r="C4419" s="91">
        <v>4582034.3899999997</v>
      </c>
      <c r="D4419" s="196"/>
      <c r="E4419" s="197"/>
      <c r="F4419" s="196"/>
      <c r="G4419" s="91">
        <v>4582034.3899999997</v>
      </c>
      <c r="H4419" s="198">
        <v>45329</v>
      </c>
      <c r="I4419" s="102">
        <v>45335</v>
      </c>
      <c r="J4419" s="15"/>
      <c r="K4419" s="15"/>
      <c r="L4419" s="15"/>
      <c r="M4419" s="203" t="s">
        <v>3938</v>
      </c>
      <c r="N4419" s="162">
        <v>1</v>
      </c>
      <c r="O4419" s="205">
        <v>978</v>
      </c>
      <c r="P4419" s="162">
        <v>2024</v>
      </c>
    </row>
    <row r="4420" spans="1:16" ht="15.75" customHeight="1" x14ac:dyDescent="0.25">
      <c r="A4420" s="154" t="s">
        <v>4476</v>
      </c>
      <c r="B4420" s="162" t="s">
        <v>4350</v>
      </c>
      <c r="C4420" s="91">
        <v>6192606.6799999997</v>
      </c>
      <c r="D4420" s="196"/>
      <c r="E4420" s="197"/>
      <c r="F4420" s="196"/>
      <c r="G4420" s="91">
        <v>6192606.6799999997</v>
      </c>
      <c r="H4420" s="198">
        <v>45335</v>
      </c>
      <c r="I4420" s="102">
        <v>45337</v>
      </c>
      <c r="J4420" s="15"/>
      <c r="K4420" s="15"/>
      <c r="L4420" s="15"/>
      <c r="M4420" s="203" t="s">
        <v>3938</v>
      </c>
      <c r="N4420" s="162">
        <v>1</v>
      </c>
      <c r="O4420" s="205">
        <v>3648.5</v>
      </c>
      <c r="P4420" s="162">
        <v>2024</v>
      </c>
    </row>
    <row r="4421" spans="1:16" ht="15.75" customHeight="1" x14ac:dyDescent="0.25">
      <c r="A4421" s="154" t="s">
        <v>4477</v>
      </c>
      <c r="B4421" s="162" t="s">
        <v>4083</v>
      </c>
      <c r="C4421" s="91">
        <v>2959011.79</v>
      </c>
      <c r="D4421" s="196"/>
      <c r="E4421" s="197"/>
      <c r="F4421" s="196"/>
      <c r="G4421" s="91">
        <v>2959011.79</v>
      </c>
      <c r="H4421" s="198">
        <v>45315</v>
      </c>
      <c r="I4421" s="102">
        <v>45338</v>
      </c>
      <c r="J4421" s="15"/>
      <c r="K4421" s="15"/>
      <c r="L4421" s="15"/>
      <c r="M4421" s="84" t="s">
        <v>3939</v>
      </c>
      <c r="N4421" s="162">
        <v>2</v>
      </c>
      <c r="O4421" s="205">
        <v>795.1</v>
      </c>
      <c r="P4421" s="162">
        <v>2024</v>
      </c>
    </row>
    <row r="4422" spans="1:16" ht="15.75" customHeight="1" x14ac:dyDescent="0.25">
      <c r="A4422" s="154" t="s">
        <v>4478</v>
      </c>
      <c r="B4422" s="162" t="s">
        <v>4191</v>
      </c>
      <c r="C4422" s="91">
        <v>2644929.2200000002</v>
      </c>
      <c r="D4422" s="196"/>
      <c r="E4422" s="197"/>
      <c r="F4422" s="196"/>
      <c r="G4422" s="91">
        <v>2644929.2200000002</v>
      </c>
      <c r="H4422" s="198">
        <v>45309</v>
      </c>
      <c r="I4422" s="102">
        <v>45336</v>
      </c>
      <c r="J4422" s="15"/>
      <c r="K4422" s="15"/>
      <c r="L4422" s="15"/>
      <c r="M4422" s="203" t="s">
        <v>3937</v>
      </c>
      <c r="N4422" s="162">
        <v>1</v>
      </c>
      <c r="O4422" s="205">
        <v>1475.8</v>
      </c>
      <c r="P4422" s="162">
        <v>2024</v>
      </c>
    </row>
    <row r="4423" spans="1:16" ht="15.75" customHeight="1" x14ac:dyDescent="0.25">
      <c r="A4423" s="154" t="s">
        <v>4479</v>
      </c>
      <c r="B4423" s="162" t="s">
        <v>4191</v>
      </c>
      <c r="C4423" s="91">
        <v>3511582.31</v>
      </c>
      <c r="D4423" s="196"/>
      <c r="E4423" s="197"/>
      <c r="F4423" s="196"/>
      <c r="G4423" s="91">
        <v>3511582.31</v>
      </c>
      <c r="H4423" s="198">
        <v>45309</v>
      </c>
      <c r="I4423" s="102">
        <v>45336</v>
      </c>
      <c r="J4423" s="15"/>
      <c r="K4423" s="15"/>
      <c r="L4423" s="15"/>
      <c r="M4423" s="203" t="s">
        <v>3937</v>
      </c>
      <c r="N4423" s="162">
        <v>1</v>
      </c>
      <c r="O4423" s="205">
        <v>984.4</v>
      </c>
      <c r="P4423" s="162">
        <v>2024</v>
      </c>
    </row>
    <row r="4424" spans="1:16" ht="15.75" customHeight="1" x14ac:dyDescent="0.25">
      <c r="A4424" s="154" t="s">
        <v>4480</v>
      </c>
      <c r="B4424" s="162" t="s">
        <v>4191</v>
      </c>
      <c r="C4424" s="91">
        <v>4112080.12</v>
      </c>
      <c r="D4424" s="196"/>
      <c r="E4424" s="197"/>
      <c r="F4424" s="196"/>
      <c r="G4424" s="91">
        <v>4112080.12</v>
      </c>
      <c r="H4424" s="198">
        <v>45309</v>
      </c>
      <c r="I4424" s="102">
        <v>45336</v>
      </c>
      <c r="J4424" s="15"/>
      <c r="K4424" s="15"/>
      <c r="L4424" s="15"/>
      <c r="M4424" s="203" t="s">
        <v>3937</v>
      </c>
      <c r="N4424" s="162">
        <v>1</v>
      </c>
      <c r="O4424" s="205">
        <v>1504.7</v>
      </c>
      <c r="P4424" s="162">
        <v>2024</v>
      </c>
    </row>
    <row r="4425" spans="1:16" ht="15.75" customHeight="1" x14ac:dyDescent="0.25">
      <c r="A4425" s="154" t="s">
        <v>4481</v>
      </c>
      <c r="B4425" s="162" t="s">
        <v>4191</v>
      </c>
      <c r="C4425" s="91">
        <v>2835970.63</v>
      </c>
      <c r="D4425" s="196"/>
      <c r="E4425" s="197"/>
      <c r="F4425" s="196"/>
      <c r="G4425" s="91">
        <v>2835970.63</v>
      </c>
      <c r="H4425" s="198">
        <v>45281</v>
      </c>
      <c r="I4425" s="102">
        <v>45336</v>
      </c>
      <c r="J4425" s="15"/>
      <c r="K4425" s="15"/>
      <c r="L4425" s="15"/>
      <c r="M4425" s="203" t="s">
        <v>3937</v>
      </c>
      <c r="N4425" s="162">
        <v>1</v>
      </c>
      <c r="O4425" s="205">
        <v>1339.9</v>
      </c>
      <c r="P4425" s="162">
        <v>2023</v>
      </c>
    </row>
    <row r="4426" spans="1:16" ht="15.75" customHeight="1" x14ac:dyDescent="0.25">
      <c r="A4426" s="188" t="s">
        <v>4482</v>
      </c>
      <c r="B4426" s="162" t="s">
        <v>4083</v>
      </c>
      <c r="C4426" s="91">
        <v>4966592.6500000004</v>
      </c>
      <c r="D4426" s="196"/>
      <c r="E4426" s="197"/>
      <c r="F4426" s="196"/>
      <c r="G4426" s="91">
        <v>4966592.6500000004</v>
      </c>
      <c r="H4426" s="198">
        <v>45286</v>
      </c>
      <c r="I4426" s="102">
        <v>45338</v>
      </c>
      <c r="J4426" s="15"/>
      <c r="K4426" s="15"/>
      <c r="L4426" s="15"/>
      <c r="M4426" s="84" t="s">
        <v>3938</v>
      </c>
      <c r="N4426" s="162">
        <v>1</v>
      </c>
      <c r="O4426" s="204">
        <v>903.14</v>
      </c>
      <c r="P4426" s="162">
        <v>2023</v>
      </c>
    </row>
    <row r="4427" spans="1:16" ht="15.75" customHeight="1" x14ac:dyDescent="0.25">
      <c r="A4427" s="188" t="s">
        <v>4483</v>
      </c>
      <c r="B4427" s="162" t="s">
        <v>4083</v>
      </c>
      <c r="C4427" s="91">
        <v>7078929.6399999997</v>
      </c>
      <c r="D4427" s="196"/>
      <c r="E4427" s="197"/>
      <c r="F4427" s="196"/>
      <c r="G4427" s="91">
        <v>7078929.6399999997</v>
      </c>
      <c r="H4427" s="198">
        <v>45315</v>
      </c>
      <c r="I4427" s="102">
        <v>45338</v>
      </c>
      <c r="J4427" s="15"/>
      <c r="K4427" s="15"/>
      <c r="L4427" s="15"/>
      <c r="M4427" s="84" t="s">
        <v>3938</v>
      </c>
      <c r="N4427" s="162">
        <v>1</v>
      </c>
      <c r="O4427" s="204">
        <v>1939.1</v>
      </c>
      <c r="P4427" s="162">
        <v>2024</v>
      </c>
    </row>
    <row r="4428" spans="1:16" ht="15.75" customHeight="1" x14ac:dyDescent="0.25">
      <c r="A4428" s="154" t="s">
        <v>4484</v>
      </c>
      <c r="B4428" s="162" t="s">
        <v>4350</v>
      </c>
      <c r="C4428" s="91">
        <v>6086254.9100000001</v>
      </c>
      <c r="D4428" s="196"/>
      <c r="E4428" s="197"/>
      <c r="F4428" s="196"/>
      <c r="G4428" s="91">
        <v>6086254.9100000001</v>
      </c>
      <c r="H4428" s="198">
        <v>45335</v>
      </c>
      <c r="I4428" s="102">
        <v>45341</v>
      </c>
      <c r="J4428" s="15"/>
      <c r="K4428" s="15"/>
      <c r="L4428" s="15"/>
      <c r="M4428" s="203" t="s">
        <v>3938</v>
      </c>
      <c r="N4428" s="162">
        <v>1</v>
      </c>
      <c r="O4428" s="205">
        <v>3590.2</v>
      </c>
      <c r="P4428" s="162">
        <v>2024</v>
      </c>
    </row>
    <row r="4429" spans="1:16" ht="15.75" customHeight="1" x14ac:dyDescent="0.25">
      <c r="A4429" s="188" t="s">
        <v>4485</v>
      </c>
      <c r="B4429" s="162" t="s">
        <v>694</v>
      </c>
      <c r="C4429" s="91">
        <v>3419732.11</v>
      </c>
      <c r="D4429" s="196"/>
      <c r="E4429" s="197"/>
      <c r="F4429" s="196"/>
      <c r="G4429" s="91">
        <v>3419732.11</v>
      </c>
      <c r="H4429" s="198">
        <v>45330</v>
      </c>
      <c r="I4429" s="102">
        <v>45343</v>
      </c>
      <c r="J4429" s="15"/>
      <c r="K4429" s="15"/>
      <c r="L4429" s="15"/>
      <c r="M4429" s="84" t="s">
        <v>3938</v>
      </c>
      <c r="N4429" s="162">
        <v>1</v>
      </c>
      <c r="O4429" s="204">
        <v>716</v>
      </c>
      <c r="P4429" s="162">
        <v>2024</v>
      </c>
    </row>
    <row r="4430" spans="1:16" ht="15.75" customHeight="1" x14ac:dyDescent="0.25">
      <c r="A4430" s="188" t="s">
        <v>4486</v>
      </c>
      <c r="B4430" s="162" t="s">
        <v>4090</v>
      </c>
      <c r="C4430" s="91">
        <v>3935629.88</v>
      </c>
      <c r="D4430" s="196"/>
      <c r="E4430" s="197"/>
      <c r="F4430" s="196"/>
      <c r="G4430" s="91">
        <v>3935629.88</v>
      </c>
      <c r="H4430" s="198">
        <v>45344</v>
      </c>
      <c r="I4430" s="102">
        <v>45350</v>
      </c>
      <c r="J4430" s="15"/>
      <c r="K4430" s="15"/>
      <c r="L4430" s="15"/>
      <c r="M4430" s="203" t="s">
        <v>3938</v>
      </c>
      <c r="N4430" s="162">
        <v>1</v>
      </c>
      <c r="O4430" s="204">
        <v>814.7</v>
      </c>
      <c r="P4430" s="162">
        <v>2024</v>
      </c>
    </row>
    <row r="4431" spans="1:16" ht="15.75" customHeight="1" x14ac:dyDescent="0.25">
      <c r="A4431" s="128" t="s">
        <v>4487</v>
      </c>
      <c r="B4431" s="162" t="s">
        <v>4099</v>
      </c>
      <c r="C4431" s="91">
        <v>1818612</v>
      </c>
      <c r="D4431" s="196"/>
      <c r="E4431" s="197"/>
      <c r="F4431" s="196"/>
      <c r="G4431" s="91">
        <v>1818612</v>
      </c>
      <c r="H4431" s="102">
        <v>44921</v>
      </c>
      <c r="I4431" s="102">
        <v>45349</v>
      </c>
      <c r="J4431" s="15"/>
      <c r="K4431" s="15"/>
      <c r="L4431" s="15"/>
      <c r="M4431" s="134" t="s">
        <v>3937</v>
      </c>
      <c r="N4431" s="162">
        <v>1</v>
      </c>
      <c r="O4431" s="162">
        <v>1301.8</v>
      </c>
      <c r="P4431" s="162">
        <v>2022</v>
      </c>
    </row>
    <row r="4432" spans="1:16" ht="15.75" customHeight="1" x14ac:dyDescent="0.25">
      <c r="A4432" s="154" t="s">
        <v>4488</v>
      </c>
      <c r="B4432" s="162" t="s">
        <v>4061</v>
      </c>
      <c r="C4432" s="91">
        <v>2786439.34</v>
      </c>
      <c r="D4432" s="196"/>
      <c r="E4432" s="197"/>
      <c r="F4432" s="196"/>
      <c r="G4432" s="91">
        <v>2786439.34</v>
      </c>
      <c r="H4432" s="102">
        <v>45314</v>
      </c>
      <c r="I4432" s="102">
        <v>45339</v>
      </c>
      <c r="J4432" s="15"/>
      <c r="K4432" s="15"/>
      <c r="L4432" s="15"/>
      <c r="M4432" s="138" t="s">
        <v>3939</v>
      </c>
      <c r="N4432" s="162">
        <v>2</v>
      </c>
      <c r="O4432" s="162">
        <v>796</v>
      </c>
      <c r="P4432" s="162">
        <v>2024</v>
      </c>
    </row>
    <row r="4433" spans="1:16" ht="15.75" customHeight="1" x14ac:dyDescent="0.25">
      <c r="A4433" s="190" t="s">
        <v>4489</v>
      </c>
      <c r="B4433" s="204" t="s">
        <v>2112</v>
      </c>
      <c r="C4433" s="91">
        <v>5102194.0999999996</v>
      </c>
      <c r="D4433" s="196"/>
      <c r="E4433" s="197"/>
      <c r="F4433" s="196"/>
      <c r="G4433" s="91">
        <v>5102194.0999999996</v>
      </c>
      <c r="H4433" s="198">
        <v>45313</v>
      </c>
      <c r="I4433" s="102">
        <v>45343</v>
      </c>
      <c r="J4433" s="15"/>
      <c r="K4433" s="15"/>
      <c r="L4433" s="15"/>
      <c r="M4433" s="84" t="s">
        <v>3939</v>
      </c>
      <c r="N4433" s="162">
        <v>2</v>
      </c>
      <c r="O4433" s="204">
        <v>1497.2</v>
      </c>
      <c r="P4433" s="162">
        <v>2024</v>
      </c>
    </row>
    <row r="4434" spans="1:16" ht="15.75" customHeight="1" x14ac:dyDescent="0.25">
      <c r="A4434" s="154" t="s">
        <v>4490</v>
      </c>
      <c r="B4434" s="162" t="s">
        <v>4061</v>
      </c>
      <c r="C4434" s="91">
        <v>2826153.75</v>
      </c>
      <c r="D4434" s="196"/>
      <c r="E4434" s="197"/>
      <c r="F4434" s="196"/>
      <c r="G4434" s="91">
        <v>2826153.75</v>
      </c>
      <c r="H4434" s="102">
        <v>45328</v>
      </c>
      <c r="I4434" s="102">
        <v>45348</v>
      </c>
      <c r="J4434" s="15"/>
      <c r="K4434" s="15"/>
      <c r="L4434" s="15"/>
      <c r="M4434" s="138" t="s">
        <v>3939</v>
      </c>
      <c r="N4434" s="162">
        <v>2</v>
      </c>
      <c r="O4434" s="162">
        <v>733</v>
      </c>
      <c r="P4434" s="162">
        <v>2024</v>
      </c>
    </row>
    <row r="4435" spans="1:16" ht="15.75" customHeight="1" x14ac:dyDescent="0.25">
      <c r="A4435" s="188" t="s">
        <v>4491</v>
      </c>
      <c r="B4435" s="204" t="s">
        <v>63</v>
      </c>
      <c r="C4435" s="91">
        <v>3444103.21</v>
      </c>
      <c r="D4435" s="196"/>
      <c r="E4435" s="197"/>
      <c r="F4435" s="196"/>
      <c r="G4435" s="91">
        <v>3444103.21</v>
      </c>
      <c r="H4435" s="198">
        <v>45313</v>
      </c>
      <c r="I4435" s="102">
        <v>45339</v>
      </c>
      <c r="J4435" s="15"/>
      <c r="K4435" s="15"/>
      <c r="L4435" s="15"/>
      <c r="M4435" s="84" t="s">
        <v>3938</v>
      </c>
      <c r="N4435" s="162">
        <v>1</v>
      </c>
      <c r="O4435" s="204">
        <v>918</v>
      </c>
      <c r="P4435" s="162">
        <v>2024</v>
      </c>
    </row>
    <row r="4436" spans="1:16" ht="15.75" customHeight="1" x14ac:dyDescent="0.25">
      <c r="A4436" s="128" t="s">
        <v>4508</v>
      </c>
      <c r="B4436" s="162" t="s">
        <v>3945</v>
      </c>
      <c r="C4436" s="91">
        <v>2775977.03</v>
      </c>
      <c r="D4436" s="196"/>
      <c r="E4436" s="197"/>
      <c r="F4436" s="196"/>
      <c r="G4436" s="265">
        <v>2775977.03</v>
      </c>
      <c r="H4436" s="102">
        <v>44470</v>
      </c>
      <c r="I4436" s="102">
        <v>45349</v>
      </c>
      <c r="J4436" s="15"/>
      <c r="K4436" s="15"/>
      <c r="L4436" s="15"/>
      <c r="M4436" s="134" t="s">
        <v>3938</v>
      </c>
      <c r="N4436" s="162">
        <v>1</v>
      </c>
      <c r="O4436" s="162">
        <v>872.8</v>
      </c>
      <c r="P4436" s="162">
        <v>2021</v>
      </c>
    </row>
    <row r="4437" spans="1:16" ht="15.75" customHeight="1" x14ac:dyDescent="0.25">
      <c r="A4437" s="188" t="s">
        <v>4509</v>
      </c>
      <c r="B4437" s="162" t="s">
        <v>694</v>
      </c>
      <c r="C4437" s="91">
        <v>4522943.5</v>
      </c>
      <c r="D4437" s="196"/>
      <c r="E4437" s="197"/>
      <c r="F4437" s="196"/>
      <c r="G4437" s="265">
        <v>4522943.5</v>
      </c>
      <c r="H4437" s="198">
        <v>45350</v>
      </c>
      <c r="I4437" s="102">
        <v>45357</v>
      </c>
      <c r="J4437" s="15"/>
      <c r="K4437" s="15"/>
      <c r="L4437" s="15"/>
      <c r="M4437" s="84" t="s">
        <v>3938</v>
      </c>
      <c r="N4437" s="162">
        <v>1</v>
      </c>
      <c r="O4437" s="204">
        <v>2173.8000000000002</v>
      </c>
      <c r="P4437" s="162">
        <v>2024</v>
      </c>
    </row>
    <row r="4438" spans="1:16" ht="15.75" customHeight="1" x14ac:dyDescent="0.25">
      <c r="A4438" s="188" t="s">
        <v>4510</v>
      </c>
      <c r="B4438" s="162" t="s">
        <v>4511</v>
      </c>
      <c r="C4438" s="91">
        <v>2128437.5099999998</v>
      </c>
      <c r="D4438" s="196"/>
      <c r="E4438" s="197"/>
      <c r="F4438" s="196"/>
      <c r="G4438" s="265">
        <v>2128437.5099999998</v>
      </c>
      <c r="H4438" s="198">
        <v>45253</v>
      </c>
      <c r="I4438" s="102">
        <v>45355</v>
      </c>
      <c r="J4438" s="15"/>
      <c r="K4438" s="15"/>
      <c r="L4438" s="15"/>
      <c r="M4438" s="84" t="s">
        <v>3939</v>
      </c>
      <c r="N4438" s="162">
        <v>2</v>
      </c>
      <c r="O4438" s="204">
        <v>627.54</v>
      </c>
      <c r="P4438" s="162">
        <v>2023</v>
      </c>
    </row>
    <row r="4439" spans="1:16" ht="15.75" customHeight="1" x14ac:dyDescent="0.25">
      <c r="A4439" s="154" t="s">
        <v>4512</v>
      </c>
      <c r="B4439" s="162" t="s">
        <v>4099</v>
      </c>
      <c r="C4439" s="91">
        <v>3169674.3</v>
      </c>
      <c r="D4439" s="196"/>
      <c r="E4439" s="197"/>
      <c r="F4439" s="196"/>
      <c r="G4439" s="265">
        <v>3169674.3</v>
      </c>
      <c r="H4439" s="198">
        <v>45343</v>
      </c>
      <c r="I4439" s="102">
        <v>45358</v>
      </c>
      <c r="J4439" s="15"/>
      <c r="K4439" s="15"/>
      <c r="L4439" s="15"/>
      <c r="M4439" s="203" t="s">
        <v>3938</v>
      </c>
      <c r="N4439" s="162">
        <v>1</v>
      </c>
      <c r="O4439" s="205">
        <v>716.1</v>
      </c>
      <c r="P4439" s="162">
        <v>2024</v>
      </c>
    </row>
    <row r="4440" spans="1:16" ht="15.75" customHeight="1" x14ac:dyDescent="0.25">
      <c r="A4440" s="263" t="s">
        <v>4513</v>
      </c>
      <c r="B4440" s="19" t="s">
        <v>4514</v>
      </c>
      <c r="C4440" s="91">
        <v>1484992.37</v>
      </c>
      <c r="D4440" s="196"/>
      <c r="E4440" s="197"/>
      <c r="F4440" s="196"/>
      <c r="G4440" s="265">
        <v>1484992.37</v>
      </c>
      <c r="H4440" s="198">
        <v>45257</v>
      </c>
      <c r="I4440" s="102">
        <v>45358</v>
      </c>
      <c r="J4440" s="15"/>
      <c r="K4440" s="15"/>
      <c r="L4440" s="15"/>
      <c r="M4440" s="203" t="s">
        <v>3937</v>
      </c>
      <c r="N4440" s="162">
        <v>1</v>
      </c>
      <c r="O4440" s="267">
        <v>1410</v>
      </c>
      <c r="P4440" s="162">
        <v>2023</v>
      </c>
    </row>
    <row r="4441" spans="1:16" ht="15.75" customHeight="1" x14ac:dyDescent="0.25">
      <c r="A4441" s="154" t="s">
        <v>4515</v>
      </c>
      <c r="B4441" s="19" t="s">
        <v>4514</v>
      </c>
      <c r="C4441" s="91">
        <v>1484992.37</v>
      </c>
      <c r="D4441" s="196"/>
      <c r="E4441" s="197"/>
      <c r="F4441" s="196"/>
      <c r="G4441" s="265">
        <v>1484992.37</v>
      </c>
      <c r="H4441" s="198">
        <v>45257</v>
      </c>
      <c r="I4441" s="102">
        <v>45358</v>
      </c>
      <c r="J4441" s="15"/>
      <c r="K4441" s="15"/>
      <c r="L4441" s="15"/>
      <c r="M4441" s="203" t="s">
        <v>3937</v>
      </c>
      <c r="N4441" s="162">
        <v>1</v>
      </c>
      <c r="O4441" s="267">
        <v>1200</v>
      </c>
      <c r="P4441" s="162">
        <v>2023</v>
      </c>
    </row>
    <row r="4442" spans="1:16" ht="15.75" customHeight="1" x14ac:dyDescent="0.25">
      <c r="A4442" s="154" t="s">
        <v>4516</v>
      </c>
      <c r="B4442" s="101" t="s">
        <v>4090</v>
      </c>
      <c r="C4442" s="91">
        <v>4799255.38</v>
      </c>
      <c r="D4442" s="196"/>
      <c r="E4442" s="197"/>
      <c r="F4442" s="196"/>
      <c r="G4442" s="265">
        <v>4799255.38</v>
      </c>
      <c r="H4442" s="198">
        <v>45371</v>
      </c>
      <c r="I4442" s="102">
        <v>45372</v>
      </c>
      <c r="J4442" s="15"/>
      <c r="K4442" s="15"/>
      <c r="L4442" s="15"/>
      <c r="M4442" s="203" t="s">
        <v>3938</v>
      </c>
      <c r="N4442" s="162">
        <v>1</v>
      </c>
      <c r="O4442" s="205">
        <v>743.6</v>
      </c>
      <c r="P4442" s="162">
        <v>2024</v>
      </c>
    </row>
    <row r="4443" spans="1:16" ht="15.75" customHeight="1" x14ac:dyDescent="0.25">
      <c r="A4443" s="154" t="s">
        <v>4517</v>
      </c>
      <c r="B4443" s="101" t="s">
        <v>4090</v>
      </c>
      <c r="C4443" s="91">
        <v>4091040.31</v>
      </c>
      <c r="D4443" s="196"/>
      <c r="E4443" s="197"/>
      <c r="F4443" s="196"/>
      <c r="G4443" s="265">
        <v>4091040.31</v>
      </c>
      <c r="H4443" s="198">
        <v>45371</v>
      </c>
      <c r="I4443" s="102">
        <v>45372</v>
      </c>
      <c r="J4443" s="15"/>
      <c r="K4443" s="15"/>
      <c r="L4443" s="15"/>
      <c r="M4443" s="203" t="s">
        <v>3938</v>
      </c>
      <c r="N4443" s="162">
        <v>1</v>
      </c>
      <c r="O4443" s="205">
        <v>730</v>
      </c>
      <c r="P4443" s="162">
        <v>2024</v>
      </c>
    </row>
    <row r="4444" spans="1:16" ht="15.75" customHeight="1" x14ac:dyDescent="0.25">
      <c r="A4444" s="154" t="s">
        <v>4518</v>
      </c>
      <c r="B4444" s="91" t="s">
        <v>2081</v>
      </c>
      <c r="C4444" s="105">
        <v>3119767.42</v>
      </c>
      <c r="D4444" s="196"/>
      <c r="E4444" s="197"/>
      <c r="F4444" s="196"/>
      <c r="G4444" s="265">
        <v>3119767.42</v>
      </c>
      <c r="H4444" s="198">
        <v>45336</v>
      </c>
      <c r="I4444" s="102">
        <v>45370</v>
      </c>
      <c r="J4444" s="15"/>
      <c r="K4444" s="15"/>
      <c r="L4444" s="15"/>
      <c r="M4444" s="203" t="s">
        <v>3938</v>
      </c>
      <c r="N4444" s="162">
        <v>1</v>
      </c>
      <c r="O4444" s="205">
        <v>628.4</v>
      </c>
      <c r="P4444" s="162">
        <v>2024</v>
      </c>
    </row>
    <row r="4445" spans="1:16" ht="15.75" customHeight="1" x14ac:dyDescent="0.25">
      <c r="A4445" s="188" t="s">
        <v>4519</v>
      </c>
      <c r="B4445" s="162" t="s">
        <v>694</v>
      </c>
      <c r="C4445" s="105">
        <v>10031964.970000001</v>
      </c>
      <c r="D4445" s="196"/>
      <c r="E4445" s="197"/>
      <c r="F4445" s="196"/>
      <c r="G4445" s="265">
        <v>10031964.970000001</v>
      </c>
      <c r="H4445" s="198">
        <v>45352</v>
      </c>
      <c r="I4445" s="102">
        <v>45376</v>
      </c>
      <c r="J4445" s="15"/>
      <c r="K4445" s="15"/>
      <c r="L4445" s="15"/>
      <c r="M4445" s="84" t="s">
        <v>3938</v>
      </c>
      <c r="N4445" s="162">
        <v>1</v>
      </c>
      <c r="O4445" s="204">
        <v>5468.3</v>
      </c>
      <c r="P4445" s="162">
        <v>2024</v>
      </c>
    </row>
    <row r="4446" spans="1:16" ht="15.75" customHeight="1" x14ac:dyDescent="0.25">
      <c r="A4446" s="188" t="s">
        <v>4520</v>
      </c>
      <c r="B4446" s="162" t="s">
        <v>4195</v>
      </c>
      <c r="C4446" s="105">
        <v>4805011.8600000003</v>
      </c>
      <c r="D4446" s="196"/>
      <c r="E4446" s="197"/>
      <c r="F4446" s="196"/>
      <c r="G4446" s="265">
        <v>4805011.8600000003</v>
      </c>
      <c r="H4446" s="198">
        <v>45357</v>
      </c>
      <c r="I4446" s="102">
        <v>45376</v>
      </c>
      <c r="J4446" s="15"/>
      <c r="K4446" s="15"/>
      <c r="L4446" s="15"/>
      <c r="M4446" s="84" t="s">
        <v>3938</v>
      </c>
      <c r="N4446" s="162">
        <v>1</v>
      </c>
      <c r="O4446" s="204">
        <v>1516.2</v>
      </c>
      <c r="P4446" s="162">
        <v>2024</v>
      </c>
    </row>
    <row r="4447" spans="1:16" ht="15.75" customHeight="1" x14ac:dyDescent="0.25">
      <c r="A4447" s="188" t="s">
        <v>4521</v>
      </c>
      <c r="B4447" s="162" t="s">
        <v>4090</v>
      </c>
      <c r="C4447" s="105">
        <v>3702995.94</v>
      </c>
      <c r="D4447" s="196"/>
      <c r="E4447" s="197"/>
      <c r="F4447" s="196"/>
      <c r="G4447" s="265">
        <v>3702995.94</v>
      </c>
      <c r="H4447" s="198">
        <v>45376</v>
      </c>
      <c r="I4447" s="102">
        <v>45379</v>
      </c>
      <c r="J4447" s="15"/>
      <c r="K4447" s="15"/>
      <c r="L4447" s="15"/>
      <c r="M4447" s="203" t="s">
        <v>3938</v>
      </c>
      <c r="N4447" s="162">
        <v>1</v>
      </c>
      <c r="O4447" s="204">
        <v>793.2</v>
      </c>
      <c r="P4447" s="162">
        <v>2024</v>
      </c>
    </row>
    <row r="4448" spans="1:16" ht="15.75" customHeight="1" x14ac:dyDescent="0.25">
      <c r="A4448" s="264" t="s">
        <v>4522</v>
      </c>
      <c r="B4448" s="162" t="s">
        <v>4154</v>
      </c>
      <c r="C4448" s="105">
        <v>3799437.43</v>
      </c>
      <c r="D4448" s="196"/>
      <c r="E4448" s="197"/>
      <c r="F4448" s="196"/>
      <c r="G4448" s="265">
        <v>3799437.43</v>
      </c>
      <c r="H4448" s="198">
        <v>45365</v>
      </c>
      <c r="I4448" s="102">
        <v>45373</v>
      </c>
      <c r="J4448" s="15"/>
      <c r="K4448" s="15"/>
      <c r="L4448" s="15"/>
      <c r="M4448" s="203" t="s">
        <v>3938</v>
      </c>
      <c r="N4448" s="162">
        <v>1</v>
      </c>
      <c r="O4448" s="204">
        <v>785.5</v>
      </c>
      <c r="P4448" s="162">
        <v>2024</v>
      </c>
    </row>
    <row r="4449" spans="1:16" ht="15.75" customHeight="1" x14ac:dyDescent="0.25">
      <c r="A4449" s="188" t="s">
        <v>4523</v>
      </c>
      <c r="B4449" s="204" t="s">
        <v>4210</v>
      </c>
      <c r="C4449" s="105">
        <v>2850449.23</v>
      </c>
      <c r="D4449" s="196"/>
      <c r="E4449" s="197"/>
      <c r="F4449" s="196"/>
      <c r="G4449" s="265">
        <v>2850449.23</v>
      </c>
      <c r="H4449" s="198">
        <v>45365</v>
      </c>
      <c r="I4449" s="102">
        <v>45378</v>
      </c>
      <c r="J4449" s="15"/>
      <c r="K4449" s="15"/>
      <c r="L4449" s="15"/>
      <c r="M4449" s="203" t="s">
        <v>3938</v>
      </c>
      <c r="N4449" s="162">
        <v>1</v>
      </c>
      <c r="O4449" s="204">
        <v>593.5</v>
      </c>
      <c r="P4449" s="162">
        <v>2024</v>
      </c>
    </row>
    <row r="4450" spans="1:16" ht="15.75" customHeight="1" x14ac:dyDescent="0.25">
      <c r="A4450" s="188" t="s">
        <v>4524</v>
      </c>
      <c r="B4450" s="162" t="s">
        <v>4210</v>
      </c>
      <c r="C4450" s="105">
        <v>2901438.08</v>
      </c>
      <c r="D4450" s="196"/>
      <c r="E4450" s="197"/>
      <c r="F4450" s="196"/>
      <c r="G4450" s="265">
        <v>2901438.08</v>
      </c>
      <c r="H4450" s="198">
        <v>45365</v>
      </c>
      <c r="I4450" s="102">
        <v>45378</v>
      </c>
      <c r="J4450" s="15"/>
      <c r="K4450" s="15"/>
      <c r="L4450" s="15"/>
      <c r="M4450" s="203" t="s">
        <v>3938</v>
      </c>
      <c r="N4450" s="162">
        <v>1</v>
      </c>
      <c r="O4450" s="204">
        <v>593</v>
      </c>
      <c r="P4450" s="162">
        <v>2024</v>
      </c>
    </row>
    <row r="4451" spans="1:16" ht="15.75" customHeight="1" x14ac:dyDescent="0.25">
      <c r="A4451" s="154" t="s">
        <v>4525</v>
      </c>
      <c r="B4451" s="162" t="s">
        <v>4217</v>
      </c>
      <c r="C4451" s="105">
        <v>8396132.5299999993</v>
      </c>
      <c r="D4451" s="196"/>
      <c r="E4451" s="197"/>
      <c r="F4451" s="196"/>
      <c r="G4451" s="265">
        <v>8396132.5299999993</v>
      </c>
      <c r="H4451" s="198">
        <v>45336</v>
      </c>
      <c r="I4451" s="102">
        <v>45371</v>
      </c>
      <c r="J4451" s="15"/>
      <c r="K4451" s="15"/>
      <c r="L4451" s="15"/>
      <c r="M4451" s="203" t="s">
        <v>3938</v>
      </c>
      <c r="N4451" s="162">
        <v>1</v>
      </c>
      <c r="O4451" s="205">
        <v>6577.1</v>
      </c>
      <c r="P4451" s="162">
        <v>2024</v>
      </c>
    </row>
    <row r="4452" spans="1:16" ht="15.75" customHeight="1" x14ac:dyDescent="0.25">
      <c r="A4452" s="188" t="s">
        <v>4526</v>
      </c>
      <c r="B4452" s="162" t="s">
        <v>4195</v>
      </c>
      <c r="C4452" s="105">
        <v>3385405.69</v>
      </c>
      <c r="D4452" s="196"/>
      <c r="E4452" s="197"/>
      <c r="F4452" s="196"/>
      <c r="G4452" s="265">
        <v>3385405.69</v>
      </c>
      <c r="H4452" s="198">
        <v>45342</v>
      </c>
      <c r="I4452" s="102">
        <v>45383</v>
      </c>
      <c r="J4452" s="15"/>
      <c r="K4452" s="15"/>
      <c r="L4452" s="15"/>
      <c r="M4452" s="84" t="s">
        <v>3938</v>
      </c>
      <c r="N4452" s="162">
        <v>1</v>
      </c>
      <c r="O4452" s="204">
        <v>1230.5999999999999</v>
      </c>
      <c r="P4452" s="162">
        <v>2024</v>
      </c>
    </row>
    <row r="4453" spans="1:16" ht="15.75" customHeight="1" x14ac:dyDescent="0.25">
      <c r="A4453" s="188" t="s">
        <v>4527</v>
      </c>
      <c r="B4453" s="162" t="s">
        <v>4195</v>
      </c>
      <c r="C4453" s="105">
        <v>3219509.5</v>
      </c>
      <c r="D4453" s="196"/>
      <c r="E4453" s="197"/>
      <c r="F4453" s="196"/>
      <c r="G4453" s="265">
        <v>3219509.5</v>
      </c>
      <c r="H4453" s="198">
        <v>45282</v>
      </c>
      <c r="I4453" s="102">
        <v>45383</v>
      </c>
      <c r="J4453" s="15"/>
      <c r="K4453" s="15"/>
      <c r="L4453" s="15"/>
      <c r="M4453" s="84" t="s">
        <v>3938</v>
      </c>
      <c r="N4453" s="162">
        <v>1</v>
      </c>
      <c r="O4453" s="204">
        <v>1034.3</v>
      </c>
      <c r="P4453" s="162">
        <v>2023</v>
      </c>
    </row>
    <row r="4454" spans="1:16" ht="15.75" customHeight="1" x14ac:dyDescent="0.25">
      <c r="A4454" s="119" t="s">
        <v>4528</v>
      </c>
      <c r="B4454" s="162" t="s">
        <v>1557</v>
      </c>
      <c r="C4454" s="105">
        <v>241483.13</v>
      </c>
      <c r="D4454" s="196"/>
      <c r="E4454" s="197"/>
      <c r="F4454" s="196"/>
      <c r="G4454" s="265">
        <v>241483.13</v>
      </c>
      <c r="H4454" s="102" t="s">
        <v>4532</v>
      </c>
      <c r="I4454" s="102">
        <v>45362</v>
      </c>
      <c r="J4454" s="15"/>
      <c r="K4454" s="15"/>
      <c r="L4454" s="15"/>
      <c r="M4454" s="266" t="s">
        <v>724</v>
      </c>
      <c r="N4454" s="92">
        <v>1</v>
      </c>
      <c r="O4454" s="162">
        <v>612.70000000000005</v>
      </c>
      <c r="P4454" s="162">
        <v>2021</v>
      </c>
    </row>
    <row r="4455" spans="1:16" ht="15.75" customHeight="1" x14ac:dyDescent="0.25">
      <c r="A4455" s="119" t="s">
        <v>4529</v>
      </c>
      <c r="B4455" s="162" t="s">
        <v>1557</v>
      </c>
      <c r="C4455" s="105">
        <v>152249.45000000001</v>
      </c>
      <c r="D4455" s="196"/>
      <c r="E4455" s="197"/>
      <c r="F4455" s="196"/>
      <c r="G4455" s="265">
        <v>152249.45000000001</v>
      </c>
      <c r="H4455" s="29" t="s">
        <v>4532</v>
      </c>
      <c r="I4455" s="102">
        <v>45362</v>
      </c>
      <c r="J4455" s="15"/>
      <c r="K4455" s="15"/>
      <c r="L4455" s="15"/>
      <c r="M4455" s="266" t="s">
        <v>724</v>
      </c>
      <c r="N4455" s="162">
        <v>1</v>
      </c>
      <c r="O4455" s="162">
        <v>286.3</v>
      </c>
      <c r="P4455" s="162">
        <v>2021</v>
      </c>
    </row>
    <row r="4456" spans="1:16" ht="15.75" customHeight="1" x14ac:dyDescent="0.25">
      <c r="A4456" s="124" t="s">
        <v>4530</v>
      </c>
      <c r="B4456" s="162" t="s">
        <v>1557</v>
      </c>
      <c r="C4456" s="105">
        <v>261755.75</v>
      </c>
      <c r="D4456" s="196"/>
      <c r="E4456" s="197"/>
      <c r="F4456" s="196"/>
      <c r="G4456" s="265">
        <v>261755.75</v>
      </c>
      <c r="H4456" s="111" t="s">
        <v>4533</v>
      </c>
      <c r="I4456" s="102">
        <v>45362</v>
      </c>
      <c r="J4456" s="15"/>
      <c r="K4456" s="15"/>
      <c r="L4456" s="15"/>
      <c r="M4456" s="266" t="s">
        <v>724</v>
      </c>
      <c r="N4456" s="92">
        <v>1</v>
      </c>
      <c r="O4456" s="162">
        <v>713.9</v>
      </c>
      <c r="P4456" s="162">
        <v>2021</v>
      </c>
    </row>
    <row r="4457" spans="1:16" ht="15.75" customHeight="1" x14ac:dyDescent="0.25">
      <c r="A4457" s="188" t="s">
        <v>4531</v>
      </c>
      <c r="B4457" s="162" t="s">
        <v>4090</v>
      </c>
      <c r="C4457" s="105">
        <v>4795226.4400000004</v>
      </c>
      <c r="D4457" s="196"/>
      <c r="E4457" s="197"/>
      <c r="F4457" s="196"/>
      <c r="G4457" s="265">
        <v>4795226.4400000004</v>
      </c>
      <c r="H4457" s="198">
        <v>45384</v>
      </c>
      <c r="I4457" s="102">
        <v>45386</v>
      </c>
      <c r="J4457" s="15"/>
      <c r="K4457" s="15"/>
      <c r="L4457" s="15"/>
      <c r="M4457" s="203" t="s">
        <v>3938</v>
      </c>
      <c r="N4457" s="162">
        <v>1</v>
      </c>
      <c r="O4457" s="204">
        <v>1002</v>
      </c>
      <c r="P4457" s="162">
        <v>2024</v>
      </c>
    </row>
    <row r="4458" spans="1:16" ht="15.75" customHeight="1" x14ac:dyDescent="0.25">
      <c r="A4458" s="188" t="s">
        <v>4551</v>
      </c>
      <c r="B4458" s="162" t="s">
        <v>4286</v>
      </c>
      <c r="C4458" s="105">
        <v>2107034.77</v>
      </c>
      <c r="D4458" s="196"/>
      <c r="E4458" s="197"/>
      <c r="F4458" s="196"/>
      <c r="G4458" s="265">
        <v>2107034.77</v>
      </c>
      <c r="H4458" s="198">
        <v>45366</v>
      </c>
      <c r="I4458" s="102">
        <v>45385</v>
      </c>
      <c r="J4458" s="15"/>
      <c r="K4458" s="15"/>
      <c r="L4458" s="15"/>
      <c r="M4458" s="203" t="s">
        <v>3938</v>
      </c>
      <c r="N4458" s="162">
        <v>1</v>
      </c>
      <c r="O4458" s="204">
        <v>405.1</v>
      </c>
      <c r="P4458" s="162">
        <v>2024</v>
      </c>
    </row>
    <row r="4459" spans="1:16" ht="15.75" customHeight="1" x14ac:dyDescent="0.25">
      <c r="A4459" s="154" t="s">
        <v>4552</v>
      </c>
      <c r="B4459" s="162" t="s">
        <v>694</v>
      </c>
      <c r="C4459" s="105">
        <v>2361481.62</v>
      </c>
      <c r="D4459" s="196"/>
      <c r="E4459" s="197"/>
      <c r="F4459" s="196"/>
      <c r="G4459" s="265">
        <v>2361481.62</v>
      </c>
      <c r="H4459" s="198">
        <v>45356</v>
      </c>
      <c r="I4459" s="102">
        <v>45392</v>
      </c>
      <c r="J4459" s="15"/>
      <c r="K4459" s="15"/>
      <c r="L4459" s="15"/>
      <c r="M4459" s="203" t="s">
        <v>3575</v>
      </c>
      <c r="N4459" s="162">
        <v>1</v>
      </c>
      <c r="O4459" s="205">
        <v>678.2</v>
      </c>
      <c r="P4459" s="162">
        <v>2024</v>
      </c>
    </row>
    <row r="4460" spans="1:16" ht="15.75" customHeight="1" x14ac:dyDescent="0.25">
      <c r="A4460" s="188" t="s">
        <v>4553</v>
      </c>
      <c r="B4460" s="162" t="s">
        <v>694</v>
      </c>
      <c r="C4460" s="105">
        <v>1983890.35</v>
      </c>
      <c r="D4460" s="196"/>
      <c r="E4460" s="197"/>
      <c r="F4460" s="196"/>
      <c r="G4460" s="265">
        <v>1983890.35</v>
      </c>
      <c r="H4460" s="198">
        <v>45372</v>
      </c>
      <c r="I4460" s="102">
        <v>45392</v>
      </c>
      <c r="J4460" s="15"/>
      <c r="K4460" s="15"/>
      <c r="L4460" s="15"/>
      <c r="M4460" s="203" t="s">
        <v>3938</v>
      </c>
      <c r="N4460" s="162">
        <v>1</v>
      </c>
      <c r="O4460" s="204">
        <v>615.9</v>
      </c>
      <c r="P4460" s="162">
        <v>2024</v>
      </c>
    </row>
    <row r="4461" spans="1:16" ht="15.75" customHeight="1" x14ac:dyDescent="0.25">
      <c r="A4461" s="188" t="s">
        <v>4554</v>
      </c>
      <c r="B4461" s="162" t="s">
        <v>4091</v>
      </c>
      <c r="C4461" s="105">
        <v>2780794.57</v>
      </c>
      <c r="D4461" s="196"/>
      <c r="E4461" s="197"/>
      <c r="F4461" s="196"/>
      <c r="G4461" s="265">
        <v>2780794.57</v>
      </c>
      <c r="H4461" s="198">
        <v>45198</v>
      </c>
      <c r="I4461" s="102">
        <v>45392</v>
      </c>
      <c r="J4461" s="15"/>
      <c r="K4461" s="15"/>
      <c r="L4461" s="15"/>
      <c r="M4461" s="84" t="s">
        <v>3939</v>
      </c>
      <c r="N4461" s="162">
        <v>2</v>
      </c>
      <c r="O4461" s="204">
        <v>789.7</v>
      </c>
      <c r="P4461" s="162">
        <v>2023</v>
      </c>
    </row>
    <row r="4462" spans="1:16" ht="15.75" customHeight="1" x14ac:dyDescent="0.25">
      <c r="A4462" s="188" t="s">
        <v>4555</v>
      </c>
      <c r="B4462" s="162" t="s">
        <v>4091</v>
      </c>
      <c r="C4462" s="105">
        <v>2602405.9500000002</v>
      </c>
      <c r="D4462" s="196"/>
      <c r="E4462" s="197"/>
      <c r="F4462" s="196"/>
      <c r="G4462" s="265">
        <v>2602405.9500000002</v>
      </c>
      <c r="H4462" s="198">
        <v>45198</v>
      </c>
      <c r="I4462" s="102">
        <v>45392</v>
      </c>
      <c r="J4462" s="15"/>
      <c r="K4462" s="15"/>
      <c r="L4462" s="15"/>
      <c r="M4462" s="84" t="s">
        <v>3939</v>
      </c>
      <c r="N4462" s="162">
        <v>2</v>
      </c>
      <c r="O4462" s="204">
        <v>584.20000000000005</v>
      </c>
      <c r="P4462" s="162">
        <v>2023</v>
      </c>
    </row>
    <row r="4463" spans="1:16" ht="15.75" customHeight="1" x14ac:dyDescent="0.25">
      <c r="A4463" s="188" t="s">
        <v>4556</v>
      </c>
      <c r="B4463" s="162" t="s">
        <v>4091</v>
      </c>
      <c r="C4463" s="105">
        <v>3705635.98</v>
      </c>
      <c r="D4463" s="196"/>
      <c r="E4463" s="197"/>
      <c r="F4463" s="196"/>
      <c r="G4463" s="265">
        <v>3705635.98</v>
      </c>
      <c r="H4463" s="198">
        <v>45198</v>
      </c>
      <c r="I4463" s="102">
        <v>45392</v>
      </c>
      <c r="J4463" s="15"/>
      <c r="K4463" s="15"/>
      <c r="L4463" s="15"/>
      <c r="M4463" s="84" t="s">
        <v>3939</v>
      </c>
      <c r="N4463" s="162">
        <v>2</v>
      </c>
      <c r="O4463" s="204">
        <v>942.3</v>
      </c>
      <c r="P4463" s="162">
        <v>2023</v>
      </c>
    </row>
    <row r="4464" spans="1:16" ht="15.75" customHeight="1" x14ac:dyDescent="0.25">
      <c r="A4464" s="188" t="s">
        <v>4557</v>
      </c>
      <c r="B4464" s="162" t="s">
        <v>4195</v>
      </c>
      <c r="C4464" s="105">
        <v>6018981.4800000004</v>
      </c>
      <c r="D4464" s="196"/>
      <c r="E4464" s="197"/>
      <c r="F4464" s="196"/>
      <c r="G4464" s="265">
        <v>6018981.4800000004</v>
      </c>
      <c r="H4464" s="198">
        <v>45288</v>
      </c>
      <c r="I4464" s="102">
        <v>45394</v>
      </c>
      <c r="J4464" s="15"/>
      <c r="K4464" s="15"/>
      <c r="L4464" s="15"/>
      <c r="M4464" s="84" t="s">
        <v>3938</v>
      </c>
      <c r="N4464" s="162">
        <v>1</v>
      </c>
      <c r="O4464" s="204">
        <v>2902.4</v>
      </c>
      <c r="P4464" s="162">
        <v>2023</v>
      </c>
    </row>
    <row r="4465" spans="1:15720" ht="15.75" customHeight="1" x14ac:dyDescent="0.25">
      <c r="A4465" s="188" t="s">
        <v>4558</v>
      </c>
      <c r="B4465" s="162" t="s">
        <v>4061</v>
      </c>
      <c r="C4465" s="105">
        <v>2111027.86</v>
      </c>
      <c r="D4465" s="196"/>
      <c r="E4465" s="197"/>
      <c r="F4465" s="196"/>
      <c r="G4465" s="265">
        <v>2111027.86</v>
      </c>
      <c r="H4465" s="198" t="s">
        <v>4550</v>
      </c>
      <c r="I4465" s="102">
        <v>45397</v>
      </c>
      <c r="J4465" s="15"/>
      <c r="K4465" s="15"/>
      <c r="L4465" s="15"/>
      <c r="M4465" s="203" t="s">
        <v>3575</v>
      </c>
      <c r="N4465" s="162">
        <v>1</v>
      </c>
      <c r="O4465" s="204">
        <v>439.5</v>
      </c>
      <c r="P4465" s="162">
        <v>2024</v>
      </c>
    </row>
    <row r="4466" spans="1:15720" ht="15.75" customHeight="1" x14ac:dyDescent="0.25">
      <c r="A4466" s="188" t="s">
        <v>4559</v>
      </c>
      <c r="B4466" s="162" t="s">
        <v>4090</v>
      </c>
      <c r="C4466" s="105">
        <v>3709069.7</v>
      </c>
      <c r="D4466" s="196"/>
      <c r="E4466" s="197"/>
      <c r="F4466" s="196"/>
      <c r="G4466" s="265">
        <v>3709069.7</v>
      </c>
      <c r="H4466" s="198">
        <v>45398</v>
      </c>
      <c r="I4466" s="102">
        <v>45400</v>
      </c>
      <c r="J4466" s="15"/>
      <c r="K4466" s="15"/>
      <c r="L4466" s="15"/>
      <c r="M4466" s="203" t="s">
        <v>3938</v>
      </c>
      <c r="N4466" s="162">
        <v>1</v>
      </c>
      <c r="O4466" s="204">
        <v>794.2</v>
      </c>
      <c r="P4466" s="162">
        <v>2024</v>
      </c>
    </row>
    <row r="4467" spans="1:15720" ht="15.75" customHeight="1" x14ac:dyDescent="0.25">
      <c r="A4467" s="188" t="s">
        <v>4560</v>
      </c>
      <c r="B4467" s="162" t="s">
        <v>4511</v>
      </c>
      <c r="C4467" s="105">
        <v>3580797.52</v>
      </c>
      <c r="D4467" s="196"/>
      <c r="E4467" s="197"/>
      <c r="F4467" s="196"/>
      <c r="G4467" s="265">
        <v>3580797.52</v>
      </c>
      <c r="H4467" s="198">
        <v>45281</v>
      </c>
      <c r="I4467" s="102">
        <v>45366</v>
      </c>
      <c r="J4467" s="15"/>
      <c r="K4467" s="15"/>
      <c r="L4467" s="15"/>
      <c r="M4467" s="84" t="s">
        <v>3938</v>
      </c>
      <c r="N4467" s="162">
        <v>1</v>
      </c>
      <c r="O4467" s="204">
        <v>683</v>
      </c>
      <c r="P4467" s="162">
        <v>2023</v>
      </c>
    </row>
    <row r="4468" spans="1:15720" ht="15.75" customHeight="1" x14ac:dyDescent="0.25">
      <c r="A4468" s="185" t="s">
        <v>4561</v>
      </c>
      <c r="B4468" s="162" t="s">
        <v>4511</v>
      </c>
      <c r="C4468" s="105">
        <v>3059668.57</v>
      </c>
      <c r="D4468" s="196"/>
      <c r="E4468" s="197"/>
      <c r="F4468" s="196"/>
      <c r="G4468" s="265">
        <v>3059668.57</v>
      </c>
      <c r="H4468" s="198">
        <v>45274</v>
      </c>
      <c r="I4468" s="102">
        <v>45387</v>
      </c>
      <c r="J4468" s="15"/>
      <c r="K4468" s="15"/>
      <c r="L4468" s="15"/>
      <c r="M4468" s="84" t="s">
        <v>3938</v>
      </c>
      <c r="N4468" s="162">
        <v>1</v>
      </c>
      <c r="O4468" s="204">
        <v>443.8</v>
      </c>
      <c r="P4468" s="162">
        <v>2023</v>
      </c>
    </row>
    <row r="4469" spans="1:15720" ht="15.75" customHeight="1" x14ac:dyDescent="0.25">
      <c r="A4469" s="188" t="s">
        <v>4562</v>
      </c>
      <c r="B4469" s="162" t="s">
        <v>4217</v>
      </c>
      <c r="C4469" s="105">
        <v>3930448.37</v>
      </c>
      <c r="D4469" s="196"/>
      <c r="E4469" s="197"/>
      <c r="F4469" s="196"/>
      <c r="G4469" s="265">
        <v>3930448.37</v>
      </c>
      <c r="H4469" s="198">
        <v>45362</v>
      </c>
      <c r="I4469" s="102">
        <v>45385</v>
      </c>
      <c r="J4469" s="15"/>
      <c r="K4469" s="15"/>
      <c r="L4469" s="15"/>
      <c r="M4469" s="203" t="s">
        <v>3938</v>
      </c>
      <c r="N4469" s="162">
        <v>1</v>
      </c>
      <c r="O4469" s="204">
        <v>736</v>
      </c>
      <c r="P4469" s="162">
        <v>2024</v>
      </c>
    </row>
    <row r="4470" spans="1:15720" ht="15.75" customHeight="1" x14ac:dyDescent="0.25">
      <c r="A4470" s="188" t="s">
        <v>4563</v>
      </c>
      <c r="B4470" s="162" t="s">
        <v>4217</v>
      </c>
      <c r="C4470" s="105">
        <v>4863746.03</v>
      </c>
      <c r="D4470" s="196"/>
      <c r="E4470" s="197"/>
      <c r="F4470" s="196"/>
      <c r="G4470" s="265">
        <v>4863746.03</v>
      </c>
      <c r="H4470" s="198">
        <v>45328</v>
      </c>
      <c r="I4470" s="102">
        <v>45385</v>
      </c>
      <c r="J4470" s="15"/>
      <c r="K4470" s="15"/>
      <c r="L4470" s="15"/>
      <c r="M4470" s="203" t="s">
        <v>3938</v>
      </c>
      <c r="N4470" s="162">
        <v>1</v>
      </c>
      <c r="O4470" s="204">
        <v>942.8</v>
      </c>
      <c r="P4470" s="162">
        <v>2024</v>
      </c>
    </row>
    <row r="4471" spans="1:15720" ht="15.75" customHeight="1" x14ac:dyDescent="0.25">
      <c r="A4471" s="188" t="s">
        <v>4564</v>
      </c>
      <c r="B4471" s="162" t="s">
        <v>4217</v>
      </c>
      <c r="C4471" s="105">
        <v>2376866.4500000002</v>
      </c>
      <c r="D4471" s="196"/>
      <c r="E4471" s="197"/>
      <c r="F4471" s="196"/>
      <c r="G4471" s="265">
        <v>2376866.4500000002</v>
      </c>
      <c r="H4471" s="198">
        <v>45328</v>
      </c>
      <c r="I4471" s="102">
        <v>45385</v>
      </c>
      <c r="J4471" s="15"/>
      <c r="K4471" s="15"/>
      <c r="L4471" s="15"/>
      <c r="M4471" s="203" t="s">
        <v>3938</v>
      </c>
      <c r="N4471" s="162">
        <v>1</v>
      </c>
      <c r="O4471" s="204">
        <v>400.8</v>
      </c>
      <c r="P4471" s="162">
        <v>2024</v>
      </c>
    </row>
    <row r="4472" spans="1:15720" ht="15.75" customHeight="1" x14ac:dyDescent="0.25">
      <c r="A4472" s="188" t="s">
        <v>4565</v>
      </c>
      <c r="B4472" s="162" t="s">
        <v>4217</v>
      </c>
      <c r="C4472" s="105">
        <v>3749333.33</v>
      </c>
      <c r="D4472" s="196"/>
      <c r="E4472" s="197"/>
      <c r="F4472" s="196"/>
      <c r="G4472" s="265">
        <v>3749333.33</v>
      </c>
      <c r="H4472" s="198">
        <v>45328</v>
      </c>
      <c r="I4472" s="102">
        <v>45385</v>
      </c>
      <c r="J4472" s="15"/>
      <c r="K4472" s="15"/>
      <c r="L4472" s="15"/>
      <c r="M4472" s="203" t="s">
        <v>3938</v>
      </c>
      <c r="N4472" s="162">
        <v>1</v>
      </c>
      <c r="O4472" s="204">
        <v>714.4</v>
      </c>
      <c r="P4472" s="162">
        <v>2024</v>
      </c>
    </row>
    <row r="4473" spans="1:15720" ht="15.75" customHeight="1" x14ac:dyDescent="0.25">
      <c r="A4473" s="154" t="s">
        <v>4566</v>
      </c>
      <c r="B4473" s="162" t="s">
        <v>4195</v>
      </c>
      <c r="C4473" s="105">
        <v>3449303.88</v>
      </c>
      <c r="D4473" s="196"/>
      <c r="E4473" s="197"/>
      <c r="F4473" s="196"/>
      <c r="G4473" s="265">
        <v>3449303.88</v>
      </c>
      <c r="H4473" s="120">
        <v>45258</v>
      </c>
      <c r="I4473" s="102">
        <v>45405</v>
      </c>
      <c r="J4473" s="15"/>
      <c r="K4473" s="15"/>
      <c r="L4473" s="15"/>
      <c r="M4473" s="84" t="s">
        <v>3939</v>
      </c>
      <c r="N4473" s="162">
        <v>2</v>
      </c>
      <c r="O4473" s="101">
        <v>859.6</v>
      </c>
      <c r="P4473" s="162">
        <v>2023</v>
      </c>
    </row>
    <row r="4474" spans="1:15720" ht="15.75" customHeight="1" x14ac:dyDescent="0.25">
      <c r="A4474" s="188" t="s">
        <v>4567</v>
      </c>
      <c r="B4474" s="162" t="s">
        <v>4511</v>
      </c>
      <c r="C4474" s="105">
        <v>2832670.79</v>
      </c>
      <c r="D4474" s="196"/>
      <c r="E4474" s="197"/>
      <c r="F4474" s="196"/>
      <c r="G4474" s="265">
        <v>2832670.79</v>
      </c>
      <c r="H4474" s="198">
        <v>45267</v>
      </c>
      <c r="I4474" s="102">
        <v>45397</v>
      </c>
      <c r="J4474" s="15"/>
      <c r="K4474" s="15"/>
      <c r="L4474" s="15"/>
      <c r="M4474" s="84" t="s">
        <v>3938</v>
      </c>
      <c r="N4474" s="162">
        <v>1</v>
      </c>
      <c r="O4474" s="204">
        <v>722.94</v>
      </c>
      <c r="P4474" s="162">
        <v>2023</v>
      </c>
    </row>
    <row r="4475" spans="1:15720" ht="15.75" customHeight="1" x14ac:dyDescent="0.25">
      <c r="A4475" s="188" t="s">
        <v>4568</v>
      </c>
      <c r="B4475" s="162" t="s">
        <v>4511</v>
      </c>
      <c r="C4475" s="105">
        <v>3264283.8</v>
      </c>
      <c r="D4475" s="196"/>
      <c r="E4475" s="197"/>
      <c r="F4475" s="196"/>
      <c r="G4475" s="265">
        <v>3264283.8</v>
      </c>
      <c r="H4475" s="198">
        <v>45287</v>
      </c>
      <c r="I4475" s="102">
        <v>45397</v>
      </c>
      <c r="J4475" s="15"/>
      <c r="K4475" s="15"/>
      <c r="L4475" s="15"/>
      <c r="M4475" s="84" t="s">
        <v>3938</v>
      </c>
      <c r="N4475" s="162">
        <v>1</v>
      </c>
      <c r="O4475" s="204">
        <v>552.5</v>
      </c>
      <c r="P4475" s="162">
        <v>2023</v>
      </c>
    </row>
    <row r="4476" spans="1:15720" ht="15.75" customHeight="1" x14ac:dyDescent="0.25">
      <c r="A4476" s="264" t="s">
        <v>4569</v>
      </c>
      <c r="B4476" s="162" t="s">
        <v>2112</v>
      </c>
      <c r="C4476" s="105">
        <v>2132325.4300000002</v>
      </c>
      <c r="D4476" s="196"/>
      <c r="E4476" s="197"/>
      <c r="F4476" s="196"/>
      <c r="G4476" s="265">
        <v>2132325.4300000002</v>
      </c>
      <c r="H4476" s="198">
        <v>45350</v>
      </c>
      <c r="I4476" s="102">
        <v>45400</v>
      </c>
      <c r="J4476" s="15"/>
      <c r="K4476" s="15"/>
      <c r="L4476" s="15"/>
      <c r="M4476" s="203" t="s">
        <v>3938</v>
      </c>
      <c r="N4476" s="162">
        <v>1</v>
      </c>
      <c r="O4476" s="204">
        <v>411.5</v>
      </c>
      <c r="P4476" s="162">
        <v>2024</v>
      </c>
    </row>
    <row r="4477" spans="1:15720" ht="15.75" customHeight="1" x14ac:dyDescent="0.25">
      <c r="A4477" s="188" t="s">
        <v>4570</v>
      </c>
      <c r="B4477" s="162" t="s">
        <v>4217</v>
      </c>
      <c r="C4477" s="105">
        <v>3914834.69</v>
      </c>
      <c r="D4477" s="196"/>
      <c r="E4477" s="197"/>
      <c r="F4477" s="196"/>
      <c r="G4477" s="265">
        <v>3914834.69</v>
      </c>
      <c r="H4477" s="198">
        <v>45364</v>
      </c>
      <c r="I4477" s="102">
        <v>45386</v>
      </c>
      <c r="J4477" s="15"/>
      <c r="K4477" s="15"/>
      <c r="L4477" s="15"/>
      <c r="M4477" s="203" t="s">
        <v>3938</v>
      </c>
      <c r="N4477" s="162">
        <v>1</v>
      </c>
      <c r="O4477" s="204">
        <v>754.9</v>
      </c>
      <c r="P4477" s="162">
        <v>2024</v>
      </c>
      <c r="Q4477" s="102">
        <v>45386</v>
      </c>
      <c r="S4477" s="15"/>
      <c r="T4477" s="15"/>
      <c r="U4477" s="203" t="s">
        <v>3938</v>
      </c>
      <c r="V4477" s="162">
        <v>1</v>
      </c>
      <c r="W4477" s="204">
        <v>754.9</v>
      </c>
      <c r="X4477" s="162">
        <v>2024</v>
      </c>
      <c r="Y4477" s="188" t="s">
        <v>4570</v>
      </c>
      <c r="Z4477" s="162" t="s">
        <v>4217</v>
      </c>
      <c r="AA4477" s="105">
        <v>3914834.69</v>
      </c>
      <c r="AB4477" s="196"/>
      <c r="AC4477" s="197"/>
      <c r="AD4477" s="196"/>
      <c r="AE4477" s="265">
        <v>3914834.69</v>
      </c>
      <c r="AF4477" s="198">
        <v>45364</v>
      </c>
      <c r="AG4477" s="102">
        <v>45386</v>
      </c>
      <c r="AH4477" s="15"/>
      <c r="AI4477" s="15"/>
      <c r="AJ4477" s="15"/>
      <c r="AK4477" s="203" t="s">
        <v>3938</v>
      </c>
      <c r="AL4477" s="162">
        <v>1</v>
      </c>
      <c r="AM4477" s="204">
        <v>754.9</v>
      </c>
      <c r="AN4477" s="162">
        <v>2024</v>
      </c>
      <c r="AO4477" s="188" t="s">
        <v>4570</v>
      </c>
      <c r="AP4477" s="162" t="s">
        <v>4217</v>
      </c>
      <c r="AQ4477" s="105">
        <v>3914834.69</v>
      </c>
      <c r="AR4477" s="196"/>
      <c r="AS4477" s="197"/>
      <c r="AT4477" s="196"/>
      <c r="AU4477" s="265">
        <v>3914834.69</v>
      </c>
      <c r="AV4477" s="198">
        <v>45364</v>
      </c>
      <c r="AW4477" s="102">
        <v>45386</v>
      </c>
      <c r="AX4477" s="15"/>
      <c r="AY4477" s="15"/>
      <c r="AZ4477" s="15"/>
      <c r="BA4477" s="203" t="s">
        <v>3938</v>
      </c>
      <c r="BB4477" s="162">
        <v>1</v>
      </c>
      <c r="BC4477" s="204">
        <v>754.9</v>
      </c>
      <c r="BD4477" s="162">
        <v>2024</v>
      </c>
      <c r="BE4477" s="188" t="s">
        <v>4570</v>
      </c>
      <c r="BF4477" s="162" t="s">
        <v>4217</v>
      </c>
      <c r="BG4477" s="105">
        <v>3914834.69</v>
      </c>
      <c r="BH4477" s="196"/>
      <c r="BI4477" s="197"/>
      <c r="BJ4477" s="196"/>
      <c r="BK4477" s="265">
        <v>3914834.69</v>
      </c>
      <c r="BL4477" s="198">
        <v>45364</v>
      </c>
      <c r="BM4477" s="102">
        <v>45386</v>
      </c>
      <c r="BN4477" s="15"/>
      <c r="BO4477" s="15"/>
      <c r="BP4477" s="15"/>
      <c r="BQ4477" s="203" t="s">
        <v>3938</v>
      </c>
      <c r="BR4477" s="162">
        <v>1</v>
      </c>
      <c r="BS4477" s="204">
        <v>754.9</v>
      </c>
      <c r="BT4477" s="162">
        <v>2024</v>
      </c>
      <c r="BU4477" s="188" t="s">
        <v>4570</v>
      </c>
      <c r="BV4477" s="162" t="s">
        <v>4217</v>
      </c>
      <c r="BW4477" s="105">
        <v>3914834.69</v>
      </c>
      <c r="BX4477" s="196"/>
      <c r="BY4477" s="197"/>
      <c r="BZ4477" s="196"/>
      <c r="CA4477" s="265">
        <v>3914834.69</v>
      </c>
      <c r="CB4477" s="198">
        <v>45364</v>
      </c>
      <c r="CC4477" s="102">
        <v>45386</v>
      </c>
      <c r="CD4477" s="15"/>
      <c r="CE4477" s="15"/>
      <c r="CF4477" s="15"/>
      <c r="CG4477" s="203" t="s">
        <v>3938</v>
      </c>
      <c r="CH4477" s="162">
        <v>1</v>
      </c>
      <c r="CI4477" s="204">
        <v>754.9</v>
      </c>
      <c r="CJ4477" s="162">
        <v>2024</v>
      </c>
      <c r="CK4477" s="188" t="s">
        <v>4570</v>
      </c>
      <c r="CL4477" s="162" t="s">
        <v>4217</v>
      </c>
      <c r="CM4477" s="105">
        <v>3914834.69</v>
      </c>
      <c r="CN4477" s="196"/>
      <c r="CO4477" s="197"/>
      <c r="CP4477" s="196"/>
      <c r="CQ4477" s="265">
        <v>3914834.69</v>
      </c>
      <c r="CR4477" s="198">
        <v>45364</v>
      </c>
      <c r="CS4477" s="102">
        <v>45386</v>
      </c>
      <c r="CT4477" s="15"/>
      <c r="CU4477" s="15"/>
      <c r="CV4477" s="15"/>
      <c r="CW4477" s="203" t="s">
        <v>3938</v>
      </c>
      <c r="CX4477" s="162">
        <v>1</v>
      </c>
      <c r="CY4477" s="204">
        <v>754.9</v>
      </c>
      <c r="CZ4477" s="162">
        <v>2024</v>
      </c>
      <c r="DA4477" s="188" t="s">
        <v>4570</v>
      </c>
      <c r="DB4477" s="162" t="s">
        <v>4217</v>
      </c>
      <c r="DC4477" s="105">
        <v>3914834.69</v>
      </c>
      <c r="DD4477" s="196"/>
      <c r="DE4477" s="197"/>
      <c r="DF4477" s="196"/>
      <c r="DG4477" s="265">
        <v>3914834.69</v>
      </c>
      <c r="DH4477" s="198">
        <v>45364</v>
      </c>
      <c r="DI4477" s="102">
        <v>45386</v>
      </c>
      <c r="DJ4477" s="15"/>
      <c r="DK4477" s="15"/>
      <c r="DL4477" s="15"/>
      <c r="DM4477" s="203" t="s">
        <v>3938</v>
      </c>
      <c r="DN4477" s="162">
        <v>1</v>
      </c>
      <c r="DO4477" s="204">
        <v>754.9</v>
      </c>
      <c r="DP4477" s="162">
        <v>2024</v>
      </c>
      <c r="DQ4477" s="188" t="s">
        <v>4570</v>
      </c>
      <c r="DR4477" s="162" t="s">
        <v>4217</v>
      </c>
      <c r="DS4477" s="105">
        <v>3914834.69</v>
      </c>
      <c r="DT4477" s="196"/>
      <c r="DU4477" s="197"/>
      <c r="DV4477" s="196"/>
      <c r="DW4477" s="265">
        <v>3914834.69</v>
      </c>
      <c r="DX4477" s="198">
        <v>45364</v>
      </c>
      <c r="DY4477" s="102">
        <v>45386</v>
      </c>
      <c r="DZ4477" s="15"/>
      <c r="EA4477" s="15"/>
      <c r="EB4477" s="15"/>
      <c r="EC4477" s="203" t="s">
        <v>3938</v>
      </c>
      <c r="ED4477" s="162">
        <v>1</v>
      </c>
      <c r="EE4477" s="204">
        <v>754.9</v>
      </c>
      <c r="EF4477" s="162">
        <v>2024</v>
      </c>
      <c r="EG4477" s="188" t="s">
        <v>4570</v>
      </c>
      <c r="EH4477" s="162" t="s">
        <v>4217</v>
      </c>
      <c r="EI4477" s="105">
        <v>3914834.69</v>
      </c>
      <c r="EJ4477" s="196"/>
      <c r="EK4477" s="197"/>
      <c r="EL4477" s="196"/>
      <c r="EM4477" s="265">
        <v>3914834.69</v>
      </c>
      <c r="EN4477" s="198">
        <v>45364</v>
      </c>
      <c r="EO4477" s="102">
        <v>45386</v>
      </c>
      <c r="EP4477" s="15"/>
      <c r="EQ4477" s="15"/>
      <c r="ER4477" s="15"/>
      <c r="ES4477" s="203" t="s">
        <v>3938</v>
      </c>
      <c r="ET4477" s="162">
        <v>1</v>
      </c>
      <c r="EU4477" s="204">
        <v>754.9</v>
      </c>
      <c r="EV4477" s="162">
        <v>2024</v>
      </c>
      <c r="EW4477" s="188" t="s">
        <v>4570</v>
      </c>
      <c r="EX4477" s="162" t="s">
        <v>4217</v>
      </c>
      <c r="EY4477" s="105">
        <v>3914834.69</v>
      </c>
      <c r="EZ4477" s="196"/>
      <c r="FA4477" s="197"/>
      <c r="FB4477" s="196"/>
      <c r="FC4477" s="265">
        <v>3914834.69</v>
      </c>
      <c r="FD4477" s="198">
        <v>45364</v>
      </c>
      <c r="FE4477" s="102">
        <v>45386</v>
      </c>
      <c r="FF4477" s="15"/>
      <c r="FG4477" s="15"/>
      <c r="FH4477" s="15"/>
      <c r="FI4477" s="203" t="s">
        <v>3938</v>
      </c>
      <c r="FJ4477" s="162">
        <v>1</v>
      </c>
      <c r="FK4477" s="204">
        <v>754.9</v>
      </c>
      <c r="FL4477" s="162">
        <v>2024</v>
      </c>
      <c r="FM4477" s="188" t="s">
        <v>4570</v>
      </c>
      <c r="FN4477" s="162" t="s">
        <v>4217</v>
      </c>
      <c r="FO4477" s="105">
        <v>3914834.69</v>
      </c>
      <c r="FP4477" s="196"/>
      <c r="FQ4477" s="197"/>
      <c r="FR4477" s="196"/>
      <c r="FS4477" s="265">
        <v>3914834.69</v>
      </c>
      <c r="FT4477" s="198">
        <v>45364</v>
      </c>
      <c r="FU4477" s="102">
        <v>45386</v>
      </c>
      <c r="FV4477" s="15"/>
      <c r="FW4477" s="15"/>
      <c r="FX4477" s="15"/>
      <c r="FY4477" s="203" t="s">
        <v>3938</v>
      </c>
      <c r="FZ4477" s="162">
        <v>1</v>
      </c>
      <c r="GA4477" s="204">
        <v>754.9</v>
      </c>
      <c r="GB4477" s="162">
        <v>2024</v>
      </c>
      <c r="GC4477" s="188" t="s">
        <v>4570</v>
      </c>
      <c r="GD4477" s="162" t="s">
        <v>4217</v>
      </c>
      <c r="GE4477" s="105">
        <v>3914834.69</v>
      </c>
      <c r="GF4477" s="196"/>
      <c r="GG4477" s="197"/>
      <c r="GH4477" s="196"/>
      <c r="GI4477" s="265">
        <v>3914834.69</v>
      </c>
      <c r="GJ4477" s="198">
        <v>45364</v>
      </c>
      <c r="GK4477" s="102">
        <v>45386</v>
      </c>
      <c r="GL4477" s="15"/>
      <c r="GM4477" s="15"/>
      <c r="GN4477" s="15"/>
      <c r="GO4477" s="203" t="s">
        <v>3938</v>
      </c>
      <c r="GP4477" s="162">
        <v>1</v>
      </c>
      <c r="GQ4477" s="204">
        <v>754.9</v>
      </c>
      <c r="GR4477" s="162">
        <v>2024</v>
      </c>
      <c r="GS4477" s="188" t="s">
        <v>4570</v>
      </c>
      <c r="GT4477" s="162" t="s">
        <v>4217</v>
      </c>
      <c r="GU4477" s="105">
        <v>3914834.69</v>
      </c>
      <c r="GV4477" s="196"/>
      <c r="GW4477" s="197"/>
      <c r="GX4477" s="196"/>
      <c r="GY4477" s="265">
        <v>3914834.69</v>
      </c>
      <c r="GZ4477" s="198">
        <v>45364</v>
      </c>
      <c r="HA4477" s="102">
        <v>45386</v>
      </c>
      <c r="HB4477" s="15"/>
      <c r="HC4477" s="15"/>
      <c r="HD4477" s="15"/>
      <c r="HE4477" s="203" t="s">
        <v>3938</v>
      </c>
      <c r="HF4477" s="162">
        <v>1</v>
      </c>
      <c r="HG4477" s="204">
        <v>754.9</v>
      </c>
      <c r="HH4477" s="162">
        <v>2024</v>
      </c>
      <c r="HI4477" s="188" t="s">
        <v>4570</v>
      </c>
      <c r="HJ4477" s="162" t="s">
        <v>4217</v>
      </c>
      <c r="HK4477" s="105">
        <v>3914834.69</v>
      </c>
      <c r="HL4477" s="196"/>
      <c r="HM4477" s="197"/>
      <c r="HN4477" s="196"/>
      <c r="HO4477" s="265">
        <v>3914834.69</v>
      </c>
      <c r="HP4477" s="198">
        <v>45364</v>
      </c>
      <c r="HQ4477" s="102">
        <v>45386</v>
      </c>
      <c r="HR4477" s="15"/>
      <c r="HS4477" s="15"/>
      <c r="HT4477" s="15"/>
      <c r="HU4477" s="203" t="s">
        <v>3938</v>
      </c>
      <c r="HV4477" s="162">
        <v>1</v>
      </c>
      <c r="HW4477" s="204">
        <v>754.9</v>
      </c>
      <c r="HX4477" s="162">
        <v>2024</v>
      </c>
      <c r="HY4477" s="188" t="s">
        <v>4570</v>
      </c>
      <c r="HZ4477" s="162" t="s">
        <v>4217</v>
      </c>
      <c r="IA4477" s="105">
        <v>3914834.69</v>
      </c>
      <c r="IB4477" s="196"/>
      <c r="IC4477" s="197"/>
      <c r="ID4477" s="196"/>
      <c r="IE4477" s="265">
        <v>3914834.69</v>
      </c>
      <c r="IF4477" s="198">
        <v>45364</v>
      </c>
      <c r="IG4477" s="102">
        <v>45386</v>
      </c>
      <c r="IH4477" s="15"/>
      <c r="II4477" s="15"/>
      <c r="IJ4477" s="15"/>
      <c r="IK4477" s="203" t="s">
        <v>3938</v>
      </c>
      <c r="IL4477" s="162">
        <v>1</v>
      </c>
      <c r="IM4477" s="204">
        <v>754.9</v>
      </c>
      <c r="IN4477" s="162">
        <v>2024</v>
      </c>
      <c r="IO4477" s="188" t="s">
        <v>4570</v>
      </c>
      <c r="IP4477" s="162" t="s">
        <v>4217</v>
      </c>
      <c r="IQ4477" s="105">
        <v>3914834.69</v>
      </c>
      <c r="IR4477" s="196"/>
      <c r="IS4477" s="197"/>
      <c r="IT4477" s="196"/>
      <c r="IU4477" s="265">
        <v>3914834.69</v>
      </c>
      <c r="IV4477" s="198">
        <v>45364</v>
      </c>
      <c r="IW4477" s="102">
        <v>45386</v>
      </c>
      <c r="IX4477" s="15"/>
      <c r="IY4477" s="15"/>
      <c r="IZ4477" s="15"/>
      <c r="JA4477" s="203" t="s">
        <v>3938</v>
      </c>
      <c r="JB4477" s="162">
        <v>1</v>
      </c>
      <c r="JC4477" s="204">
        <v>754.9</v>
      </c>
      <c r="JD4477" s="162">
        <v>2024</v>
      </c>
      <c r="JE4477" s="188" t="s">
        <v>4570</v>
      </c>
      <c r="JF4477" s="162" t="s">
        <v>4217</v>
      </c>
      <c r="JG4477" s="105">
        <v>3914834.69</v>
      </c>
      <c r="JH4477" s="196"/>
      <c r="JI4477" s="197"/>
      <c r="JJ4477" s="196"/>
      <c r="JK4477" s="265">
        <v>3914834.69</v>
      </c>
      <c r="JL4477" s="198">
        <v>45364</v>
      </c>
      <c r="JM4477" s="102">
        <v>45386</v>
      </c>
      <c r="JN4477" s="15"/>
      <c r="JO4477" s="15"/>
      <c r="JP4477" s="15"/>
      <c r="JQ4477" s="203" t="s">
        <v>3938</v>
      </c>
      <c r="JR4477" s="162">
        <v>1</v>
      </c>
      <c r="JS4477" s="204">
        <v>754.9</v>
      </c>
      <c r="JT4477" s="162">
        <v>2024</v>
      </c>
      <c r="JU4477" s="188" t="s">
        <v>4570</v>
      </c>
      <c r="JV4477" s="162" t="s">
        <v>4217</v>
      </c>
      <c r="JW4477" s="105">
        <v>3914834.69</v>
      </c>
      <c r="JX4477" s="196"/>
      <c r="JY4477" s="197"/>
      <c r="JZ4477" s="196"/>
      <c r="KA4477" s="265">
        <v>3914834.69</v>
      </c>
      <c r="KB4477" s="198">
        <v>45364</v>
      </c>
      <c r="KC4477" s="102">
        <v>45386</v>
      </c>
      <c r="KD4477" s="15"/>
      <c r="KE4477" s="15"/>
      <c r="KF4477" s="15"/>
      <c r="KG4477" s="203" t="s">
        <v>3938</v>
      </c>
      <c r="KH4477" s="162">
        <v>1</v>
      </c>
      <c r="KI4477" s="204">
        <v>754.9</v>
      </c>
      <c r="KJ4477" s="162">
        <v>2024</v>
      </c>
      <c r="KK4477" s="188" t="s">
        <v>4570</v>
      </c>
      <c r="KL4477" s="162" t="s">
        <v>4217</v>
      </c>
      <c r="KM4477" s="105">
        <v>3914834.69</v>
      </c>
      <c r="KN4477" s="196"/>
      <c r="KO4477" s="197"/>
      <c r="KP4477" s="196"/>
      <c r="KQ4477" s="265">
        <v>3914834.69</v>
      </c>
      <c r="KR4477" s="198">
        <v>45364</v>
      </c>
      <c r="KS4477" s="102">
        <v>45386</v>
      </c>
      <c r="KT4477" s="15"/>
      <c r="KU4477" s="15"/>
      <c r="KV4477" s="15"/>
      <c r="KW4477" s="203" t="s">
        <v>3938</v>
      </c>
      <c r="KX4477" s="162">
        <v>1</v>
      </c>
      <c r="KY4477" s="204">
        <v>754.9</v>
      </c>
      <c r="KZ4477" s="162">
        <v>2024</v>
      </c>
      <c r="LA4477" s="188" t="s">
        <v>4570</v>
      </c>
      <c r="LB4477" s="162" t="s">
        <v>4217</v>
      </c>
      <c r="LC4477" s="105">
        <v>3914834.69</v>
      </c>
      <c r="LD4477" s="196"/>
      <c r="LE4477" s="197"/>
      <c r="LF4477" s="196"/>
      <c r="LG4477" s="265">
        <v>3914834.69</v>
      </c>
      <c r="LH4477" s="198">
        <v>45364</v>
      </c>
      <c r="LI4477" s="102">
        <v>45386</v>
      </c>
      <c r="LJ4477" s="15"/>
      <c r="LK4477" s="15"/>
      <c r="LL4477" s="15"/>
      <c r="LM4477" s="203" t="s">
        <v>3938</v>
      </c>
      <c r="LN4477" s="162">
        <v>1</v>
      </c>
      <c r="LO4477" s="204">
        <v>754.9</v>
      </c>
      <c r="LP4477" s="162">
        <v>2024</v>
      </c>
      <c r="LQ4477" s="188" t="s">
        <v>4570</v>
      </c>
      <c r="LR4477" s="162" t="s">
        <v>4217</v>
      </c>
      <c r="LS4477" s="105">
        <v>3914834.69</v>
      </c>
      <c r="LT4477" s="196"/>
      <c r="LU4477" s="197"/>
      <c r="LV4477" s="196"/>
      <c r="LW4477" s="265">
        <v>3914834.69</v>
      </c>
      <c r="LX4477" s="198">
        <v>45364</v>
      </c>
      <c r="LY4477" s="102">
        <v>45386</v>
      </c>
      <c r="LZ4477" s="15"/>
      <c r="MA4477" s="15"/>
      <c r="MB4477" s="15"/>
      <c r="MC4477" s="203" t="s">
        <v>3938</v>
      </c>
      <c r="MD4477" s="162">
        <v>1</v>
      </c>
      <c r="ME4477" s="204">
        <v>754.9</v>
      </c>
      <c r="MF4477" s="162">
        <v>2024</v>
      </c>
      <c r="MG4477" s="188" t="s">
        <v>4570</v>
      </c>
      <c r="MH4477" s="162" t="s">
        <v>4217</v>
      </c>
      <c r="MI4477" s="105">
        <v>3914834.69</v>
      </c>
      <c r="MJ4477" s="196"/>
      <c r="MK4477" s="197"/>
      <c r="ML4477" s="196"/>
      <c r="MM4477" s="265">
        <v>3914834.69</v>
      </c>
      <c r="MN4477" s="198">
        <v>45364</v>
      </c>
      <c r="MO4477" s="102">
        <v>45386</v>
      </c>
      <c r="MP4477" s="15"/>
      <c r="MQ4477" s="15"/>
      <c r="MR4477" s="15"/>
      <c r="MS4477" s="203" t="s">
        <v>3938</v>
      </c>
      <c r="MT4477" s="162">
        <v>1</v>
      </c>
      <c r="MU4477" s="204">
        <v>754.9</v>
      </c>
      <c r="MV4477" s="162">
        <v>2024</v>
      </c>
      <c r="MW4477" s="188" t="s">
        <v>4570</v>
      </c>
      <c r="MX4477" s="162" t="s">
        <v>4217</v>
      </c>
      <c r="MY4477" s="105">
        <v>3914834.69</v>
      </c>
      <c r="MZ4477" s="196"/>
      <c r="NA4477" s="197"/>
      <c r="NB4477" s="196"/>
      <c r="NC4477" s="265">
        <v>3914834.69</v>
      </c>
      <c r="ND4477" s="198">
        <v>45364</v>
      </c>
      <c r="NE4477" s="102">
        <v>45386</v>
      </c>
      <c r="NF4477" s="15"/>
      <c r="NG4477" s="15"/>
      <c r="NH4477" s="15"/>
      <c r="NI4477" s="203" t="s">
        <v>3938</v>
      </c>
      <c r="NJ4477" s="162">
        <v>1</v>
      </c>
      <c r="NK4477" s="204">
        <v>754.9</v>
      </c>
      <c r="NL4477" s="162">
        <v>2024</v>
      </c>
      <c r="NM4477" s="188" t="s">
        <v>4570</v>
      </c>
      <c r="NN4477" s="162" t="s">
        <v>4217</v>
      </c>
      <c r="NO4477" s="105">
        <v>3914834.69</v>
      </c>
      <c r="NP4477" s="196"/>
      <c r="NQ4477" s="197"/>
      <c r="NR4477" s="196"/>
      <c r="NS4477" s="265">
        <v>3914834.69</v>
      </c>
      <c r="NT4477" s="198">
        <v>45364</v>
      </c>
      <c r="NU4477" s="102">
        <v>45386</v>
      </c>
      <c r="NV4477" s="15"/>
      <c r="NW4477" s="15"/>
      <c r="NX4477" s="15"/>
      <c r="NY4477" s="203" t="s">
        <v>3938</v>
      </c>
      <c r="NZ4477" s="162">
        <v>1</v>
      </c>
      <c r="OA4477" s="204">
        <v>754.9</v>
      </c>
      <c r="OB4477" s="162">
        <v>2024</v>
      </c>
      <c r="OC4477" s="188" t="s">
        <v>4570</v>
      </c>
      <c r="OD4477" s="162" t="s">
        <v>4217</v>
      </c>
      <c r="OE4477" s="105">
        <v>3914834.69</v>
      </c>
      <c r="OF4477" s="196"/>
      <c r="OG4477" s="197"/>
      <c r="OH4477" s="196"/>
      <c r="OI4477" s="265">
        <v>3914834.69</v>
      </c>
      <c r="OJ4477" s="198">
        <v>45364</v>
      </c>
      <c r="OK4477" s="102">
        <v>45386</v>
      </c>
      <c r="OL4477" s="15"/>
      <c r="OM4477" s="15"/>
      <c r="ON4477" s="15"/>
      <c r="OO4477" s="203" t="s">
        <v>3938</v>
      </c>
      <c r="OP4477" s="162">
        <v>1</v>
      </c>
      <c r="OQ4477" s="204">
        <v>754.9</v>
      </c>
      <c r="OR4477" s="162">
        <v>2024</v>
      </c>
      <c r="OS4477" s="188" t="s">
        <v>4570</v>
      </c>
      <c r="OT4477" s="162" t="s">
        <v>4217</v>
      </c>
      <c r="OU4477" s="105">
        <v>3914834.69</v>
      </c>
      <c r="OV4477" s="196"/>
      <c r="OW4477" s="197"/>
      <c r="OX4477" s="196"/>
      <c r="OY4477" s="265">
        <v>3914834.69</v>
      </c>
      <c r="OZ4477" s="198">
        <v>45364</v>
      </c>
      <c r="PA4477" s="102">
        <v>45386</v>
      </c>
      <c r="PB4477" s="15"/>
      <c r="PC4477" s="15"/>
      <c r="PD4477" s="15"/>
      <c r="PE4477" s="203" t="s">
        <v>3938</v>
      </c>
      <c r="PF4477" s="162">
        <v>1</v>
      </c>
      <c r="PG4477" s="204">
        <v>754.9</v>
      </c>
      <c r="PH4477" s="162">
        <v>2024</v>
      </c>
      <c r="PI4477" s="188" t="s">
        <v>4570</v>
      </c>
      <c r="PJ4477" s="162" t="s">
        <v>4217</v>
      </c>
      <c r="PK4477" s="105">
        <v>3914834.69</v>
      </c>
      <c r="PL4477" s="196"/>
      <c r="PM4477" s="197"/>
      <c r="PN4477" s="196"/>
      <c r="PO4477" s="265">
        <v>3914834.69</v>
      </c>
      <c r="PP4477" s="198">
        <v>45364</v>
      </c>
      <c r="PQ4477" s="102">
        <v>45386</v>
      </c>
      <c r="PR4477" s="15"/>
      <c r="PS4477" s="15"/>
      <c r="PT4477" s="15"/>
      <c r="PU4477" s="203" t="s">
        <v>3938</v>
      </c>
      <c r="PV4477" s="162">
        <v>1</v>
      </c>
      <c r="PW4477" s="204">
        <v>754.9</v>
      </c>
      <c r="PX4477" s="162">
        <v>2024</v>
      </c>
      <c r="PY4477" s="188" t="s">
        <v>4570</v>
      </c>
      <c r="PZ4477" s="162" t="s">
        <v>4217</v>
      </c>
      <c r="QA4477" s="105">
        <v>3914834.69</v>
      </c>
      <c r="QB4477" s="196"/>
      <c r="QC4477" s="197"/>
      <c r="QD4477" s="196"/>
      <c r="QE4477" s="265">
        <v>3914834.69</v>
      </c>
      <c r="QF4477" s="198">
        <v>45364</v>
      </c>
      <c r="QG4477" s="102">
        <v>45386</v>
      </c>
      <c r="QH4477" s="15"/>
      <c r="QI4477" s="15"/>
      <c r="QJ4477" s="15"/>
      <c r="QK4477" s="203" t="s">
        <v>3938</v>
      </c>
      <c r="QL4477" s="162">
        <v>1</v>
      </c>
      <c r="QM4477" s="204">
        <v>754.9</v>
      </c>
      <c r="QN4477" s="162">
        <v>2024</v>
      </c>
      <c r="QO4477" s="188" t="s">
        <v>4570</v>
      </c>
      <c r="QP4477" s="162" t="s">
        <v>4217</v>
      </c>
      <c r="QQ4477" s="105">
        <v>3914834.69</v>
      </c>
      <c r="QR4477" s="196"/>
      <c r="QS4477" s="197"/>
      <c r="QT4477" s="196"/>
      <c r="QU4477" s="265">
        <v>3914834.69</v>
      </c>
      <c r="QV4477" s="198">
        <v>45364</v>
      </c>
      <c r="QW4477" s="102">
        <v>45386</v>
      </c>
      <c r="QX4477" s="15"/>
      <c r="QY4477" s="15"/>
      <c r="QZ4477" s="15"/>
      <c r="RA4477" s="203" t="s">
        <v>3938</v>
      </c>
      <c r="RB4477" s="162">
        <v>1</v>
      </c>
      <c r="RC4477" s="204">
        <v>754.9</v>
      </c>
      <c r="RD4477" s="162">
        <v>2024</v>
      </c>
      <c r="RE4477" s="188" t="s">
        <v>4570</v>
      </c>
      <c r="RF4477" s="162" t="s">
        <v>4217</v>
      </c>
      <c r="RG4477" s="105">
        <v>3914834.69</v>
      </c>
      <c r="RH4477" s="196"/>
      <c r="RI4477" s="197"/>
      <c r="RJ4477" s="196"/>
      <c r="RK4477" s="265">
        <v>3914834.69</v>
      </c>
      <c r="RL4477" s="198">
        <v>45364</v>
      </c>
      <c r="RM4477" s="102">
        <v>45386</v>
      </c>
      <c r="RN4477" s="15"/>
      <c r="RO4477" s="15"/>
      <c r="RP4477" s="15"/>
      <c r="RQ4477" s="203" t="s">
        <v>3938</v>
      </c>
      <c r="RR4477" s="162">
        <v>1</v>
      </c>
      <c r="RS4477" s="204">
        <v>754.9</v>
      </c>
      <c r="RT4477" s="162">
        <v>2024</v>
      </c>
      <c r="RU4477" s="188" t="s">
        <v>4570</v>
      </c>
      <c r="RV4477" s="162" t="s">
        <v>4217</v>
      </c>
      <c r="RW4477" s="105">
        <v>3914834.69</v>
      </c>
      <c r="RX4477" s="196"/>
      <c r="RY4477" s="197"/>
      <c r="RZ4477" s="196"/>
      <c r="SA4477" s="265">
        <v>3914834.69</v>
      </c>
      <c r="SB4477" s="198">
        <v>45364</v>
      </c>
      <c r="SC4477" s="102">
        <v>45386</v>
      </c>
      <c r="SD4477" s="15"/>
      <c r="SE4477" s="15"/>
      <c r="SF4477" s="15"/>
      <c r="SG4477" s="203" t="s">
        <v>3938</v>
      </c>
      <c r="SH4477" s="162">
        <v>1</v>
      </c>
      <c r="SI4477" s="204">
        <v>754.9</v>
      </c>
      <c r="SJ4477" s="162">
        <v>2024</v>
      </c>
      <c r="SK4477" s="188" t="s">
        <v>4570</v>
      </c>
      <c r="SL4477" s="162" t="s">
        <v>4217</v>
      </c>
      <c r="SM4477" s="105">
        <v>3914834.69</v>
      </c>
      <c r="SN4477" s="196"/>
      <c r="SO4477" s="197"/>
      <c r="SP4477" s="196"/>
      <c r="SQ4477" s="265">
        <v>3914834.69</v>
      </c>
      <c r="SR4477" s="198">
        <v>45364</v>
      </c>
      <c r="SS4477" s="102">
        <v>45386</v>
      </c>
      <c r="ST4477" s="15"/>
      <c r="SU4477" s="15"/>
      <c r="SV4477" s="15"/>
      <c r="SW4477" s="203" t="s">
        <v>3938</v>
      </c>
      <c r="SX4477" s="162">
        <v>1</v>
      </c>
      <c r="SY4477" s="204">
        <v>754.9</v>
      </c>
      <c r="SZ4477" s="162">
        <v>2024</v>
      </c>
      <c r="TA4477" s="188" t="s">
        <v>4570</v>
      </c>
      <c r="TB4477" s="162" t="s">
        <v>4217</v>
      </c>
      <c r="TC4477" s="105">
        <v>3914834.69</v>
      </c>
      <c r="TD4477" s="196"/>
      <c r="TE4477" s="197"/>
      <c r="TF4477" s="196"/>
      <c r="TG4477" s="265">
        <v>3914834.69</v>
      </c>
      <c r="TH4477" s="198">
        <v>45364</v>
      </c>
      <c r="TI4477" s="102">
        <v>45386</v>
      </c>
      <c r="TJ4477" s="15"/>
      <c r="TK4477" s="15"/>
      <c r="TL4477" s="15"/>
      <c r="TM4477" s="203" t="s">
        <v>3938</v>
      </c>
      <c r="TN4477" s="162">
        <v>1</v>
      </c>
      <c r="TO4477" s="204">
        <v>754.9</v>
      </c>
      <c r="TP4477" s="162">
        <v>2024</v>
      </c>
      <c r="TQ4477" s="188" t="s">
        <v>4570</v>
      </c>
      <c r="TR4477" s="162" t="s">
        <v>4217</v>
      </c>
      <c r="TS4477" s="105">
        <v>3914834.69</v>
      </c>
      <c r="TT4477" s="196"/>
      <c r="TU4477" s="197"/>
      <c r="TV4477" s="196"/>
      <c r="TW4477" s="265">
        <v>3914834.69</v>
      </c>
      <c r="TX4477" s="198">
        <v>45364</v>
      </c>
      <c r="TY4477" s="102">
        <v>45386</v>
      </c>
      <c r="TZ4477" s="15"/>
      <c r="UA4477" s="15"/>
      <c r="UB4477" s="15"/>
      <c r="UC4477" s="203" t="s">
        <v>3938</v>
      </c>
      <c r="UD4477" s="162">
        <v>1</v>
      </c>
      <c r="UE4477" s="204">
        <v>754.9</v>
      </c>
      <c r="UF4477" s="162">
        <v>2024</v>
      </c>
      <c r="UG4477" s="188" t="s">
        <v>4570</v>
      </c>
      <c r="UH4477" s="162" t="s">
        <v>4217</v>
      </c>
      <c r="UI4477" s="105">
        <v>3914834.69</v>
      </c>
      <c r="UJ4477" s="196"/>
      <c r="UK4477" s="197"/>
      <c r="UL4477" s="196"/>
      <c r="UM4477" s="265">
        <v>3914834.69</v>
      </c>
      <c r="UN4477" s="198">
        <v>45364</v>
      </c>
      <c r="UO4477" s="102">
        <v>45386</v>
      </c>
      <c r="UP4477" s="15"/>
      <c r="UQ4477" s="15"/>
      <c r="UR4477" s="15"/>
      <c r="US4477" s="203" t="s">
        <v>3938</v>
      </c>
      <c r="UT4477" s="162">
        <v>1</v>
      </c>
      <c r="UU4477" s="204">
        <v>754.9</v>
      </c>
      <c r="UV4477" s="162">
        <v>2024</v>
      </c>
      <c r="UW4477" s="188" t="s">
        <v>4570</v>
      </c>
      <c r="UX4477" s="162" t="s">
        <v>4217</v>
      </c>
      <c r="UY4477" s="105">
        <v>3914834.69</v>
      </c>
      <c r="UZ4477" s="196"/>
      <c r="VA4477" s="197"/>
      <c r="VB4477" s="196"/>
      <c r="VC4477" s="265">
        <v>3914834.69</v>
      </c>
      <c r="VD4477" s="198">
        <v>45364</v>
      </c>
      <c r="VE4477" s="102">
        <v>45386</v>
      </c>
      <c r="VF4477" s="15"/>
      <c r="VG4477" s="15"/>
      <c r="VH4477" s="15"/>
      <c r="VI4477" s="203" t="s">
        <v>3938</v>
      </c>
      <c r="VJ4477" s="162">
        <v>1</v>
      </c>
      <c r="VK4477" s="204">
        <v>754.9</v>
      </c>
      <c r="VL4477" s="162">
        <v>2024</v>
      </c>
      <c r="VM4477" s="188" t="s">
        <v>4570</v>
      </c>
      <c r="VN4477" s="162" t="s">
        <v>4217</v>
      </c>
      <c r="VO4477" s="105">
        <v>3914834.69</v>
      </c>
      <c r="VP4477" s="196"/>
      <c r="VQ4477" s="197"/>
      <c r="VR4477" s="196"/>
      <c r="VS4477" s="265">
        <v>3914834.69</v>
      </c>
      <c r="VT4477" s="198">
        <v>45364</v>
      </c>
      <c r="VU4477" s="102">
        <v>45386</v>
      </c>
      <c r="VV4477" s="15"/>
      <c r="VW4477" s="15"/>
      <c r="VX4477" s="15"/>
      <c r="VY4477" s="203" t="s">
        <v>3938</v>
      </c>
      <c r="VZ4477" s="162">
        <v>1</v>
      </c>
      <c r="WA4477" s="204">
        <v>754.9</v>
      </c>
      <c r="WB4477" s="162">
        <v>2024</v>
      </c>
      <c r="WC4477" s="188" t="s">
        <v>4570</v>
      </c>
      <c r="WD4477" s="162" t="s">
        <v>4217</v>
      </c>
      <c r="WE4477" s="105">
        <v>3914834.69</v>
      </c>
      <c r="WF4477" s="196"/>
      <c r="WG4477" s="197"/>
      <c r="WH4477" s="196"/>
      <c r="WI4477" s="265">
        <v>3914834.69</v>
      </c>
      <c r="WJ4477" s="198">
        <v>45364</v>
      </c>
      <c r="WK4477" s="102">
        <v>45386</v>
      </c>
      <c r="WL4477" s="15"/>
      <c r="WM4477" s="15"/>
      <c r="WN4477" s="15"/>
      <c r="WO4477" s="203" t="s">
        <v>3938</v>
      </c>
      <c r="WP4477" s="162">
        <v>1</v>
      </c>
      <c r="WQ4477" s="204">
        <v>754.9</v>
      </c>
      <c r="WR4477" s="162">
        <v>2024</v>
      </c>
      <c r="WS4477" s="188" t="s">
        <v>4570</v>
      </c>
      <c r="WT4477" s="162" t="s">
        <v>4217</v>
      </c>
      <c r="WU4477" s="105">
        <v>3914834.69</v>
      </c>
      <c r="WV4477" s="196"/>
      <c r="WW4477" s="197"/>
      <c r="WX4477" s="196"/>
      <c r="WY4477" s="265">
        <v>3914834.69</v>
      </c>
      <c r="WZ4477" s="198">
        <v>45364</v>
      </c>
      <c r="XA4477" s="102">
        <v>45386</v>
      </c>
      <c r="XB4477" s="15"/>
      <c r="XC4477" s="15"/>
      <c r="XD4477" s="15"/>
      <c r="XE4477" s="203" t="s">
        <v>3938</v>
      </c>
      <c r="XF4477" s="162">
        <v>1</v>
      </c>
      <c r="XG4477" s="204">
        <v>754.9</v>
      </c>
      <c r="XH4477" s="162">
        <v>2024</v>
      </c>
      <c r="XI4477" s="188" t="s">
        <v>4570</v>
      </c>
      <c r="XJ4477" s="162" t="s">
        <v>4217</v>
      </c>
      <c r="XK4477" s="105">
        <v>3914834.69</v>
      </c>
      <c r="XL4477" s="196"/>
      <c r="XM4477" s="197"/>
      <c r="XN4477" s="196"/>
      <c r="XO4477" s="265">
        <v>3914834.69</v>
      </c>
      <c r="XP4477" s="198">
        <v>45364</v>
      </c>
      <c r="XQ4477" s="102">
        <v>45386</v>
      </c>
      <c r="XR4477" s="15"/>
      <c r="XS4477" s="15"/>
      <c r="XT4477" s="15"/>
      <c r="XU4477" s="203" t="s">
        <v>3938</v>
      </c>
      <c r="XV4477" s="162">
        <v>1</v>
      </c>
      <c r="XW4477" s="204">
        <v>754.9</v>
      </c>
      <c r="XX4477" s="162">
        <v>2024</v>
      </c>
      <c r="XY4477" s="188" t="s">
        <v>4570</v>
      </c>
      <c r="XZ4477" s="162" t="s">
        <v>4217</v>
      </c>
      <c r="YA4477" s="105">
        <v>3914834.69</v>
      </c>
      <c r="YB4477" s="196"/>
      <c r="YC4477" s="197"/>
      <c r="YD4477" s="196"/>
      <c r="YE4477" s="265">
        <v>3914834.69</v>
      </c>
      <c r="YF4477" s="198">
        <v>45364</v>
      </c>
      <c r="YG4477" s="102">
        <v>45386</v>
      </c>
      <c r="YH4477" s="15"/>
      <c r="YI4477" s="15"/>
      <c r="YJ4477" s="15"/>
      <c r="YK4477" s="203" t="s">
        <v>3938</v>
      </c>
      <c r="YL4477" s="162">
        <v>1</v>
      </c>
      <c r="YM4477" s="204">
        <v>754.9</v>
      </c>
      <c r="YN4477" s="162">
        <v>2024</v>
      </c>
      <c r="YO4477" s="188" t="s">
        <v>4570</v>
      </c>
      <c r="YP4477" s="162" t="s">
        <v>4217</v>
      </c>
      <c r="YQ4477" s="105">
        <v>3914834.69</v>
      </c>
      <c r="YR4477" s="196"/>
      <c r="YS4477" s="197"/>
      <c r="YT4477" s="196"/>
      <c r="YU4477" s="265">
        <v>3914834.69</v>
      </c>
      <c r="YV4477" s="198">
        <v>45364</v>
      </c>
      <c r="YW4477" s="102">
        <v>45386</v>
      </c>
      <c r="YX4477" s="15"/>
      <c r="YY4477" s="15"/>
      <c r="YZ4477" s="15"/>
      <c r="ZA4477" s="203" t="s">
        <v>3938</v>
      </c>
      <c r="ZB4477" s="162">
        <v>1</v>
      </c>
      <c r="ZC4477" s="204">
        <v>754.9</v>
      </c>
      <c r="ZD4477" s="162">
        <v>2024</v>
      </c>
      <c r="ZE4477" s="188" t="s">
        <v>4570</v>
      </c>
      <c r="ZF4477" s="162" t="s">
        <v>4217</v>
      </c>
      <c r="ZG4477" s="105">
        <v>3914834.69</v>
      </c>
      <c r="ZH4477" s="196"/>
      <c r="ZI4477" s="197"/>
      <c r="ZJ4477" s="196"/>
      <c r="ZK4477" s="265">
        <v>3914834.69</v>
      </c>
      <c r="ZL4477" s="198">
        <v>45364</v>
      </c>
      <c r="ZM4477" s="102">
        <v>45386</v>
      </c>
      <c r="ZN4477" s="15"/>
      <c r="ZO4477" s="15"/>
      <c r="ZP4477" s="15"/>
      <c r="ZQ4477" s="203" t="s">
        <v>3938</v>
      </c>
      <c r="ZR4477" s="162">
        <v>1</v>
      </c>
      <c r="ZS4477" s="204">
        <v>754.9</v>
      </c>
      <c r="ZT4477" s="162">
        <v>2024</v>
      </c>
      <c r="ZU4477" s="188" t="s">
        <v>4570</v>
      </c>
      <c r="ZV4477" s="162" t="s">
        <v>4217</v>
      </c>
      <c r="ZW4477" s="105">
        <v>3914834.69</v>
      </c>
      <c r="ZX4477" s="196"/>
      <c r="ZY4477" s="197"/>
      <c r="ZZ4477" s="196"/>
      <c r="AAA4477" s="265">
        <v>3914834.69</v>
      </c>
      <c r="AAB4477" s="198">
        <v>45364</v>
      </c>
      <c r="AAC4477" s="102">
        <v>45386</v>
      </c>
      <c r="AAD4477" s="15"/>
      <c r="AAE4477" s="15"/>
      <c r="AAF4477" s="15"/>
      <c r="AAG4477" s="203" t="s">
        <v>3938</v>
      </c>
      <c r="AAH4477" s="162">
        <v>1</v>
      </c>
      <c r="AAI4477" s="204">
        <v>754.9</v>
      </c>
      <c r="AAJ4477" s="162">
        <v>2024</v>
      </c>
      <c r="AAK4477" s="188" t="s">
        <v>4570</v>
      </c>
      <c r="AAL4477" s="162" t="s">
        <v>4217</v>
      </c>
      <c r="AAM4477" s="105">
        <v>3914834.69</v>
      </c>
      <c r="AAN4477" s="196"/>
      <c r="AAO4477" s="197"/>
      <c r="AAP4477" s="196"/>
      <c r="AAQ4477" s="265">
        <v>3914834.69</v>
      </c>
      <c r="AAR4477" s="198">
        <v>45364</v>
      </c>
      <c r="AAS4477" s="102">
        <v>45386</v>
      </c>
      <c r="AAT4477" s="15"/>
      <c r="AAU4477" s="15"/>
      <c r="AAV4477" s="15"/>
      <c r="AAW4477" s="203" t="s">
        <v>3938</v>
      </c>
      <c r="AAX4477" s="162">
        <v>1</v>
      </c>
      <c r="AAY4477" s="204">
        <v>754.9</v>
      </c>
      <c r="AAZ4477" s="162">
        <v>2024</v>
      </c>
      <c r="ABA4477" s="188" t="s">
        <v>4570</v>
      </c>
      <c r="ABB4477" s="162" t="s">
        <v>4217</v>
      </c>
      <c r="ABC4477" s="105">
        <v>3914834.69</v>
      </c>
      <c r="ABD4477" s="196"/>
      <c r="ABE4477" s="197"/>
      <c r="ABF4477" s="196"/>
      <c r="ABG4477" s="265">
        <v>3914834.69</v>
      </c>
      <c r="ABH4477" s="198">
        <v>45364</v>
      </c>
      <c r="ABI4477" s="102">
        <v>45386</v>
      </c>
      <c r="ABJ4477" s="15"/>
      <c r="ABK4477" s="15"/>
      <c r="ABL4477" s="15"/>
      <c r="ABM4477" s="203" t="s">
        <v>3938</v>
      </c>
      <c r="ABN4477" s="162">
        <v>1</v>
      </c>
      <c r="ABO4477" s="204">
        <v>754.9</v>
      </c>
      <c r="ABP4477" s="162">
        <v>2024</v>
      </c>
      <c r="ABQ4477" s="188" t="s">
        <v>4570</v>
      </c>
      <c r="ABR4477" s="162" t="s">
        <v>4217</v>
      </c>
      <c r="ABS4477" s="105">
        <v>3914834.69</v>
      </c>
      <c r="ABT4477" s="196"/>
      <c r="ABU4477" s="197"/>
      <c r="ABV4477" s="196"/>
      <c r="ABW4477" s="265">
        <v>3914834.69</v>
      </c>
      <c r="ABX4477" s="198">
        <v>45364</v>
      </c>
      <c r="ABY4477" s="102">
        <v>45386</v>
      </c>
      <c r="ABZ4477" s="15"/>
      <c r="ACA4477" s="15"/>
      <c r="ACB4477" s="15"/>
      <c r="ACC4477" s="203" t="s">
        <v>3938</v>
      </c>
      <c r="ACD4477" s="162">
        <v>1</v>
      </c>
      <c r="ACE4477" s="204">
        <v>754.9</v>
      </c>
      <c r="ACF4477" s="162">
        <v>2024</v>
      </c>
      <c r="ACG4477" s="188" t="s">
        <v>4570</v>
      </c>
      <c r="ACH4477" s="162" t="s">
        <v>4217</v>
      </c>
      <c r="ACI4477" s="105">
        <v>3914834.69</v>
      </c>
      <c r="ACJ4477" s="196"/>
      <c r="ACK4477" s="197"/>
      <c r="ACL4477" s="196"/>
      <c r="ACM4477" s="265">
        <v>3914834.69</v>
      </c>
      <c r="ACN4477" s="198">
        <v>45364</v>
      </c>
      <c r="ACO4477" s="102">
        <v>45386</v>
      </c>
      <c r="ACP4477" s="15"/>
      <c r="ACQ4477" s="15"/>
      <c r="ACR4477" s="15"/>
      <c r="ACS4477" s="203" t="s">
        <v>3938</v>
      </c>
      <c r="ACT4477" s="162">
        <v>1</v>
      </c>
      <c r="ACU4477" s="204">
        <v>754.9</v>
      </c>
      <c r="ACV4477" s="162">
        <v>2024</v>
      </c>
      <c r="ACW4477" s="188" t="s">
        <v>4570</v>
      </c>
      <c r="ACX4477" s="162" t="s">
        <v>4217</v>
      </c>
      <c r="ACY4477" s="105">
        <v>3914834.69</v>
      </c>
      <c r="ACZ4477" s="196"/>
      <c r="ADA4477" s="197"/>
      <c r="ADB4477" s="196"/>
      <c r="ADC4477" s="265">
        <v>3914834.69</v>
      </c>
      <c r="ADD4477" s="198">
        <v>45364</v>
      </c>
      <c r="ADE4477" s="102">
        <v>45386</v>
      </c>
      <c r="ADF4477" s="15"/>
      <c r="ADG4477" s="15"/>
      <c r="ADH4477" s="15"/>
      <c r="ADI4477" s="203" t="s">
        <v>3938</v>
      </c>
      <c r="ADJ4477" s="162">
        <v>1</v>
      </c>
      <c r="ADK4477" s="204">
        <v>754.9</v>
      </c>
      <c r="ADL4477" s="162">
        <v>2024</v>
      </c>
      <c r="ADM4477" s="188" t="s">
        <v>4570</v>
      </c>
      <c r="ADN4477" s="162" t="s">
        <v>4217</v>
      </c>
      <c r="ADO4477" s="105">
        <v>3914834.69</v>
      </c>
      <c r="ADP4477" s="196"/>
      <c r="ADQ4477" s="197"/>
      <c r="ADR4477" s="196"/>
      <c r="ADS4477" s="265">
        <v>3914834.69</v>
      </c>
      <c r="ADT4477" s="198">
        <v>45364</v>
      </c>
      <c r="ADU4477" s="102">
        <v>45386</v>
      </c>
      <c r="ADV4477" s="15"/>
      <c r="ADW4477" s="15"/>
      <c r="ADX4477" s="15"/>
      <c r="ADY4477" s="203" t="s">
        <v>3938</v>
      </c>
      <c r="ADZ4477" s="162">
        <v>1</v>
      </c>
      <c r="AEA4477" s="204">
        <v>754.9</v>
      </c>
      <c r="AEB4477" s="162">
        <v>2024</v>
      </c>
      <c r="AEC4477" s="188" t="s">
        <v>4570</v>
      </c>
      <c r="AED4477" s="162" t="s">
        <v>4217</v>
      </c>
      <c r="AEE4477" s="105">
        <v>3914834.69</v>
      </c>
      <c r="AEF4477" s="196"/>
      <c r="AEG4477" s="197"/>
      <c r="AEH4477" s="196"/>
      <c r="AEI4477" s="265">
        <v>3914834.69</v>
      </c>
      <c r="AEJ4477" s="198">
        <v>45364</v>
      </c>
      <c r="AEK4477" s="102">
        <v>45386</v>
      </c>
      <c r="AEL4477" s="15"/>
      <c r="AEM4477" s="15"/>
      <c r="AEN4477" s="15"/>
      <c r="AEO4477" s="203" t="s">
        <v>3938</v>
      </c>
      <c r="AEP4477" s="162">
        <v>1</v>
      </c>
      <c r="AEQ4477" s="204">
        <v>754.9</v>
      </c>
      <c r="AER4477" s="162">
        <v>2024</v>
      </c>
      <c r="AES4477" s="188" t="s">
        <v>4570</v>
      </c>
      <c r="AET4477" s="162" t="s">
        <v>4217</v>
      </c>
      <c r="AEU4477" s="105">
        <v>3914834.69</v>
      </c>
      <c r="AEV4477" s="196"/>
      <c r="AEW4477" s="197"/>
      <c r="AEX4477" s="196"/>
      <c r="AEY4477" s="265">
        <v>3914834.69</v>
      </c>
      <c r="AEZ4477" s="198">
        <v>45364</v>
      </c>
      <c r="AFA4477" s="102">
        <v>45386</v>
      </c>
      <c r="AFB4477" s="15"/>
      <c r="AFC4477" s="15"/>
      <c r="AFD4477" s="15"/>
      <c r="AFE4477" s="203" t="s">
        <v>3938</v>
      </c>
      <c r="AFF4477" s="162">
        <v>1</v>
      </c>
      <c r="AFG4477" s="204">
        <v>754.9</v>
      </c>
      <c r="AFH4477" s="162">
        <v>2024</v>
      </c>
      <c r="AFI4477" s="188" t="s">
        <v>4570</v>
      </c>
      <c r="AFJ4477" s="162" t="s">
        <v>4217</v>
      </c>
      <c r="AFK4477" s="105">
        <v>3914834.69</v>
      </c>
      <c r="AFL4477" s="196"/>
      <c r="AFM4477" s="197"/>
      <c r="AFN4477" s="196"/>
      <c r="AFO4477" s="265">
        <v>3914834.69</v>
      </c>
      <c r="AFP4477" s="198">
        <v>45364</v>
      </c>
      <c r="AFQ4477" s="102">
        <v>45386</v>
      </c>
      <c r="AFR4477" s="15"/>
      <c r="AFS4477" s="15"/>
      <c r="AFT4477" s="15"/>
      <c r="AFU4477" s="203" t="s">
        <v>3938</v>
      </c>
      <c r="AFV4477" s="162">
        <v>1</v>
      </c>
      <c r="AFW4477" s="204">
        <v>754.9</v>
      </c>
      <c r="AFX4477" s="162">
        <v>2024</v>
      </c>
      <c r="AFY4477" s="188" t="s">
        <v>4570</v>
      </c>
      <c r="AFZ4477" s="162" t="s">
        <v>4217</v>
      </c>
      <c r="AGA4477" s="105">
        <v>3914834.69</v>
      </c>
      <c r="AGB4477" s="196"/>
      <c r="AGC4477" s="197"/>
      <c r="AGD4477" s="196"/>
      <c r="AGE4477" s="265">
        <v>3914834.69</v>
      </c>
      <c r="AGF4477" s="198">
        <v>45364</v>
      </c>
      <c r="AGG4477" s="102">
        <v>45386</v>
      </c>
      <c r="AGH4477" s="15"/>
      <c r="AGI4477" s="15"/>
      <c r="AGJ4477" s="15"/>
      <c r="AGK4477" s="203" t="s">
        <v>3938</v>
      </c>
      <c r="AGL4477" s="162">
        <v>1</v>
      </c>
      <c r="AGM4477" s="204">
        <v>754.9</v>
      </c>
      <c r="AGN4477" s="162">
        <v>2024</v>
      </c>
      <c r="AGO4477" s="188" t="s">
        <v>4570</v>
      </c>
      <c r="AGP4477" s="162" t="s">
        <v>4217</v>
      </c>
      <c r="AGQ4477" s="105">
        <v>3914834.69</v>
      </c>
      <c r="AGR4477" s="196"/>
      <c r="AGS4477" s="197"/>
      <c r="AGT4477" s="196"/>
      <c r="AGU4477" s="265">
        <v>3914834.69</v>
      </c>
      <c r="AGV4477" s="198">
        <v>45364</v>
      </c>
      <c r="AGW4477" s="102">
        <v>45386</v>
      </c>
      <c r="AGX4477" s="15"/>
      <c r="AGY4477" s="15"/>
      <c r="AGZ4477" s="15"/>
      <c r="AHA4477" s="203" t="s">
        <v>3938</v>
      </c>
      <c r="AHB4477" s="162">
        <v>1</v>
      </c>
      <c r="AHC4477" s="204">
        <v>754.9</v>
      </c>
      <c r="AHD4477" s="162">
        <v>2024</v>
      </c>
      <c r="AHE4477" s="188" t="s">
        <v>4570</v>
      </c>
      <c r="AHF4477" s="162" t="s">
        <v>4217</v>
      </c>
      <c r="AHG4477" s="105">
        <v>3914834.69</v>
      </c>
      <c r="AHH4477" s="196"/>
      <c r="AHI4477" s="197"/>
      <c r="AHJ4477" s="196"/>
      <c r="AHK4477" s="265">
        <v>3914834.69</v>
      </c>
      <c r="AHL4477" s="198">
        <v>45364</v>
      </c>
      <c r="AHM4477" s="102">
        <v>45386</v>
      </c>
      <c r="AHN4477" s="15"/>
      <c r="AHO4477" s="15"/>
      <c r="AHP4477" s="15"/>
      <c r="AHQ4477" s="203" t="s">
        <v>3938</v>
      </c>
      <c r="AHR4477" s="162">
        <v>1</v>
      </c>
      <c r="AHS4477" s="204">
        <v>754.9</v>
      </c>
      <c r="AHT4477" s="162">
        <v>2024</v>
      </c>
      <c r="AHU4477" s="188" t="s">
        <v>4570</v>
      </c>
      <c r="AHV4477" s="162" t="s">
        <v>4217</v>
      </c>
      <c r="AHW4477" s="105">
        <v>3914834.69</v>
      </c>
      <c r="AHX4477" s="196"/>
      <c r="AHY4477" s="197"/>
      <c r="AHZ4477" s="196"/>
      <c r="AIA4477" s="265">
        <v>3914834.69</v>
      </c>
      <c r="AIB4477" s="198">
        <v>45364</v>
      </c>
      <c r="AIC4477" s="102">
        <v>45386</v>
      </c>
      <c r="AID4477" s="15"/>
      <c r="AIE4477" s="15"/>
      <c r="AIF4477" s="15"/>
      <c r="AIG4477" s="203" t="s">
        <v>3938</v>
      </c>
      <c r="AIH4477" s="162">
        <v>1</v>
      </c>
      <c r="AII4477" s="204">
        <v>754.9</v>
      </c>
      <c r="AIJ4477" s="162">
        <v>2024</v>
      </c>
      <c r="AIK4477" s="188" t="s">
        <v>4570</v>
      </c>
      <c r="AIL4477" s="162" t="s">
        <v>4217</v>
      </c>
      <c r="AIM4477" s="105">
        <v>3914834.69</v>
      </c>
      <c r="AIN4477" s="196"/>
      <c r="AIO4477" s="197"/>
      <c r="AIP4477" s="196"/>
      <c r="AIQ4477" s="265">
        <v>3914834.69</v>
      </c>
      <c r="AIR4477" s="198">
        <v>45364</v>
      </c>
      <c r="AIS4477" s="102">
        <v>45386</v>
      </c>
      <c r="AIT4477" s="15"/>
      <c r="AIU4477" s="15"/>
      <c r="AIV4477" s="15"/>
      <c r="AIW4477" s="203" t="s">
        <v>3938</v>
      </c>
      <c r="AIX4477" s="162">
        <v>1</v>
      </c>
      <c r="AIY4477" s="204">
        <v>754.9</v>
      </c>
      <c r="AIZ4477" s="162">
        <v>2024</v>
      </c>
      <c r="AJA4477" s="188" t="s">
        <v>4570</v>
      </c>
      <c r="AJB4477" s="162" t="s">
        <v>4217</v>
      </c>
      <c r="AJC4477" s="105">
        <v>3914834.69</v>
      </c>
      <c r="AJD4477" s="196"/>
      <c r="AJE4477" s="197"/>
      <c r="AJF4477" s="196"/>
      <c r="AJG4477" s="265">
        <v>3914834.69</v>
      </c>
      <c r="AJH4477" s="198">
        <v>45364</v>
      </c>
      <c r="AJI4477" s="102">
        <v>45386</v>
      </c>
      <c r="AJJ4477" s="15"/>
      <c r="AJK4477" s="15"/>
      <c r="AJL4477" s="15"/>
      <c r="AJM4477" s="203" t="s">
        <v>3938</v>
      </c>
      <c r="AJN4477" s="162">
        <v>1</v>
      </c>
      <c r="AJO4477" s="204">
        <v>754.9</v>
      </c>
      <c r="AJP4477" s="162">
        <v>2024</v>
      </c>
      <c r="AJQ4477" s="188" t="s">
        <v>4570</v>
      </c>
      <c r="AJR4477" s="162" t="s">
        <v>4217</v>
      </c>
      <c r="AJS4477" s="105">
        <v>3914834.69</v>
      </c>
      <c r="AJT4477" s="196"/>
      <c r="AJU4477" s="197"/>
      <c r="AJV4477" s="196"/>
      <c r="AJW4477" s="265">
        <v>3914834.69</v>
      </c>
      <c r="AJX4477" s="198">
        <v>45364</v>
      </c>
      <c r="AJY4477" s="102">
        <v>45386</v>
      </c>
      <c r="AJZ4477" s="15"/>
      <c r="AKA4477" s="15"/>
      <c r="AKB4477" s="15"/>
      <c r="AKC4477" s="203" t="s">
        <v>3938</v>
      </c>
      <c r="AKD4477" s="162">
        <v>1</v>
      </c>
      <c r="AKE4477" s="204">
        <v>754.9</v>
      </c>
      <c r="AKF4477" s="162">
        <v>2024</v>
      </c>
      <c r="AKG4477" s="188" t="s">
        <v>4570</v>
      </c>
      <c r="AKH4477" s="162" t="s">
        <v>4217</v>
      </c>
      <c r="AKI4477" s="105">
        <v>3914834.69</v>
      </c>
      <c r="AKJ4477" s="196"/>
      <c r="AKK4477" s="197"/>
      <c r="AKL4477" s="196"/>
      <c r="AKM4477" s="265">
        <v>3914834.69</v>
      </c>
      <c r="AKN4477" s="198">
        <v>45364</v>
      </c>
      <c r="AKO4477" s="102">
        <v>45386</v>
      </c>
      <c r="AKP4477" s="15"/>
      <c r="AKQ4477" s="15"/>
      <c r="AKR4477" s="15"/>
      <c r="AKS4477" s="203" t="s">
        <v>3938</v>
      </c>
      <c r="AKT4477" s="162">
        <v>1</v>
      </c>
      <c r="AKU4477" s="204">
        <v>754.9</v>
      </c>
      <c r="AKV4477" s="162">
        <v>2024</v>
      </c>
      <c r="AKW4477" s="188" t="s">
        <v>4570</v>
      </c>
      <c r="AKX4477" s="162" t="s">
        <v>4217</v>
      </c>
      <c r="AKY4477" s="105">
        <v>3914834.69</v>
      </c>
      <c r="AKZ4477" s="196"/>
      <c r="ALA4477" s="197"/>
      <c r="ALB4477" s="196"/>
      <c r="ALC4477" s="265">
        <v>3914834.69</v>
      </c>
      <c r="ALD4477" s="198">
        <v>45364</v>
      </c>
      <c r="ALE4477" s="102">
        <v>45386</v>
      </c>
      <c r="ALF4477" s="15"/>
      <c r="ALG4477" s="15"/>
      <c r="ALH4477" s="15"/>
      <c r="ALI4477" s="203" t="s">
        <v>3938</v>
      </c>
      <c r="ALJ4477" s="162">
        <v>1</v>
      </c>
      <c r="ALK4477" s="204">
        <v>754.9</v>
      </c>
      <c r="ALL4477" s="162">
        <v>2024</v>
      </c>
      <c r="ALM4477" s="188" t="s">
        <v>4570</v>
      </c>
      <c r="ALN4477" s="162" t="s">
        <v>4217</v>
      </c>
      <c r="ALO4477" s="105">
        <v>3914834.69</v>
      </c>
      <c r="ALP4477" s="196"/>
      <c r="ALQ4477" s="197"/>
      <c r="ALR4477" s="196"/>
      <c r="ALS4477" s="265">
        <v>3914834.69</v>
      </c>
      <c r="ALT4477" s="198">
        <v>45364</v>
      </c>
      <c r="ALU4477" s="102">
        <v>45386</v>
      </c>
      <c r="ALV4477" s="15"/>
      <c r="ALW4477" s="15"/>
      <c r="ALX4477" s="15"/>
      <c r="ALY4477" s="203" t="s">
        <v>3938</v>
      </c>
      <c r="ALZ4477" s="162">
        <v>1</v>
      </c>
      <c r="AMA4477" s="204">
        <v>754.9</v>
      </c>
      <c r="AMB4477" s="162">
        <v>2024</v>
      </c>
      <c r="AMC4477" s="188" t="s">
        <v>4570</v>
      </c>
      <c r="AMD4477" s="162" t="s">
        <v>4217</v>
      </c>
      <c r="AME4477" s="105">
        <v>3914834.69</v>
      </c>
      <c r="AMF4477" s="196"/>
      <c r="AMG4477" s="197"/>
      <c r="AMH4477" s="196"/>
      <c r="AMI4477" s="265">
        <v>3914834.69</v>
      </c>
      <c r="AMJ4477" s="198">
        <v>45364</v>
      </c>
      <c r="AMK4477" s="102">
        <v>45386</v>
      </c>
      <c r="AML4477" s="15"/>
      <c r="AMM4477" s="15"/>
      <c r="AMN4477" s="15"/>
      <c r="AMO4477" s="203" t="s">
        <v>3938</v>
      </c>
      <c r="AMP4477" s="162">
        <v>1</v>
      </c>
      <c r="AMQ4477" s="204">
        <v>754.9</v>
      </c>
      <c r="AMR4477" s="162">
        <v>2024</v>
      </c>
      <c r="AMS4477" s="188" t="s">
        <v>4570</v>
      </c>
      <c r="AMT4477" s="162" t="s">
        <v>4217</v>
      </c>
      <c r="AMU4477" s="105">
        <v>3914834.69</v>
      </c>
      <c r="AMV4477" s="196"/>
      <c r="AMW4477" s="197"/>
      <c r="AMX4477" s="196"/>
      <c r="AMY4477" s="265">
        <v>3914834.69</v>
      </c>
      <c r="AMZ4477" s="198">
        <v>45364</v>
      </c>
      <c r="ANA4477" s="102">
        <v>45386</v>
      </c>
      <c r="ANB4477" s="15"/>
      <c r="ANC4477" s="15"/>
      <c r="AND4477" s="15"/>
      <c r="ANE4477" s="203" t="s">
        <v>3938</v>
      </c>
      <c r="ANF4477" s="162">
        <v>1</v>
      </c>
      <c r="ANG4477" s="204">
        <v>754.9</v>
      </c>
      <c r="ANH4477" s="162">
        <v>2024</v>
      </c>
      <c r="ANI4477" s="188" t="s">
        <v>4570</v>
      </c>
      <c r="ANJ4477" s="162" t="s">
        <v>4217</v>
      </c>
      <c r="ANK4477" s="105">
        <v>3914834.69</v>
      </c>
      <c r="ANL4477" s="196"/>
      <c r="ANM4477" s="197"/>
      <c r="ANN4477" s="196"/>
      <c r="ANO4477" s="265">
        <v>3914834.69</v>
      </c>
      <c r="ANP4477" s="198">
        <v>45364</v>
      </c>
      <c r="ANQ4477" s="102">
        <v>45386</v>
      </c>
      <c r="ANR4477" s="15"/>
      <c r="ANS4477" s="15"/>
      <c r="ANT4477" s="15"/>
      <c r="ANU4477" s="203" t="s">
        <v>3938</v>
      </c>
      <c r="ANV4477" s="162">
        <v>1</v>
      </c>
      <c r="ANW4477" s="204">
        <v>754.9</v>
      </c>
      <c r="ANX4477" s="162">
        <v>2024</v>
      </c>
      <c r="ANY4477" s="188" t="s">
        <v>4570</v>
      </c>
      <c r="ANZ4477" s="162" t="s">
        <v>4217</v>
      </c>
      <c r="AOA4477" s="105">
        <v>3914834.69</v>
      </c>
      <c r="AOB4477" s="196"/>
      <c r="AOC4477" s="197"/>
      <c r="AOD4477" s="196"/>
      <c r="AOE4477" s="265">
        <v>3914834.69</v>
      </c>
      <c r="AOF4477" s="198">
        <v>45364</v>
      </c>
      <c r="AOG4477" s="102">
        <v>45386</v>
      </c>
      <c r="AOH4477" s="15"/>
      <c r="AOI4477" s="15"/>
      <c r="AOJ4477" s="15"/>
      <c r="AOK4477" s="203" t="s">
        <v>3938</v>
      </c>
      <c r="AOL4477" s="162">
        <v>1</v>
      </c>
      <c r="AOM4477" s="204">
        <v>754.9</v>
      </c>
      <c r="AON4477" s="162">
        <v>2024</v>
      </c>
      <c r="AOO4477" s="188" t="s">
        <v>4570</v>
      </c>
      <c r="AOP4477" s="162" t="s">
        <v>4217</v>
      </c>
      <c r="AOQ4477" s="105">
        <v>3914834.69</v>
      </c>
      <c r="AOR4477" s="196"/>
      <c r="AOS4477" s="197"/>
      <c r="AOT4477" s="196"/>
      <c r="AOU4477" s="265">
        <v>3914834.69</v>
      </c>
      <c r="AOV4477" s="198">
        <v>45364</v>
      </c>
      <c r="AOW4477" s="102">
        <v>45386</v>
      </c>
      <c r="AOX4477" s="15"/>
      <c r="AOY4477" s="15"/>
      <c r="AOZ4477" s="15"/>
      <c r="APA4477" s="203" t="s">
        <v>3938</v>
      </c>
      <c r="APB4477" s="162">
        <v>1</v>
      </c>
      <c r="APC4477" s="204">
        <v>754.9</v>
      </c>
      <c r="APD4477" s="162">
        <v>2024</v>
      </c>
      <c r="APE4477" s="188" t="s">
        <v>4570</v>
      </c>
      <c r="APF4477" s="162" t="s">
        <v>4217</v>
      </c>
      <c r="APG4477" s="105">
        <v>3914834.69</v>
      </c>
      <c r="APH4477" s="196"/>
      <c r="API4477" s="197"/>
      <c r="APJ4477" s="196"/>
      <c r="APK4477" s="265">
        <v>3914834.69</v>
      </c>
      <c r="APL4477" s="198">
        <v>45364</v>
      </c>
      <c r="APM4477" s="102">
        <v>45386</v>
      </c>
      <c r="APN4477" s="15"/>
      <c r="APO4477" s="15"/>
      <c r="APP4477" s="15"/>
      <c r="APQ4477" s="203" t="s">
        <v>3938</v>
      </c>
      <c r="APR4477" s="162">
        <v>1</v>
      </c>
      <c r="APS4477" s="204">
        <v>754.9</v>
      </c>
      <c r="APT4477" s="162">
        <v>2024</v>
      </c>
      <c r="APU4477" s="188" t="s">
        <v>4570</v>
      </c>
      <c r="APV4477" s="162" t="s">
        <v>4217</v>
      </c>
      <c r="APW4477" s="105">
        <v>3914834.69</v>
      </c>
      <c r="APX4477" s="196"/>
      <c r="APY4477" s="197"/>
      <c r="APZ4477" s="196"/>
      <c r="AQA4477" s="265">
        <v>3914834.69</v>
      </c>
      <c r="AQB4477" s="198">
        <v>45364</v>
      </c>
      <c r="AQC4477" s="102">
        <v>45386</v>
      </c>
      <c r="AQD4477" s="15"/>
      <c r="AQE4477" s="15"/>
      <c r="AQF4477" s="15"/>
      <c r="AQG4477" s="203" t="s">
        <v>3938</v>
      </c>
      <c r="AQH4477" s="162">
        <v>1</v>
      </c>
      <c r="AQI4477" s="204">
        <v>754.9</v>
      </c>
      <c r="AQJ4477" s="162">
        <v>2024</v>
      </c>
      <c r="AQK4477" s="188" t="s">
        <v>4570</v>
      </c>
      <c r="AQL4477" s="162" t="s">
        <v>4217</v>
      </c>
      <c r="AQM4477" s="105">
        <v>3914834.69</v>
      </c>
      <c r="AQN4477" s="196"/>
      <c r="AQO4477" s="197"/>
      <c r="AQP4477" s="196"/>
      <c r="AQQ4477" s="265">
        <v>3914834.69</v>
      </c>
      <c r="AQR4477" s="198">
        <v>45364</v>
      </c>
      <c r="AQS4477" s="102">
        <v>45386</v>
      </c>
      <c r="AQT4477" s="15"/>
      <c r="AQU4477" s="15"/>
      <c r="AQV4477" s="15"/>
      <c r="AQW4477" s="203" t="s">
        <v>3938</v>
      </c>
      <c r="AQX4477" s="162">
        <v>1</v>
      </c>
      <c r="AQY4477" s="204">
        <v>754.9</v>
      </c>
      <c r="AQZ4477" s="162">
        <v>2024</v>
      </c>
      <c r="ARA4477" s="188" t="s">
        <v>4570</v>
      </c>
      <c r="ARB4477" s="162" t="s">
        <v>4217</v>
      </c>
      <c r="ARC4477" s="105">
        <v>3914834.69</v>
      </c>
      <c r="ARD4477" s="196"/>
      <c r="ARE4477" s="197"/>
      <c r="ARF4477" s="196"/>
      <c r="ARG4477" s="265">
        <v>3914834.69</v>
      </c>
      <c r="ARH4477" s="198">
        <v>45364</v>
      </c>
      <c r="ARI4477" s="102">
        <v>45386</v>
      </c>
      <c r="ARJ4477" s="15"/>
      <c r="ARK4477" s="15"/>
      <c r="ARL4477" s="15"/>
      <c r="ARM4477" s="203" t="s">
        <v>3938</v>
      </c>
      <c r="ARN4477" s="162">
        <v>1</v>
      </c>
      <c r="ARO4477" s="204">
        <v>754.9</v>
      </c>
      <c r="ARP4477" s="162">
        <v>2024</v>
      </c>
      <c r="ARQ4477" s="188" t="s">
        <v>4570</v>
      </c>
      <c r="ARR4477" s="162" t="s">
        <v>4217</v>
      </c>
      <c r="ARS4477" s="105">
        <v>3914834.69</v>
      </c>
      <c r="ART4477" s="196"/>
      <c r="ARU4477" s="197"/>
      <c r="ARV4477" s="196"/>
      <c r="ARW4477" s="265">
        <v>3914834.69</v>
      </c>
      <c r="ARX4477" s="198">
        <v>45364</v>
      </c>
      <c r="ARY4477" s="102">
        <v>45386</v>
      </c>
      <c r="ARZ4477" s="15"/>
      <c r="ASA4477" s="15"/>
      <c r="ASB4477" s="15"/>
      <c r="ASC4477" s="203" t="s">
        <v>3938</v>
      </c>
      <c r="ASD4477" s="162">
        <v>1</v>
      </c>
      <c r="ASE4477" s="204">
        <v>754.9</v>
      </c>
      <c r="ASF4477" s="162">
        <v>2024</v>
      </c>
      <c r="ASG4477" s="188" t="s">
        <v>4570</v>
      </c>
      <c r="ASH4477" s="162" t="s">
        <v>4217</v>
      </c>
      <c r="ASI4477" s="105">
        <v>3914834.69</v>
      </c>
      <c r="ASJ4477" s="196"/>
      <c r="ASK4477" s="197"/>
      <c r="ASL4477" s="196"/>
      <c r="ASM4477" s="265">
        <v>3914834.69</v>
      </c>
      <c r="ASN4477" s="198">
        <v>45364</v>
      </c>
      <c r="ASO4477" s="102">
        <v>45386</v>
      </c>
      <c r="ASP4477" s="15"/>
      <c r="ASQ4477" s="15"/>
      <c r="ASR4477" s="15"/>
      <c r="ASS4477" s="203" t="s">
        <v>3938</v>
      </c>
      <c r="AST4477" s="162">
        <v>1</v>
      </c>
      <c r="ASU4477" s="204">
        <v>754.9</v>
      </c>
      <c r="ASV4477" s="162">
        <v>2024</v>
      </c>
      <c r="ASW4477" s="188" t="s">
        <v>4570</v>
      </c>
      <c r="ASX4477" s="162" t="s">
        <v>4217</v>
      </c>
      <c r="ASY4477" s="105">
        <v>3914834.69</v>
      </c>
      <c r="ASZ4477" s="196"/>
      <c r="ATA4477" s="197"/>
      <c r="ATB4477" s="196"/>
      <c r="ATC4477" s="265">
        <v>3914834.69</v>
      </c>
      <c r="ATD4477" s="198">
        <v>45364</v>
      </c>
      <c r="ATE4477" s="102">
        <v>45386</v>
      </c>
      <c r="ATF4477" s="15"/>
      <c r="ATG4477" s="15"/>
      <c r="ATH4477" s="15"/>
      <c r="ATI4477" s="203" t="s">
        <v>3938</v>
      </c>
      <c r="ATJ4477" s="162">
        <v>1</v>
      </c>
      <c r="ATK4477" s="204">
        <v>754.9</v>
      </c>
      <c r="ATL4477" s="162">
        <v>2024</v>
      </c>
      <c r="ATM4477" s="188" t="s">
        <v>4570</v>
      </c>
      <c r="ATN4477" s="162" t="s">
        <v>4217</v>
      </c>
      <c r="ATO4477" s="105">
        <v>3914834.69</v>
      </c>
      <c r="ATP4477" s="196"/>
      <c r="ATQ4477" s="197"/>
      <c r="ATR4477" s="196"/>
      <c r="ATS4477" s="265">
        <v>3914834.69</v>
      </c>
      <c r="ATT4477" s="198">
        <v>45364</v>
      </c>
      <c r="ATU4477" s="102">
        <v>45386</v>
      </c>
      <c r="ATV4477" s="15"/>
      <c r="ATW4477" s="15"/>
      <c r="ATX4477" s="15"/>
      <c r="ATY4477" s="203" t="s">
        <v>3938</v>
      </c>
      <c r="ATZ4477" s="162">
        <v>1</v>
      </c>
      <c r="AUA4477" s="204">
        <v>754.9</v>
      </c>
      <c r="AUB4477" s="162">
        <v>2024</v>
      </c>
      <c r="AUC4477" s="188" t="s">
        <v>4570</v>
      </c>
      <c r="AUD4477" s="162" t="s">
        <v>4217</v>
      </c>
      <c r="AUE4477" s="105">
        <v>3914834.69</v>
      </c>
      <c r="AUF4477" s="196"/>
      <c r="AUG4477" s="197"/>
      <c r="AUH4477" s="196"/>
      <c r="AUI4477" s="265">
        <v>3914834.69</v>
      </c>
      <c r="AUJ4477" s="198">
        <v>45364</v>
      </c>
      <c r="AUK4477" s="102">
        <v>45386</v>
      </c>
      <c r="AUL4477" s="15"/>
      <c r="AUM4477" s="15"/>
      <c r="AUN4477" s="15"/>
      <c r="AUO4477" s="203" t="s">
        <v>3938</v>
      </c>
      <c r="AUP4477" s="162">
        <v>1</v>
      </c>
      <c r="AUQ4477" s="204">
        <v>754.9</v>
      </c>
      <c r="AUR4477" s="162">
        <v>2024</v>
      </c>
      <c r="AUS4477" s="188" t="s">
        <v>4570</v>
      </c>
      <c r="AUT4477" s="162" t="s">
        <v>4217</v>
      </c>
      <c r="AUU4477" s="105">
        <v>3914834.69</v>
      </c>
      <c r="AUV4477" s="196"/>
      <c r="AUW4477" s="197"/>
      <c r="AUX4477" s="196"/>
      <c r="AUY4477" s="265">
        <v>3914834.69</v>
      </c>
      <c r="AUZ4477" s="198">
        <v>45364</v>
      </c>
      <c r="AVA4477" s="102">
        <v>45386</v>
      </c>
      <c r="AVB4477" s="15"/>
      <c r="AVC4477" s="15"/>
      <c r="AVD4477" s="15"/>
      <c r="AVE4477" s="203" t="s">
        <v>3938</v>
      </c>
      <c r="AVF4477" s="162">
        <v>1</v>
      </c>
      <c r="AVG4477" s="204">
        <v>754.9</v>
      </c>
      <c r="AVH4477" s="162">
        <v>2024</v>
      </c>
      <c r="AVI4477" s="188" t="s">
        <v>4570</v>
      </c>
      <c r="AVJ4477" s="162" t="s">
        <v>4217</v>
      </c>
      <c r="AVK4477" s="105">
        <v>3914834.69</v>
      </c>
      <c r="AVL4477" s="196"/>
      <c r="AVM4477" s="197"/>
      <c r="AVN4477" s="196"/>
      <c r="AVO4477" s="265">
        <v>3914834.69</v>
      </c>
      <c r="AVP4477" s="198">
        <v>45364</v>
      </c>
      <c r="AVQ4477" s="102">
        <v>45386</v>
      </c>
      <c r="AVR4477" s="15"/>
      <c r="AVS4477" s="15"/>
      <c r="AVT4477" s="15"/>
      <c r="AVU4477" s="203" t="s">
        <v>3938</v>
      </c>
      <c r="AVV4477" s="162">
        <v>1</v>
      </c>
      <c r="AVW4477" s="204">
        <v>754.9</v>
      </c>
      <c r="AVX4477" s="162">
        <v>2024</v>
      </c>
      <c r="AVY4477" s="188" t="s">
        <v>4570</v>
      </c>
      <c r="AVZ4477" s="162" t="s">
        <v>4217</v>
      </c>
      <c r="AWA4477" s="105">
        <v>3914834.69</v>
      </c>
      <c r="AWB4477" s="196"/>
      <c r="AWC4477" s="197"/>
      <c r="AWD4477" s="196"/>
      <c r="AWE4477" s="265">
        <v>3914834.69</v>
      </c>
      <c r="AWF4477" s="198">
        <v>45364</v>
      </c>
      <c r="AWG4477" s="102">
        <v>45386</v>
      </c>
      <c r="AWH4477" s="15"/>
      <c r="AWI4477" s="15"/>
      <c r="AWJ4477" s="15"/>
      <c r="AWK4477" s="203" t="s">
        <v>3938</v>
      </c>
      <c r="AWL4477" s="162">
        <v>1</v>
      </c>
      <c r="AWM4477" s="204">
        <v>754.9</v>
      </c>
      <c r="AWN4477" s="162">
        <v>2024</v>
      </c>
      <c r="AWO4477" s="188" t="s">
        <v>4570</v>
      </c>
      <c r="AWP4477" s="162" t="s">
        <v>4217</v>
      </c>
      <c r="AWQ4477" s="105">
        <v>3914834.69</v>
      </c>
      <c r="AWR4477" s="196"/>
      <c r="AWS4477" s="197"/>
      <c r="AWT4477" s="196"/>
      <c r="AWU4477" s="265">
        <v>3914834.69</v>
      </c>
      <c r="AWV4477" s="198">
        <v>45364</v>
      </c>
      <c r="AWW4477" s="102">
        <v>45386</v>
      </c>
      <c r="AWX4477" s="15"/>
      <c r="AWY4477" s="15"/>
      <c r="AWZ4477" s="15"/>
      <c r="AXA4477" s="203" t="s">
        <v>3938</v>
      </c>
      <c r="AXB4477" s="162">
        <v>1</v>
      </c>
      <c r="AXC4477" s="204">
        <v>754.9</v>
      </c>
      <c r="AXD4477" s="162">
        <v>2024</v>
      </c>
      <c r="AXE4477" s="188" t="s">
        <v>4570</v>
      </c>
      <c r="AXF4477" s="162" t="s">
        <v>4217</v>
      </c>
      <c r="AXG4477" s="105">
        <v>3914834.69</v>
      </c>
      <c r="AXH4477" s="196"/>
      <c r="AXI4477" s="197"/>
      <c r="AXJ4477" s="196"/>
      <c r="AXK4477" s="265">
        <v>3914834.69</v>
      </c>
      <c r="AXL4477" s="198">
        <v>45364</v>
      </c>
      <c r="AXM4477" s="102">
        <v>45386</v>
      </c>
      <c r="AXN4477" s="15"/>
      <c r="AXO4477" s="15"/>
      <c r="AXP4477" s="15"/>
      <c r="AXQ4477" s="203" t="s">
        <v>3938</v>
      </c>
      <c r="AXR4477" s="162">
        <v>1</v>
      </c>
      <c r="AXS4477" s="204">
        <v>754.9</v>
      </c>
      <c r="AXT4477" s="162">
        <v>2024</v>
      </c>
      <c r="AXU4477" s="188" t="s">
        <v>4570</v>
      </c>
      <c r="AXV4477" s="162" t="s">
        <v>4217</v>
      </c>
      <c r="AXW4477" s="105">
        <v>3914834.69</v>
      </c>
      <c r="AXX4477" s="196"/>
      <c r="AXY4477" s="197"/>
      <c r="AXZ4477" s="196"/>
      <c r="AYA4477" s="265">
        <v>3914834.69</v>
      </c>
      <c r="AYB4477" s="198">
        <v>45364</v>
      </c>
      <c r="AYC4477" s="102">
        <v>45386</v>
      </c>
      <c r="AYD4477" s="15"/>
      <c r="AYE4477" s="15"/>
      <c r="AYF4477" s="15"/>
      <c r="AYG4477" s="203" t="s">
        <v>3938</v>
      </c>
      <c r="AYH4477" s="162">
        <v>1</v>
      </c>
      <c r="AYI4477" s="204">
        <v>754.9</v>
      </c>
      <c r="AYJ4477" s="162">
        <v>2024</v>
      </c>
      <c r="AYK4477" s="188" t="s">
        <v>4570</v>
      </c>
      <c r="AYL4477" s="162" t="s">
        <v>4217</v>
      </c>
      <c r="AYM4477" s="105">
        <v>3914834.69</v>
      </c>
      <c r="AYN4477" s="196"/>
      <c r="AYO4477" s="197"/>
      <c r="AYP4477" s="196"/>
      <c r="AYQ4477" s="265">
        <v>3914834.69</v>
      </c>
      <c r="AYR4477" s="198">
        <v>45364</v>
      </c>
      <c r="AYS4477" s="102">
        <v>45386</v>
      </c>
      <c r="AYT4477" s="15"/>
      <c r="AYU4477" s="15"/>
      <c r="AYV4477" s="15"/>
      <c r="AYW4477" s="203" t="s">
        <v>3938</v>
      </c>
      <c r="AYX4477" s="162">
        <v>1</v>
      </c>
      <c r="AYY4477" s="204">
        <v>754.9</v>
      </c>
      <c r="AYZ4477" s="162">
        <v>2024</v>
      </c>
      <c r="AZA4477" s="188" t="s">
        <v>4570</v>
      </c>
      <c r="AZB4477" s="162" t="s">
        <v>4217</v>
      </c>
      <c r="AZC4477" s="105">
        <v>3914834.69</v>
      </c>
      <c r="AZD4477" s="196"/>
      <c r="AZE4477" s="197"/>
      <c r="AZF4477" s="196"/>
      <c r="AZG4477" s="265">
        <v>3914834.69</v>
      </c>
      <c r="AZH4477" s="198">
        <v>45364</v>
      </c>
      <c r="AZI4477" s="102">
        <v>45386</v>
      </c>
      <c r="AZJ4477" s="15"/>
      <c r="AZK4477" s="15"/>
      <c r="AZL4477" s="15"/>
      <c r="AZM4477" s="203" t="s">
        <v>3938</v>
      </c>
      <c r="AZN4477" s="162">
        <v>1</v>
      </c>
      <c r="AZO4477" s="204">
        <v>754.9</v>
      </c>
      <c r="AZP4477" s="162">
        <v>2024</v>
      </c>
      <c r="AZQ4477" s="188" t="s">
        <v>4570</v>
      </c>
      <c r="AZR4477" s="162" t="s">
        <v>4217</v>
      </c>
      <c r="AZS4477" s="105">
        <v>3914834.69</v>
      </c>
      <c r="AZT4477" s="196"/>
      <c r="AZU4477" s="197"/>
      <c r="AZV4477" s="196"/>
      <c r="AZW4477" s="265">
        <v>3914834.69</v>
      </c>
      <c r="AZX4477" s="198">
        <v>45364</v>
      </c>
      <c r="AZY4477" s="102">
        <v>45386</v>
      </c>
      <c r="AZZ4477" s="15"/>
      <c r="BAA4477" s="15"/>
      <c r="BAB4477" s="15"/>
      <c r="BAC4477" s="203" t="s">
        <v>3938</v>
      </c>
      <c r="BAD4477" s="162">
        <v>1</v>
      </c>
      <c r="BAE4477" s="204">
        <v>754.9</v>
      </c>
      <c r="BAF4477" s="162">
        <v>2024</v>
      </c>
      <c r="BAG4477" s="188" t="s">
        <v>4570</v>
      </c>
      <c r="BAH4477" s="162" t="s">
        <v>4217</v>
      </c>
      <c r="BAI4477" s="105">
        <v>3914834.69</v>
      </c>
      <c r="BAJ4477" s="196"/>
      <c r="BAK4477" s="197"/>
      <c r="BAL4477" s="196"/>
      <c r="BAM4477" s="265">
        <v>3914834.69</v>
      </c>
      <c r="BAN4477" s="198">
        <v>45364</v>
      </c>
      <c r="BAO4477" s="102">
        <v>45386</v>
      </c>
      <c r="BAP4477" s="15"/>
      <c r="BAQ4477" s="15"/>
      <c r="BAR4477" s="15"/>
      <c r="BAS4477" s="203" t="s">
        <v>3938</v>
      </c>
      <c r="BAT4477" s="162">
        <v>1</v>
      </c>
      <c r="BAU4477" s="204">
        <v>754.9</v>
      </c>
      <c r="BAV4477" s="162">
        <v>2024</v>
      </c>
      <c r="BAW4477" s="188" t="s">
        <v>4570</v>
      </c>
      <c r="BAX4477" s="162" t="s">
        <v>4217</v>
      </c>
      <c r="BAY4477" s="105">
        <v>3914834.69</v>
      </c>
      <c r="BAZ4477" s="196"/>
      <c r="BBA4477" s="197"/>
      <c r="BBB4477" s="196"/>
      <c r="BBC4477" s="265">
        <v>3914834.69</v>
      </c>
      <c r="BBD4477" s="198">
        <v>45364</v>
      </c>
      <c r="BBE4477" s="102">
        <v>45386</v>
      </c>
      <c r="BBF4477" s="15"/>
      <c r="BBG4477" s="15"/>
      <c r="BBH4477" s="15"/>
      <c r="BBI4477" s="203" t="s">
        <v>3938</v>
      </c>
      <c r="BBJ4477" s="162">
        <v>1</v>
      </c>
      <c r="BBK4477" s="204">
        <v>754.9</v>
      </c>
      <c r="BBL4477" s="162">
        <v>2024</v>
      </c>
      <c r="BBM4477" s="188" t="s">
        <v>4570</v>
      </c>
      <c r="BBN4477" s="162" t="s">
        <v>4217</v>
      </c>
      <c r="BBO4477" s="105">
        <v>3914834.69</v>
      </c>
      <c r="BBP4477" s="196"/>
      <c r="BBQ4477" s="197"/>
      <c r="BBR4477" s="196"/>
      <c r="BBS4477" s="265">
        <v>3914834.69</v>
      </c>
      <c r="BBT4477" s="198">
        <v>45364</v>
      </c>
      <c r="BBU4477" s="102">
        <v>45386</v>
      </c>
      <c r="BBV4477" s="15"/>
      <c r="BBW4477" s="15"/>
      <c r="BBX4477" s="15"/>
      <c r="BBY4477" s="203" t="s">
        <v>3938</v>
      </c>
      <c r="BBZ4477" s="162">
        <v>1</v>
      </c>
      <c r="BCA4477" s="204">
        <v>754.9</v>
      </c>
      <c r="BCB4477" s="162">
        <v>2024</v>
      </c>
      <c r="BCC4477" s="188" t="s">
        <v>4570</v>
      </c>
      <c r="BCD4477" s="162" t="s">
        <v>4217</v>
      </c>
      <c r="BCE4477" s="105">
        <v>3914834.69</v>
      </c>
      <c r="BCF4477" s="196"/>
      <c r="BCG4477" s="197"/>
      <c r="BCH4477" s="196"/>
      <c r="BCI4477" s="265">
        <v>3914834.69</v>
      </c>
      <c r="BCJ4477" s="198">
        <v>45364</v>
      </c>
      <c r="BCK4477" s="102">
        <v>45386</v>
      </c>
      <c r="BCL4477" s="15"/>
      <c r="BCM4477" s="15"/>
      <c r="BCN4477" s="15"/>
      <c r="BCO4477" s="203" t="s">
        <v>3938</v>
      </c>
      <c r="BCP4477" s="162">
        <v>1</v>
      </c>
      <c r="BCQ4477" s="204">
        <v>754.9</v>
      </c>
      <c r="BCR4477" s="162">
        <v>2024</v>
      </c>
      <c r="BCS4477" s="188" t="s">
        <v>4570</v>
      </c>
      <c r="BCT4477" s="162" t="s">
        <v>4217</v>
      </c>
      <c r="BCU4477" s="105">
        <v>3914834.69</v>
      </c>
      <c r="BCV4477" s="196"/>
      <c r="BCW4477" s="197"/>
      <c r="BCX4477" s="196"/>
      <c r="BCY4477" s="265">
        <v>3914834.69</v>
      </c>
      <c r="BCZ4477" s="198">
        <v>45364</v>
      </c>
      <c r="BDA4477" s="102">
        <v>45386</v>
      </c>
      <c r="BDB4477" s="15"/>
      <c r="BDC4477" s="15"/>
      <c r="BDD4477" s="15"/>
      <c r="BDE4477" s="203" t="s">
        <v>3938</v>
      </c>
      <c r="BDF4477" s="162">
        <v>1</v>
      </c>
      <c r="BDG4477" s="204">
        <v>754.9</v>
      </c>
      <c r="BDH4477" s="162">
        <v>2024</v>
      </c>
      <c r="BDI4477" s="188" t="s">
        <v>4570</v>
      </c>
      <c r="BDJ4477" s="162" t="s">
        <v>4217</v>
      </c>
      <c r="BDK4477" s="105">
        <v>3914834.69</v>
      </c>
      <c r="BDL4477" s="196"/>
      <c r="BDM4477" s="197"/>
      <c r="BDN4477" s="196"/>
      <c r="BDO4477" s="265">
        <v>3914834.69</v>
      </c>
      <c r="BDP4477" s="198">
        <v>45364</v>
      </c>
      <c r="BDQ4477" s="102">
        <v>45386</v>
      </c>
      <c r="BDR4477" s="15"/>
      <c r="BDS4477" s="15"/>
      <c r="BDT4477" s="15"/>
      <c r="BDU4477" s="203" t="s">
        <v>3938</v>
      </c>
      <c r="BDV4477" s="162">
        <v>1</v>
      </c>
      <c r="BDW4477" s="204">
        <v>754.9</v>
      </c>
      <c r="BDX4477" s="162">
        <v>2024</v>
      </c>
      <c r="BDY4477" s="188" t="s">
        <v>4570</v>
      </c>
      <c r="BDZ4477" s="162" t="s">
        <v>4217</v>
      </c>
      <c r="BEA4477" s="105">
        <v>3914834.69</v>
      </c>
      <c r="BEB4477" s="196"/>
      <c r="BEC4477" s="197"/>
      <c r="BED4477" s="196"/>
      <c r="BEE4477" s="265">
        <v>3914834.69</v>
      </c>
      <c r="BEF4477" s="198">
        <v>45364</v>
      </c>
      <c r="BEG4477" s="102">
        <v>45386</v>
      </c>
      <c r="BEH4477" s="15"/>
      <c r="BEI4477" s="15"/>
      <c r="BEJ4477" s="15"/>
      <c r="BEK4477" s="203" t="s">
        <v>3938</v>
      </c>
      <c r="BEL4477" s="162">
        <v>1</v>
      </c>
      <c r="BEM4477" s="204">
        <v>754.9</v>
      </c>
      <c r="BEN4477" s="162">
        <v>2024</v>
      </c>
      <c r="BEO4477" s="188" t="s">
        <v>4570</v>
      </c>
      <c r="BEP4477" s="162" t="s">
        <v>4217</v>
      </c>
      <c r="BEQ4477" s="105">
        <v>3914834.69</v>
      </c>
      <c r="BER4477" s="196"/>
      <c r="BES4477" s="197"/>
      <c r="BET4477" s="196"/>
      <c r="BEU4477" s="265">
        <v>3914834.69</v>
      </c>
      <c r="BEV4477" s="198">
        <v>45364</v>
      </c>
      <c r="BEW4477" s="102">
        <v>45386</v>
      </c>
      <c r="BEX4477" s="15"/>
      <c r="BEY4477" s="15"/>
      <c r="BEZ4477" s="15"/>
      <c r="BFA4477" s="203" t="s">
        <v>3938</v>
      </c>
      <c r="BFB4477" s="162">
        <v>1</v>
      </c>
      <c r="BFC4477" s="204">
        <v>754.9</v>
      </c>
      <c r="BFD4477" s="162">
        <v>2024</v>
      </c>
      <c r="BFE4477" s="188" t="s">
        <v>4570</v>
      </c>
      <c r="BFF4477" s="162" t="s">
        <v>4217</v>
      </c>
      <c r="BFG4477" s="105">
        <v>3914834.69</v>
      </c>
      <c r="BFH4477" s="196"/>
      <c r="BFI4477" s="197"/>
      <c r="BFJ4477" s="196"/>
      <c r="BFK4477" s="265">
        <v>3914834.69</v>
      </c>
      <c r="BFL4477" s="198">
        <v>45364</v>
      </c>
      <c r="BFM4477" s="102">
        <v>45386</v>
      </c>
      <c r="BFN4477" s="15"/>
      <c r="BFO4477" s="15"/>
      <c r="BFP4477" s="15"/>
      <c r="BFQ4477" s="203" t="s">
        <v>3938</v>
      </c>
      <c r="BFR4477" s="162">
        <v>1</v>
      </c>
      <c r="BFS4477" s="204">
        <v>754.9</v>
      </c>
      <c r="BFT4477" s="162">
        <v>2024</v>
      </c>
      <c r="BFU4477" s="188" t="s">
        <v>4570</v>
      </c>
      <c r="BFV4477" s="162" t="s">
        <v>4217</v>
      </c>
      <c r="BFW4477" s="105">
        <v>3914834.69</v>
      </c>
      <c r="BFX4477" s="196"/>
      <c r="BFY4477" s="197"/>
      <c r="BFZ4477" s="196"/>
      <c r="BGA4477" s="265">
        <v>3914834.69</v>
      </c>
      <c r="BGB4477" s="198">
        <v>45364</v>
      </c>
      <c r="BGC4477" s="102">
        <v>45386</v>
      </c>
      <c r="BGD4477" s="15"/>
      <c r="BGE4477" s="15"/>
      <c r="BGF4477" s="15"/>
      <c r="BGG4477" s="203" t="s">
        <v>3938</v>
      </c>
      <c r="BGH4477" s="162">
        <v>1</v>
      </c>
      <c r="BGI4477" s="204">
        <v>754.9</v>
      </c>
      <c r="BGJ4477" s="162">
        <v>2024</v>
      </c>
      <c r="BGK4477" s="188" t="s">
        <v>4570</v>
      </c>
      <c r="BGL4477" s="162" t="s">
        <v>4217</v>
      </c>
      <c r="BGM4477" s="105">
        <v>3914834.69</v>
      </c>
      <c r="BGN4477" s="196"/>
      <c r="BGO4477" s="197"/>
      <c r="BGP4477" s="196"/>
      <c r="BGQ4477" s="265">
        <v>3914834.69</v>
      </c>
      <c r="BGR4477" s="198">
        <v>45364</v>
      </c>
      <c r="BGS4477" s="102">
        <v>45386</v>
      </c>
      <c r="BGT4477" s="15"/>
      <c r="BGU4477" s="15"/>
      <c r="BGV4477" s="15"/>
      <c r="BGW4477" s="203" t="s">
        <v>3938</v>
      </c>
      <c r="BGX4477" s="162">
        <v>1</v>
      </c>
      <c r="BGY4477" s="204">
        <v>754.9</v>
      </c>
      <c r="BGZ4477" s="162">
        <v>2024</v>
      </c>
      <c r="BHA4477" s="188" t="s">
        <v>4570</v>
      </c>
      <c r="BHB4477" s="162" t="s">
        <v>4217</v>
      </c>
      <c r="BHC4477" s="105">
        <v>3914834.69</v>
      </c>
      <c r="BHD4477" s="196"/>
      <c r="BHE4477" s="197"/>
      <c r="BHF4477" s="196"/>
      <c r="BHG4477" s="265">
        <v>3914834.69</v>
      </c>
      <c r="BHH4477" s="198">
        <v>45364</v>
      </c>
      <c r="BHI4477" s="102">
        <v>45386</v>
      </c>
      <c r="BHJ4477" s="15"/>
      <c r="BHK4477" s="15"/>
      <c r="BHL4477" s="15"/>
      <c r="BHM4477" s="203" t="s">
        <v>3938</v>
      </c>
      <c r="BHN4477" s="162">
        <v>1</v>
      </c>
      <c r="BHO4477" s="204">
        <v>754.9</v>
      </c>
      <c r="BHP4477" s="162">
        <v>2024</v>
      </c>
      <c r="BHQ4477" s="188" t="s">
        <v>4570</v>
      </c>
      <c r="BHR4477" s="162" t="s">
        <v>4217</v>
      </c>
      <c r="BHS4477" s="105">
        <v>3914834.69</v>
      </c>
      <c r="BHT4477" s="196"/>
      <c r="BHU4477" s="197"/>
      <c r="BHV4477" s="196"/>
      <c r="BHW4477" s="265">
        <v>3914834.69</v>
      </c>
      <c r="BHX4477" s="198">
        <v>45364</v>
      </c>
      <c r="BHY4477" s="102">
        <v>45386</v>
      </c>
      <c r="BHZ4477" s="15"/>
      <c r="BIA4477" s="15"/>
      <c r="BIB4477" s="15"/>
      <c r="BIC4477" s="203" t="s">
        <v>3938</v>
      </c>
      <c r="BID4477" s="162">
        <v>1</v>
      </c>
      <c r="BIE4477" s="204">
        <v>754.9</v>
      </c>
      <c r="BIF4477" s="162">
        <v>2024</v>
      </c>
      <c r="BIG4477" s="188" t="s">
        <v>4570</v>
      </c>
      <c r="BIH4477" s="162" t="s">
        <v>4217</v>
      </c>
      <c r="BII4477" s="105">
        <v>3914834.69</v>
      </c>
      <c r="BIJ4477" s="196"/>
      <c r="BIK4477" s="197"/>
      <c r="BIL4477" s="196"/>
      <c r="BIM4477" s="265">
        <v>3914834.69</v>
      </c>
      <c r="BIN4477" s="198">
        <v>45364</v>
      </c>
      <c r="BIO4477" s="102">
        <v>45386</v>
      </c>
      <c r="BIP4477" s="15"/>
      <c r="BIQ4477" s="15"/>
      <c r="BIR4477" s="15"/>
      <c r="BIS4477" s="203" t="s">
        <v>3938</v>
      </c>
      <c r="BIT4477" s="162">
        <v>1</v>
      </c>
      <c r="BIU4477" s="204">
        <v>754.9</v>
      </c>
      <c r="BIV4477" s="162">
        <v>2024</v>
      </c>
      <c r="BIW4477" s="188" t="s">
        <v>4570</v>
      </c>
      <c r="BIX4477" s="162" t="s">
        <v>4217</v>
      </c>
      <c r="BIY4477" s="105">
        <v>3914834.69</v>
      </c>
      <c r="BIZ4477" s="196"/>
      <c r="BJA4477" s="197"/>
      <c r="BJB4477" s="196"/>
      <c r="BJC4477" s="265">
        <v>3914834.69</v>
      </c>
      <c r="BJD4477" s="198">
        <v>45364</v>
      </c>
      <c r="BJE4477" s="102">
        <v>45386</v>
      </c>
      <c r="BJF4477" s="15"/>
      <c r="BJG4477" s="15"/>
      <c r="BJH4477" s="15"/>
      <c r="BJI4477" s="203" t="s">
        <v>3938</v>
      </c>
      <c r="BJJ4477" s="162">
        <v>1</v>
      </c>
      <c r="BJK4477" s="204">
        <v>754.9</v>
      </c>
      <c r="BJL4477" s="162">
        <v>2024</v>
      </c>
      <c r="BJM4477" s="188" t="s">
        <v>4570</v>
      </c>
      <c r="BJN4477" s="162" t="s">
        <v>4217</v>
      </c>
      <c r="BJO4477" s="105">
        <v>3914834.69</v>
      </c>
      <c r="BJP4477" s="196"/>
      <c r="BJQ4477" s="197"/>
      <c r="BJR4477" s="196"/>
      <c r="BJS4477" s="265">
        <v>3914834.69</v>
      </c>
      <c r="BJT4477" s="198">
        <v>45364</v>
      </c>
      <c r="BJU4477" s="102">
        <v>45386</v>
      </c>
      <c r="BJV4477" s="15"/>
      <c r="BJW4477" s="15"/>
      <c r="BJX4477" s="15"/>
      <c r="BJY4477" s="203" t="s">
        <v>3938</v>
      </c>
      <c r="BJZ4477" s="162">
        <v>1</v>
      </c>
      <c r="BKA4477" s="204">
        <v>754.9</v>
      </c>
      <c r="BKB4477" s="162">
        <v>2024</v>
      </c>
      <c r="BKC4477" s="188" t="s">
        <v>4570</v>
      </c>
      <c r="BKD4477" s="162" t="s">
        <v>4217</v>
      </c>
      <c r="BKE4477" s="105">
        <v>3914834.69</v>
      </c>
      <c r="BKF4477" s="196"/>
      <c r="BKG4477" s="197"/>
      <c r="BKH4477" s="196"/>
      <c r="BKI4477" s="265">
        <v>3914834.69</v>
      </c>
      <c r="BKJ4477" s="198">
        <v>45364</v>
      </c>
      <c r="BKK4477" s="102">
        <v>45386</v>
      </c>
      <c r="BKL4477" s="15"/>
      <c r="BKM4477" s="15"/>
      <c r="BKN4477" s="15"/>
      <c r="BKO4477" s="203" t="s">
        <v>3938</v>
      </c>
      <c r="BKP4477" s="162">
        <v>1</v>
      </c>
      <c r="BKQ4477" s="204">
        <v>754.9</v>
      </c>
      <c r="BKR4477" s="162">
        <v>2024</v>
      </c>
      <c r="BKS4477" s="188" t="s">
        <v>4570</v>
      </c>
      <c r="BKT4477" s="162" t="s">
        <v>4217</v>
      </c>
      <c r="BKU4477" s="105">
        <v>3914834.69</v>
      </c>
      <c r="BKV4477" s="196"/>
      <c r="BKW4477" s="197"/>
      <c r="BKX4477" s="196"/>
      <c r="BKY4477" s="265">
        <v>3914834.69</v>
      </c>
      <c r="BKZ4477" s="198">
        <v>45364</v>
      </c>
      <c r="BLA4477" s="102">
        <v>45386</v>
      </c>
      <c r="BLB4477" s="15"/>
      <c r="BLC4477" s="15"/>
      <c r="BLD4477" s="15"/>
      <c r="BLE4477" s="203" t="s">
        <v>3938</v>
      </c>
      <c r="BLF4477" s="162">
        <v>1</v>
      </c>
      <c r="BLG4477" s="204">
        <v>754.9</v>
      </c>
      <c r="BLH4477" s="162">
        <v>2024</v>
      </c>
      <c r="BLI4477" s="188" t="s">
        <v>4570</v>
      </c>
      <c r="BLJ4477" s="162" t="s">
        <v>4217</v>
      </c>
      <c r="BLK4477" s="105">
        <v>3914834.69</v>
      </c>
      <c r="BLL4477" s="196"/>
      <c r="BLM4477" s="197"/>
      <c r="BLN4477" s="196"/>
      <c r="BLO4477" s="265">
        <v>3914834.69</v>
      </c>
      <c r="BLP4477" s="198">
        <v>45364</v>
      </c>
      <c r="BLQ4477" s="102">
        <v>45386</v>
      </c>
      <c r="BLR4477" s="15"/>
      <c r="BLS4477" s="15"/>
      <c r="BLT4477" s="15"/>
      <c r="BLU4477" s="203" t="s">
        <v>3938</v>
      </c>
      <c r="BLV4477" s="162">
        <v>1</v>
      </c>
      <c r="BLW4477" s="204">
        <v>754.9</v>
      </c>
      <c r="BLX4477" s="162">
        <v>2024</v>
      </c>
      <c r="BLY4477" s="188" t="s">
        <v>4570</v>
      </c>
      <c r="BLZ4477" s="162" t="s">
        <v>4217</v>
      </c>
      <c r="BMA4477" s="105">
        <v>3914834.69</v>
      </c>
      <c r="BMB4477" s="196"/>
      <c r="BMC4477" s="197"/>
      <c r="BMD4477" s="196"/>
      <c r="BME4477" s="265">
        <v>3914834.69</v>
      </c>
      <c r="BMF4477" s="198">
        <v>45364</v>
      </c>
      <c r="BMG4477" s="102">
        <v>45386</v>
      </c>
      <c r="BMH4477" s="15"/>
      <c r="BMI4477" s="15"/>
      <c r="BMJ4477" s="15"/>
      <c r="BMK4477" s="203" t="s">
        <v>3938</v>
      </c>
      <c r="BML4477" s="162">
        <v>1</v>
      </c>
      <c r="BMM4477" s="204">
        <v>754.9</v>
      </c>
      <c r="BMN4477" s="162">
        <v>2024</v>
      </c>
      <c r="BMO4477" s="188" t="s">
        <v>4570</v>
      </c>
      <c r="BMP4477" s="162" t="s">
        <v>4217</v>
      </c>
      <c r="BMQ4477" s="105">
        <v>3914834.69</v>
      </c>
      <c r="BMR4477" s="196"/>
      <c r="BMS4477" s="197"/>
      <c r="BMT4477" s="196"/>
      <c r="BMU4477" s="265">
        <v>3914834.69</v>
      </c>
      <c r="BMV4477" s="198">
        <v>45364</v>
      </c>
      <c r="BMW4477" s="102">
        <v>45386</v>
      </c>
      <c r="BMX4477" s="15"/>
      <c r="BMY4477" s="15"/>
      <c r="BMZ4477" s="15"/>
      <c r="BNA4477" s="203" t="s">
        <v>3938</v>
      </c>
      <c r="BNB4477" s="162">
        <v>1</v>
      </c>
      <c r="BNC4477" s="204">
        <v>754.9</v>
      </c>
      <c r="BND4477" s="162">
        <v>2024</v>
      </c>
      <c r="BNE4477" s="188" t="s">
        <v>4570</v>
      </c>
      <c r="BNF4477" s="162" t="s">
        <v>4217</v>
      </c>
      <c r="BNG4477" s="105">
        <v>3914834.69</v>
      </c>
      <c r="BNH4477" s="196"/>
      <c r="BNI4477" s="197"/>
      <c r="BNJ4477" s="196"/>
      <c r="BNK4477" s="265">
        <v>3914834.69</v>
      </c>
      <c r="BNL4477" s="198">
        <v>45364</v>
      </c>
      <c r="BNM4477" s="102">
        <v>45386</v>
      </c>
      <c r="BNN4477" s="15"/>
      <c r="BNO4477" s="15"/>
      <c r="BNP4477" s="15"/>
      <c r="BNQ4477" s="203" t="s">
        <v>3938</v>
      </c>
      <c r="BNR4477" s="162">
        <v>1</v>
      </c>
      <c r="BNS4477" s="204">
        <v>754.9</v>
      </c>
      <c r="BNT4477" s="162">
        <v>2024</v>
      </c>
      <c r="BNU4477" s="188" t="s">
        <v>4570</v>
      </c>
      <c r="BNV4477" s="162" t="s">
        <v>4217</v>
      </c>
      <c r="BNW4477" s="105">
        <v>3914834.69</v>
      </c>
      <c r="BNX4477" s="196"/>
      <c r="BNY4477" s="197"/>
      <c r="BNZ4477" s="196"/>
      <c r="BOA4477" s="265">
        <v>3914834.69</v>
      </c>
      <c r="BOB4477" s="198">
        <v>45364</v>
      </c>
      <c r="BOC4477" s="102">
        <v>45386</v>
      </c>
      <c r="BOD4477" s="15"/>
      <c r="BOE4477" s="15"/>
      <c r="BOF4477" s="15"/>
      <c r="BOG4477" s="203" t="s">
        <v>3938</v>
      </c>
      <c r="BOH4477" s="162">
        <v>1</v>
      </c>
      <c r="BOI4477" s="204">
        <v>754.9</v>
      </c>
      <c r="BOJ4477" s="162">
        <v>2024</v>
      </c>
      <c r="BOK4477" s="188" t="s">
        <v>4570</v>
      </c>
      <c r="BOL4477" s="162" t="s">
        <v>4217</v>
      </c>
      <c r="BOM4477" s="105">
        <v>3914834.69</v>
      </c>
      <c r="BON4477" s="196"/>
      <c r="BOO4477" s="197"/>
      <c r="BOP4477" s="196"/>
      <c r="BOQ4477" s="265">
        <v>3914834.69</v>
      </c>
      <c r="BOR4477" s="198">
        <v>45364</v>
      </c>
      <c r="BOS4477" s="102">
        <v>45386</v>
      </c>
      <c r="BOT4477" s="15"/>
      <c r="BOU4477" s="15"/>
      <c r="BOV4477" s="15"/>
      <c r="BOW4477" s="203" t="s">
        <v>3938</v>
      </c>
      <c r="BOX4477" s="162">
        <v>1</v>
      </c>
      <c r="BOY4477" s="204">
        <v>754.9</v>
      </c>
      <c r="BOZ4477" s="162">
        <v>2024</v>
      </c>
      <c r="BPA4477" s="188" t="s">
        <v>4570</v>
      </c>
      <c r="BPB4477" s="162" t="s">
        <v>4217</v>
      </c>
      <c r="BPC4477" s="105">
        <v>3914834.69</v>
      </c>
      <c r="BPD4477" s="196"/>
      <c r="BPE4477" s="197"/>
      <c r="BPF4477" s="196"/>
      <c r="BPG4477" s="265">
        <v>3914834.69</v>
      </c>
      <c r="BPH4477" s="198">
        <v>45364</v>
      </c>
      <c r="BPI4477" s="102">
        <v>45386</v>
      </c>
      <c r="BPJ4477" s="15"/>
      <c r="BPK4477" s="15"/>
      <c r="BPL4477" s="15"/>
      <c r="BPM4477" s="203" t="s">
        <v>3938</v>
      </c>
      <c r="BPN4477" s="162">
        <v>1</v>
      </c>
      <c r="BPO4477" s="204">
        <v>754.9</v>
      </c>
      <c r="BPP4477" s="162">
        <v>2024</v>
      </c>
      <c r="BPQ4477" s="188" t="s">
        <v>4570</v>
      </c>
      <c r="BPR4477" s="162" t="s">
        <v>4217</v>
      </c>
      <c r="BPS4477" s="105">
        <v>3914834.69</v>
      </c>
      <c r="BPT4477" s="196"/>
      <c r="BPU4477" s="197"/>
      <c r="BPV4477" s="196"/>
      <c r="BPW4477" s="265">
        <v>3914834.69</v>
      </c>
      <c r="BPX4477" s="198">
        <v>45364</v>
      </c>
      <c r="BPY4477" s="102">
        <v>45386</v>
      </c>
      <c r="BPZ4477" s="15"/>
      <c r="BQA4477" s="15"/>
      <c r="BQB4477" s="15"/>
      <c r="BQC4477" s="203" t="s">
        <v>3938</v>
      </c>
      <c r="BQD4477" s="162">
        <v>1</v>
      </c>
      <c r="BQE4477" s="204">
        <v>754.9</v>
      </c>
      <c r="BQF4477" s="162">
        <v>2024</v>
      </c>
      <c r="BQG4477" s="188" t="s">
        <v>4570</v>
      </c>
      <c r="BQH4477" s="162" t="s">
        <v>4217</v>
      </c>
      <c r="BQI4477" s="105">
        <v>3914834.69</v>
      </c>
      <c r="BQJ4477" s="196"/>
      <c r="BQK4477" s="197"/>
      <c r="BQL4477" s="196"/>
      <c r="BQM4477" s="265">
        <v>3914834.69</v>
      </c>
      <c r="BQN4477" s="198">
        <v>45364</v>
      </c>
      <c r="BQO4477" s="102">
        <v>45386</v>
      </c>
      <c r="BQP4477" s="15"/>
      <c r="BQQ4477" s="15"/>
      <c r="BQR4477" s="15"/>
      <c r="BQS4477" s="203" t="s">
        <v>3938</v>
      </c>
      <c r="BQT4477" s="162">
        <v>1</v>
      </c>
      <c r="BQU4477" s="204">
        <v>754.9</v>
      </c>
      <c r="BQV4477" s="162">
        <v>2024</v>
      </c>
      <c r="BQW4477" s="188" t="s">
        <v>4570</v>
      </c>
      <c r="BQX4477" s="162" t="s">
        <v>4217</v>
      </c>
      <c r="BQY4477" s="105">
        <v>3914834.69</v>
      </c>
      <c r="BQZ4477" s="196"/>
      <c r="BRA4477" s="197"/>
      <c r="BRB4477" s="196"/>
      <c r="BRC4477" s="265">
        <v>3914834.69</v>
      </c>
      <c r="BRD4477" s="198">
        <v>45364</v>
      </c>
      <c r="BRE4477" s="102">
        <v>45386</v>
      </c>
      <c r="BRF4477" s="15"/>
      <c r="BRG4477" s="15"/>
      <c r="BRH4477" s="15"/>
      <c r="BRI4477" s="203" t="s">
        <v>3938</v>
      </c>
      <c r="BRJ4477" s="162">
        <v>1</v>
      </c>
      <c r="BRK4477" s="204">
        <v>754.9</v>
      </c>
      <c r="BRL4477" s="162">
        <v>2024</v>
      </c>
      <c r="BRM4477" s="188" t="s">
        <v>4570</v>
      </c>
      <c r="BRN4477" s="162" t="s">
        <v>4217</v>
      </c>
      <c r="BRO4477" s="105">
        <v>3914834.69</v>
      </c>
      <c r="BRP4477" s="196"/>
      <c r="BRQ4477" s="197"/>
      <c r="BRR4477" s="196"/>
      <c r="BRS4477" s="265">
        <v>3914834.69</v>
      </c>
      <c r="BRT4477" s="198">
        <v>45364</v>
      </c>
      <c r="BRU4477" s="102">
        <v>45386</v>
      </c>
      <c r="BRV4477" s="15"/>
      <c r="BRW4477" s="15"/>
      <c r="BRX4477" s="15"/>
      <c r="BRY4477" s="203" t="s">
        <v>3938</v>
      </c>
      <c r="BRZ4477" s="162">
        <v>1</v>
      </c>
      <c r="BSA4477" s="204">
        <v>754.9</v>
      </c>
      <c r="BSB4477" s="162">
        <v>2024</v>
      </c>
      <c r="BSC4477" s="188" t="s">
        <v>4570</v>
      </c>
      <c r="BSD4477" s="162" t="s">
        <v>4217</v>
      </c>
      <c r="BSE4477" s="105">
        <v>3914834.69</v>
      </c>
      <c r="BSF4477" s="196"/>
      <c r="BSG4477" s="197"/>
      <c r="BSH4477" s="196"/>
      <c r="BSI4477" s="265">
        <v>3914834.69</v>
      </c>
      <c r="BSJ4477" s="198">
        <v>45364</v>
      </c>
      <c r="BSK4477" s="102">
        <v>45386</v>
      </c>
      <c r="BSL4477" s="15"/>
      <c r="BSM4477" s="15"/>
      <c r="BSN4477" s="15"/>
      <c r="BSO4477" s="203" t="s">
        <v>3938</v>
      </c>
      <c r="BSP4477" s="162">
        <v>1</v>
      </c>
      <c r="BSQ4477" s="204">
        <v>754.9</v>
      </c>
      <c r="BSR4477" s="162">
        <v>2024</v>
      </c>
      <c r="BSS4477" s="188" t="s">
        <v>4570</v>
      </c>
      <c r="BST4477" s="162" t="s">
        <v>4217</v>
      </c>
      <c r="BSU4477" s="105">
        <v>3914834.69</v>
      </c>
      <c r="BSV4477" s="196"/>
      <c r="BSW4477" s="197"/>
      <c r="BSX4477" s="196"/>
      <c r="BSY4477" s="265">
        <v>3914834.69</v>
      </c>
      <c r="BSZ4477" s="198">
        <v>45364</v>
      </c>
      <c r="BTA4477" s="102">
        <v>45386</v>
      </c>
      <c r="BTB4477" s="15"/>
      <c r="BTC4477" s="15"/>
      <c r="BTD4477" s="15"/>
      <c r="BTE4477" s="203" t="s">
        <v>3938</v>
      </c>
      <c r="BTF4477" s="162">
        <v>1</v>
      </c>
      <c r="BTG4477" s="204">
        <v>754.9</v>
      </c>
      <c r="BTH4477" s="162">
        <v>2024</v>
      </c>
      <c r="BTI4477" s="188" t="s">
        <v>4570</v>
      </c>
      <c r="BTJ4477" s="162" t="s">
        <v>4217</v>
      </c>
      <c r="BTK4477" s="105">
        <v>3914834.69</v>
      </c>
      <c r="BTL4477" s="196"/>
      <c r="BTM4477" s="197"/>
      <c r="BTN4477" s="196"/>
      <c r="BTO4477" s="265">
        <v>3914834.69</v>
      </c>
      <c r="BTP4477" s="198">
        <v>45364</v>
      </c>
      <c r="BTQ4477" s="102">
        <v>45386</v>
      </c>
      <c r="BTR4477" s="15"/>
      <c r="BTS4477" s="15"/>
      <c r="BTT4477" s="15"/>
      <c r="BTU4477" s="203" t="s">
        <v>3938</v>
      </c>
      <c r="BTV4477" s="162">
        <v>1</v>
      </c>
      <c r="BTW4477" s="204">
        <v>754.9</v>
      </c>
      <c r="BTX4477" s="162">
        <v>2024</v>
      </c>
      <c r="BTY4477" s="188" t="s">
        <v>4570</v>
      </c>
      <c r="BTZ4477" s="162" t="s">
        <v>4217</v>
      </c>
      <c r="BUA4477" s="105">
        <v>3914834.69</v>
      </c>
      <c r="BUB4477" s="196"/>
      <c r="BUC4477" s="197"/>
      <c r="BUD4477" s="196"/>
      <c r="BUE4477" s="265">
        <v>3914834.69</v>
      </c>
      <c r="BUF4477" s="198">
        <v>45364</v>
      </c>
      <c r="BUG4477" s="102">
        <v>45386</v>
      </c>
      <c r="BUH4477" s="15"/>
      <c r="BUI4477" s="15"/>
      <c r="BUJ4477" s="15"/>
      <c r="BUK4477" s="203" t="s">
        <v>3938</v>
      </c>
      <c r="BUL4477" s="162">
        <v>1</v>
      </c>
      <c r="BUM4477" s="204">
        <v>754.9</v>
      </c>
      <c r="BUN4477" s="162">
        <v>2024</v>
      </c>
      <c r="BUO4477" s="188" t="s">
        <v>4570</v>
      </c>
      <c r="BUP4477" s="162" t="s">
        <v>4217</v>
      </c>
      <c r="BUQ4477" s="105">
        <v>3914834.69</v>
      </c>
      <c r="BUR4477" s="196"/>
      <c r="BUS4477" s="197"/>
      <c r="BUT4477" s="196"/>
      <c r="BUU4477" s="265">
        <v>3914834.69</v>
      </c>
      <c r="BUV4477" s="198">
        <v>45364</v>
      </c>
      <c r="BUW4477" s="102">
        <v>45386</v>
      </c>
      <c r="BUX4477" s="15"/>
      <c r="BUY4477" s="15"/>
      <c r="BUZ4477" s="15"/>
      <c r="BVA4477" s="203" t="s">
        <v>3938</v>
      </c>
      <c r="BVB4477" s="162">
        <v>1</v>
      </c>
      <c r="BVC4477" s="204">
        <v>754.9</v>
      </c>
      <c r="BVD4477" s="162">
        <v>2024</v>
      </c>
      <c r="BVE4477" s="188" t="s">
        <v>4570</v>
      </c>
      <c r="BVF4477" s="162" t="s">
        <v>4217</v>
      </c>
      <c r="BVG4477" s="105">
        <v>3914834.69</v>
      </c>
      <c r="BVH4477" s="196"/>
      <c r="BVI4477" s="197"/>
      <c r="BVJ4477" s="196"/>
      <c r="BVK4477" s="265">
        <v>3914834.69</v>
      </c>
      <c r="BVL4477" s="198">
        <v>45364</v>
      </c>
      <c r="BVM4477" s="102">
        <v>45386</v>
      </c>
      <c r="BVN4477" s="15"/>
      <c r="BVO4477" s="15"/>
      <c r="BVP4477" s="15"/>
      <c r="BVQ4477" s="203" t="s">
        <v>3938</v>
      </c>
      <c r="BVR4477" s="162">
        <v>1</v>
      </c>
      <c r="BVS4477" s="204">
        <v>754.9</v>
      </c>
      <c r="BVT4477" s="162">
        <v>2024</v>
      </c>
      <c r="BVU4477" s="188" t="s">
        <v>4570</v>
      </c>
      <c r="BVV4477" s="162" t="s">
        <v>4217</v>
      </c>
      <c r="BVW4477" s="105">
        <v>3914834.69</v>
      </c>
      <c r="BVX4477" s="196"/>
      <c r="BVY4477" s="197"/>
      <c r="BVZ4477" s="196"/>
      <c r="BWA4477" s="265">
        <v>3914834.69</v>
      </c>
      <c r="BWB4477" s="198">
        <v>45364</v>
      </c>
      <c r="BWC4477" s="102">
        <v>45386</v>
      </c>
      <c r="BWD4477" s="15"/>
      <c r="BWE4477" s="15"/>
      <c r="BWF4477" s="15"/>
      <c r="BWG4477" s="203" t="s">
        <v>3938</v>
      </c>
      <c r="BWH4477" s="162">
        <v>1</v>
      </c>
      <c r="BWI4477" s="204">
        <v>754.9</v>
      </c>
      <c r="BWJ4477" s="162">
        <v>2024</v>
      </c>
      <c r="BWK4477" s="188" t="s">
        <v>4570</v>
      </c>
      <c r="BWL4477" s="162" t="s">
        <v>4217</v>
      </c>
      <c r="BWM4477" s="105">
        <v>3914834.69</v>
      </c>
      <c r="BWN4477" s="196"/>
      <c r="BWO4477" s="197"/>
      <c r="BWP4477" s="196"/>
      <c r="BWQ4477" s="265">
        <v>3914834.69</v>
      </c>
      <c r="BWR4477" s="198">
        <v>45364</v>
      </c>
      <c r="BWS4477" s="102">
        <v>45386</v>
      </c>
      <c r="BWT4477" s="15"/>
      <c r="BWU4477" s="15"/>
      <c r="BWV4477" s="15"/>
      <c r="BWW4477" s="203" t="s">
        <v>3938</v>
      </c>
      <c r="BWX4477" s="162">
        <v>1</v>
      </c>
      <c r="BWY4477" s="204">
        <v>754.9</v>
      </c>
      <c r="BWZ4477" s="162">
        <v>2024</v>
      </c>
      <c r="BXA4477" s="188" t="s">
        <v>4570</v>
      </c>
      <c r="BXB4477" s="162" t="s">
        <v>4217</v>
      </c>
      <c r="BXC4477" s="105">
        <v>3914834.69</v>
      </c>
      <c r="BXD4477" s="196"/>
      <c r="BXE4477" s="197"/>
      <c r="BXF4477" s="196"/>
      <c r="BXG4477" s="265">
        <v>3914834.69</v>
      </c>
      <c r="BXH4477" s="198">
        <v>45364</v>
      </c>
      <c r="BXI4477" s="102">
        <v>45386</v>
      </c>
      <c r="BXJ4477" s="15"/>
      <c r="BXK4477" s="15"/>
      <c r="BXL4477" s="15"/>
      <c r="BXM4477" s="203" t="s">
        <v>3938</v>
      </c>
      <c r="BXN4477" s="162">
        <v>1</v>
      </c>
      <c r="BXO4477" s="204">
        <v>754.9</v>
      </c>
      <c r="BXP4477" s="162">
        <v>2024</v>
      </c>
      <c r="BXQ4477" s="188" t="s">
        <v>4570</v>
      </c>
      <c r="BXR4477" s="162" t="s">
        <v>4217</v>
      </c>
      <c r="BXS4477" s="105">
        <v>3914834.69</v>
      </c>
      <c r="BXT4477" s="196"/>
      <c r="BXU4477" s="197"/>
      <c r="BXV4477" s="196"/>
      <c r="BXW4477" s="265">
        <v>3914834.69</v>
      </c>
      <c r="BXX4477" s="198">
        <v>45364</v>
      </c>
      <c r="BXY4477" s="102">
        <v>45386</v>
      </c>
      <c r="BXZ4477" s="15"/>
      <c r="BYA4477" s="15"/>
      <c r="BYB4477" s="15"/>
      <c r="BYC4477" s="203" t="s">
        <v>3938</v>
      </c>
      <c r="BYD4477" s="162">
        <v>1</v>
      </c>
      <c r="BYE4477" s="204">
        <v>754.9</v>
      </c>
      <c r="BYF4477" s="162">
        <v>2024</v>
      </c>
      <c r="BYG4477" s="188" t="s">
        <v>4570</v>
      </c>
      <c r="BYH4477" s="162" t="s">
        <v>4217</v>
      </c>
      <c r="BYI4477" s="105">
        <v>3914834.69</v>
      </c>
      <c r="BYJ4477" s="196"/>
      <c r="BYK4477" s="197"/>
      <c r="BYL4477" s="196"/>
      <c r="BYM4477" s="265">
        <v>3914834.69</v>
      </c>
      <c r="BYN4477" s="198">
        <v>45364</v>
      </c>
      <c r="BYO4477" s="102">
        <v>45386</v>
      </c>
      <c r="BYP4477" s="15"/>
      <c r="BYQ4477" s="15"/>
      <c r="BYR4477" s="15"/>
      <c r="BYS4477" s="203" t="s">
        <v>3938</v>
      </c>
      <c r="BYT4477" s="162">
        <v>1</v>
      </c>
      <c r="BYU4477" s="204">
        <v>754.9</v>
      </c>
      <c r="BYV4477" s="162">
        <v>2024</v>
      </c>
      <c r="BYW4477" s="188" t="s">
        <v>4570</v>
      </c>
      <c r="BYX4477" s="162" t="s">
        <v>4217</v>
      </c>
      <c r="BYY4477" s="105">
        <v>3914834.69</v>
      </c>
      <c r="BYZ4477" s="196"/>
      <c r="BZA4477" s="197"/>
      <c r="BZB4477" s="196"/>
      <c r="BZC4477" s="265">
        <v>3914834.69</v>
      </c>
      <c r="BZD4477" s="198">
        <v>45364</v>
      </c>
      <c r="BZE4477" s="102">
        <v>45386</v>
      </c>
      <c r="BZF4477" s="15"/>
      <c r="BZG4477" s="15"/>
      <c r="BZH4477" s="15"/>
      <c r="BZI4477" s="203" t="s">
        <v>3938</v>
      </c>
      <c r="BZJ4477" s="162">
        <v>1</v>
      </c>
      <c r="BZK4477" s="204">
        <v>754.9</v>
      </c>
      <c r="BZL4477" s="162">
        <v>2024</v>
      </c>
      <c r="BZM4477" s="188" t="s">
        <v>4570</v>
      </c>
      <c r="BZN4477" s="162" t="s">
        <v>4217</v>
      </c>
      <c r="BZO4477" s="105">
        <v>3914834.69</v>
      </c>
      <c r="BZP4477" s="196"/>
      <c r="BZQ4477" s="197"/>
      <c r="BZR4477" s="196"/>
      <c r="BZS4477" s="265">
        <v>3914834.69</v>
      </c>
      <c r="BZT4477" s="198">
        <v>45364</v>
      </c>
      <c r="BZU4477" s="102">
        <v>45386</v>
      </c>
      <c r="BZV4477" s="15"/>
      <c r="BZW4477" s="15"/>
      <c r="BZX4477" s="15"/>
      <c r="BZY4477" s="203" t="s">
        <v>3938</v>
      </c>
      <c r="BZZ4477" s="162">
        <v>1</v>
      </c>
      <c r="CAA4477" s="204">
        <v>754.9</v>
      </c>
      <c r="CAB4477" s="162">
        <v>2024</v>
      </c>
      <c r="CAC4477" s="188" t="s">
        <v>4570</v>
      </c>
      <c r="CAD4477" s="162" t="s">
        <v>4217</v>
      </c>
      <c r="CAE4477" s="105">
        <v>3914834.69</v>
      </c>
      <c r="CAF4477" s="196"/>
      <c r="CAG4477" s="197"/>
      <c r="CAH4477" s="196"/>
      <c r="CAI4477" s="265">
        <v>3914834.69</v>
      </c>
      <c r="CAJ4477" s="198">
        <v>45364</v>
      </c>
      <c r="CAK4477" s="102">
        <v>45386</v>
      </c>
      <c r="CAL4477" s="15"/>
      <c r="CAM4477" s="15"/>
      <c r="CAN4477" s="15"/>
      <c r="CAO4477" s="203" t="s">
        <v>3938</v>
      </c>
      <c r="CAP4477" s="162">
        <v>1</v>
      </c>
      <c r="CAQ4477" s="204">
        <v>754.9</v>
      </c>
      <c r="CAR4477" s="162">
        <v>2024</v>
      </c>
      <c r="CAS4477" s="188" t="s">
        <v>4570</v>
      </c>
      <c r="CAT4477" s="162" t="s">
        <v>4217</v>
      </c>
      <c r="CAU4477" s="105">
        <v>3914834.69</v>
      </c>
      <c r="CAV4477" s="196"/>
      <c r="CAW4477" s="197"/>
      <c r="CAX4477" s="196"/>
      <c r="CAY4477" s="265">
        <v>3914834.69</v>
      </c>
      <c r="CAZ4477" s="198">
        <v>45364</v>
      </c>
      <c r="CBA4477" s="102">
        <v>45386</v>
      </c>
      <c r="CBB4477" s="15"/>
      <c r="CBC4477" s="15"/>
      <c r="CBD4477" s="15"/>
      <c r="CBE4477" s="203" t="s">
        <v>3938</v>
      </c>
      <c r="CBF4477" s="162">
        <v>1</v>
      </c>
      <c r="CBG4477" s="204">
        <v>754.9</v>
      </c>
      <c r="CBH4477" s="162">
        <v>2024</v>
      </c>
      <c r="CBI4477" s="188" t="s">
        <v>4570</v>
      </c>
      <c r="CBJ4477" s="162" t="s">
        <v>4217</v>
      </c>
      <c r="CBK4477" s="105">
        <v>3914834.69</v>
      </c>
      <c r="CBL4477" s="196"/>
      <c r="CBM4477" s="197"/>
      <c r="CBN4477" s="196"/>
      <c r="CBO4477" s="265">
        <v>3914834.69</v>
      </c>
      <c r="CBP4477" s="198">
        <v>45364</v>
      </c>
      <c r="CBQ4477" s="102">
        <v>45386</v>
      </c>
      <c r="CBR4477" s="15"/>
      <c r="CBS4477" s="15"/>
      <c r="CBT4477" s="15"/>
      <c r="CBU4477" s="203" t="s">
        <v>3938</v>
      </c>
      <c r="CBV4477" s="162">
        <v>1</v>
      </c>
      <c r="CBW4477" s="204">
        <v>754.9</v>
      </c>
      <c r="CBX4477" s="162">
        <v>2024</v>
      </c>
      <c r="CBY4477" s="188" t="s">
        <v>4570</v>
      </c>
      <c r="CBZ4477" s="162" t="s">
        <v>4217</v>
      </c>
      <c r="CCA4477" s="105">
        <v>3914834.69</v>
      </c>
      <c r="CCB4477" s="196"/>
      <c r="CCC4477" s="197"/>
      <c r="CCD4477" s="196"/>
      <c r="CCE4477" s="265">
        <v>3914834.69</v>
      </c>
      <c r="CCF4477" s="198">
        <v>45364</v>
      </c>
      <c r="CCG4477" s="102">
        <v>45386</v>
      </c>
      <c r="CCH4477" s="15"/>
      <c r="CCI4477" s="15"/>
      <c r="CCJ4477" s="15"/>
      <c r="CCK4477" s="203" t="s">
        <v>3938</v>
      </c>
      <c r="CCL4477" s="162">
        <v>1</v>
      </c>
      <c r="CCM4477" s="204">
        <v>754.9</v>
      </c>
      <c r="CCN4477" s="162">
        <v>2024</v>
      </c>
      <c r="CCO4477" s="188" t="s">
        <v>4570</v>
      </c>
      <c r="CCP4477" s="162" t="s">
        <v>4217</v>
      </c>
      <c r="CCQ4477" s="105">
        <v>3914834.69</v>
      </c>
      <c r="CCR4477" s="196"/>
      <c r="CCS4477" s="197"/>
      <c r="CCT4477" s="196"/>
      <c r="CCU4477" s="265">
        <v>3914834.69</v>
      </c>
      <c r="CCV4477" s="198">
        <v>45364</v>
      </c>
      <c r="CCW4477" s="102">
        <v>45386</v>
      </c>
      <c r="CCX4477" s="15"/>
      <c r="CCY4477" s="15"/>
      <c r="CCZ4477" s="15"/>
      <c r="CDA4477" s="203" t="s">
        <v>3938</v>
      </c>
      <c r="CDB4477" s="162">
        <v>1</v>
      </c>
      <c r="CDC4477" s="204">
        <v>754.9</v>
      </c>
      <c r="CDD4477" s="162">
        <v>2024</v>
      </c>
      <c r="CDE4477" s="188" t="s">
        <v>4570</v>
      </c>
      <c r="CDF4477" s="162" t="s">
        <v>4217</v>
      </c>
      <c r="CDG4477" s="105">
        <v>3914834.69</v>
      </c>
      <c r="CDH4477" s="196"/>
      <c r="CDI4477" s="197"/>
      <c r="CDJ4477" s="196"/>
      <c r="CDK4477" s="265">
        <v>3914834.69</v>
      </c>
      <c r="CDL4477" s="198">
        <v>45364</v>
      </c>
      <c r="CDM4477" s="102">
        <v>45386</v>
      </c>
      <c r="CDN4477" s="15"/>
      <c r="CDO4477" s="15"/>
      <c r="CDP4477" s="15"/>
      <c r="CDQ4477" s="203" t="s">
        <v>3938</v>
      </c>
      <c r="CDR4477" s="162">
        <v>1</v>
      </c>
      <c r="CDS4477" s="204">
        <v>754.9</v>
      </c>
      <c r="CDT4477" s="162">
        <v>2024</v>
      </c>
      <c r="CDU4477" s="188" t="s">
        <v>4570</v>
      </c>
      <c r="CDV4477" s="162" t="s">
        <v>4217</v>
      </c>
      <c r="CDW4477" s="105">
        <v>3914834.69</v>
      </c>
      <c r="CDX4477" s="196"/>
      <c r="CDY4477" s="197"/>
      <c r="CDZ4477" s="196"/>
      <c r="CEA4477" s="265">
        <v>3914834.69</v>
      </c>
      <c r="CEB4477" s="198">
        <v>45364</v>
      </c>
      <c r="CEC4477" s="102">
        <v>45386</v>
      </c>
      <c r="CED4477" s="15"/>
      <c r="CEE4477" s="15"/>
      <c r="CEF4477" s="15"/>
      <c r="CEG4477" s="203" t="s">
        <v>3938</v>
      </c>
      <c r="CEH4477" s="162">
        <v>1</v>
      </c>
      <c r="CEI4477" s="204">
        <v>754.9</v>
      </c>
      <c r="CEJ4477" s="162">
        <v>2024</v>
      </c>
      <c r="CEK4477" s="188" t="s">
        <v>4570</v>
      </c>
      <c r="CEL4477" s="162" t="s">
        <v>4217</v>
      </c>
      <c r="CEM4477" s="105">
        <v>3914834.69</v>
      </c>
      <c r="CEN4477" s="196"/>
      <c r="CEO4477" s="197"/>
      <c r="CEP4477" s="196"/>
      <c r="CEQ4477" s="265">
        <v>3914834.69</v>
      </c>
      <c r="CER4477" s="198">
        <v>45364</v>
      </c>
      <c r="CES4477" s="102">
        <v>45386</v>
      </c>
      <c r="CET4477" s="15"/>
      <c r="CEU4477" s="15"/>
      <c r="CEV4477" s="15"/>
      <c r="CEW4477" s="203" t="s">
        <v>3938</v>
      </c>
      <c r="CEX4477" s="162">
        <v>1</v>
      </c>
      <c r="CEY4477" s="204">
        <v>754.9</v>
      </c>
      <c r="CEZ4477" s="162">
        <v>2024</v>
      </c>
      <c r="CFA4477" s="188" t="s">
        <v>4570</v>
      </c>
      <c r="CFB4477" s="162" t="s">
        <v>4217</v>
      </c>
      <c r="CFC4477" s="105">
        <v>3914834.69</v>
      </c>
      <c r="CFD4477" s="196"/>
      <c r="CFE4477" s="197"/>
      <c r="CFF4477" s="196"/>
      <c r="CFG4477" s="265">
        <v>3914834.69</v>
      </c>
      <c r="CFH4477" s="198">
        <v>45364</v>
      </c>
      <c r="CFI4477" s="102">
        <v>45386</v>
      </c>
      <c r="CFJ4477" s="15"/>
      <c r="CFK4477" s="15"/>
      <c r="CFL4477" s="15"/>
      <c r="CFM4477" s="203" t="s">
        <v>3938</v>
      </c>
      <c r="CFN4477" s="162">
        <v>1</v>
      </c>
      <c r="CFO4477" s="204">
        <v>754.9</v>
      </c>
      <c r="CFP4477" s="162">
        <v>2024</v>
      </c>
      <c r="CFQ4477" s="188" t="s">
        <v>4570</v>
      </c>
      <c r="CFR4477" s="162" t="s">
        <v>4217</v>
      </c>
      <c r="CFS4477" s="105">
        <v>3914834.69</v>
      </c>
      <c r="CFT4477" s="196"/>
      <c r="CFU4477" s="197"/>
      <c r="CFV4477" s="196"/>
      <c r="CFW4477" s="265">
        <v>3914834.69</v>
      </c>
      <c r="CFX4477" s="198">
        <v>45364</v>
      </c>
      <c r="CFY4477" s="102">
        <v>45386</v>
      </c>
      <c r="CFZ4477" s="15"/>
      <c r="CGA4477" s="15"/>
      <c r="CGB4477" s="15"/>
      <c r="CGC4477" s="203" t="s">
        <v>3938</v>
      </c>
      <c r="CGD4477" s="162">
        <v>1</v>
      </c>
      <c r="CGE4477" s="204">
        <v>754.9</v>
      </c>
      <c r="CGF4477" s="162">
        <v>2024</v>
      </c>
      <c r="CGG4477" s="188" t="s">
        <v>4570</v>
      </c>
      <c r="CGH4477" s="162" t="s">
        <v>4217</v>
      </c>
      <c r="CGI4477" s="105">
        <v>3914834.69</v>
      </c>
      <c r="CGJ4477" s="196"/>
      <c r="CGK4477" s="197"/>
      <c r="CGL4477" s="196"/>
      <c r="CGM4477" s="265">
        <v>3914834.69</v>
      </c>
      <c r="CGN4477" s="198">
        <v>45364</v>
      </c>
      <c r="CGO4477" s="102">
        <v>45386</v>
      </c>
      <c r="CGP4477" s="15"/>
      <c r="CGQ4477" s="15"/>
      <c r="CGR4477" s="15"/>
      <c r="CGS4477" s="203" t="s">
        <v>3938</v>
      </c>
      <c r="CGT4477" s="162">
        <v>1</v>
      </c>
      <c r="CGU4477" s="204">
        <v>754.9</v>
      </c>
      <c r="CGV4477" s="162">
        <v>2024</v>
      </c>
      <c r="CGW4477" s="188" t="s">
        <v>4570</v>
      </c>
      <c r="CGX4477" s="162" t="s">
        <v>4217</v>
      </c>
      <c r="CGY4477" s="105">
        <v>3914834.69</v>
      </c>
      <c r="CGZ4477" s="196"/>
      <c r="CHA4477" s="197"/>
      <c r="CHB4477" s="196"/>
      <c r="CHC4477" s="265">
        <v>3914834.69</v>
      </c>
      <c r="CHD4477" s="198">
        <v>45364</v>
      </c>
      <c r="CHE4477" s="102">
        <v>45386</v>
      </c>
      <c r="CHF4477" s="15"/>
      <c r="CHG4477" s="15"/>
      <c r="CHH4477" s="15"/>
      <c r="CHI4477" s="203" t="s">
        <v>3938</v>
      </c>
      <c r="CHJ4477" s="162">
        <v>1</v>
      </c>
      <c r="CHK4477" s="204">
        <v>754.9</v>
      </c>
      <c r="CHL4477" s="162">
        <v>2024</v>
      </c>
      <c r="CHM4477" s="188" t="s">
        <v>4570</v>
      </c>
      <c r="CHN4477" s="162" t="s">
        <v>4217</v>
      </c>
      <c r="CHO4477" s="105">
        <v>3914834.69</v>
      </c>
      <c r="CHP4477" s="196"/>
      <c r="CHQ4477" s="197"/>
      <c r="CHR4477" s="196"/>
      <c r="CHS4477" s="265">
        <v>3914834.69</v>
      </c>
      <c r="CHT4477" s="198">
        <v>45364</v>
      </c>
      <c r="CHU4477" s="102">
        <v>45386</v>
      </c>
      <c r="CHV4477" s="15"/>
      <c r="CHW4477" s="15"/>
      <c r="CHX4477" s="15"/>
      <c r="CHY4477" s="203" t="s">
        <v>3938</v>
      </c>
      <c r="CHZ4477" s="162">
        <v>1</v>
      </c>
      <c r="CIA4477" s="204">
        <v>754.9</v>
      </c>
      <c r="CIB4477" s="162">
        <v>2024</v>
      </c>
      <c r="CIC4477" s="188" t="s">
        <v>4570</v>
      </c>
      <c r="CID4477" s="162" t="s">
        <v>4217</v>
      </c>
      <c r="CIE4477" s="105">
        <v>3914834.69</v>
      </c>
      <c r="CIF4477" s="196"/>
      <c r="CIG4477" s="197"/>
      <c r="CIH4477" s="196"/>
      <c r="CII4477" s="265">
        <v>3914834.69</v>
      </c>
      <c r="CIJ4477" s="198">
        <v>45364</v>
      </c>
      <c r="CIK4477" s="102">
        <v>45386</v>
      </c>
      <c r="CIL4477" s="15"/>
      <c r="CIM4477" s="15"/>
      <c r="CIN4477" s="15"/>
      <c r="CIO4477" s="203" t="s">
        <v>3938</v>
      </c>
      <c r="CIP4477" s="162">
        <v>1</v>
      </c>
      <c r="CIQ4477" s="204">
        <v>754.9</v>
      </c>
      <c r="CIR4477" s="162">
        <v>2024</v>
      </c>
      <c r="CIS4477" s="188" t="s">
        <v>4570</v>
      </c>
      <c r="CIT4477" s="162" t="s">
        <v>4217</v>
      </c>
      <c r="CIU4477" s="105">
        <v>3914834.69</v>
      </c>
      <c r="CIV4477" s="196"/>
      <c r="CIW4477" s="197"/>
      <c r="CIX4477" s="196"/>
      <c r="CIY4477" s="265">
        <v>3914834.69</v>
      </c>
      <c r="CIZ4477" s="198">
        <v>45364</v>
      </c>
      <c r="CJA4477" s="102">
        <v>45386</v>
      </c>
      <c r="CJB4477" s="15"/>
      <c r="CJC4477" s="15"/>
      <c r="CJD4477" s="15"/>
      <c r="CJE4477" s="203" t="s">
        <v>3938</v>
      </c>
      <c r="CJF4477" s="162">
        <v>1</v>
      </c>
      <c r="CJG4477" s="204">
        <v>754.9</v>
      </c>
      <c r="CJH4477" s="162">
        <v>2024</v>
      </c>
      <c r="CJI4477" s="188" t="s">
        <v>4570</v>
      </c>
      <c r="CJJ4477" s="162" t="s">
        <v>4217</v>
      </c>
      <c r="CJK4477" s="105">
        <v>3914834.69</v>
      </c>
      <c r="CJL4477" s="196"/>
      <c r="CJM4477" s="197"/>
      <c r="CJN4477" s="196"/>
      <c r="CJO4477" s="265">
        <v>3914834.69</v>
      </c>
      <c r="CJP4477" s="198">
        <v>45364</v>
      </c>
      <c r="CJQ4477" s="102">
        <v>45386</v>
      </c>
      <c r="CJR4477" s="15"/>
      <c r="CJS4477" s="15"/>
      <c r="CJT4477" s="15"/>
      <c r="CJU4477" s="203" t="s">
        <v>3938</v>
      </c>
      <c r="CJV4477" s="162">
        <v>1</v>
      </c>
      <c r="CJW4477" s="204">
        <v>754.9</v>
      </c>
      <c r="CJX4477" s="162">
        <v>2024</v>
      </c>
      <c r="CJY4477" s="188" t="s">
        <v>4570</v>
      </c>
      <c r="CJZ4477" s="162" t="s">
        <v>4217</v>
      </c>
      <c r="CKA4477" s="105">
        <v>3914834.69</v>
      </c>
      <c r="CKB4477" s="196"/>
      <c r="CKC4477" s="197"/>
      <c r="CKD4477" s="196"/>
      <c r="CKE4477" s="265">
        <v>3914834.69</v>
      </c>
      <c r="CKF4477" s="198">
        <v>45364</v>
      </c>
      <c r="CKG4477" s="102">
        <v>45386</v>
      </c>
      <c r="CKH4477" s="15"/>
      <c r="CKI4477" s="15"/>
      <c r="CKJ4477" s="15"/>
      <c r="CKK4477" s="203" t="s">
        <v>3938</v>
      </c>
      <c r="CKL4477" s="162">
        <v>1</v>
      </c>
      <c r="CKM4477" s="204">
        <v>754.9</v>
      </c>
      <c r="CKN4477" s="162">
        <v>2024</v>
      </c>
      <c r="CKO4477" s="188" t="s">
        <v>4570</v>
      </c>
      <c r="CKP4477" s="162" t="s">
        <v>4217</v>
      </c>
      <c r="CKQ4477" s="105">
        <v>3914834.69</v>
      </c>
      <c r="CKR4477" s="196"/>
      <c r="CKS4477" s="197"/>
      <c r="CKT4477" s="196"/>
      <c r="CKU4477" s="265">
        <v>3914834.69</v>
      </c>
      <c r="CKV4477" s="198">
        <v>45364</v>
      </c>
      <c r="CKW4477" s="102">
        <v>45386</v>
      </c>
      <c r="CKX4477" s="15"/>
      <c r="CKY4477" s="15"/>
      <c r="CKZ4477" s="15"/>
      <c r="CLA4477" s="203" t="s">
        <v>3938</v>
      </c>
      <c r="CLB4477" s="162">
        <v>1</v>
      </c>
      <c r="CLC4477" s="204">
        <v>754.9</v>
      </c>
      <c r="CLD4477" s="162">
        <v>2024</v>
      </c>
      <c r="CLE4477" s="188" t="s">
        <v>4570</v>
      </c>
      <c r="CLF4477" s="162" t="s">
        <v>4217</v>
      </c>
      <c r="CLG4477" s="105">
        <v>3914834.69</v>
      </c>
      <c r="CLH4477" s="196"/>
      <c r="CLI4477" s="197"/>
      <c r="CLJ4477" s="196"/>
      <c r="CLK4477" s="265">
        <v>3914834.69</v>
      </c>
      <c r="CLL4477" s="198">
        <v>45364</v>
      </c>
      <c r="CLM4477" s="102">
        <v>45386</v>
      </c>
      <c r="CLN4477" s="15"/>
      <c r="CLO4477" s="15"/>
      <c r="CLP4477" s="15"/>
      <c r="CLQ4477" s="203" t="s">
        <v>3938</v>
      </c>
      <c r="CLR4477" s="162">
        <v>1</v>
      </c>
      <c r="CLS4477" s="204">
        <v>754.9</v>
      </c>
      <c r="CLT4477" s="162">
        <v>2024</v>
      </c>
      <c r="CLU4477" s="188" t="s">
        <v>4570</v>
      </c>
      <c r="CLV4477" s="162" t="s">
        <v>4217</v>
      </c>
      <c r="CLW4477" s="105">
        <v>3914834.69</v>
      </c>
      <c r="CLX4477" s="196"/>
      <c r="CLY4477" s="197"/>
      <c r="CLZ4477" s="196"/>
      <c r="CMA4477" s="265">
        <v>3914834.69</v>
      </c>
      <c r="CMB4477" s="198">
        <v>45364</v>
      </c>
      <c r="CMC4477" s="102">
        <v>45386</v>
      </c>
      <c r="CMD4477" s="15"/>
      <c r="CME4477" s="15"/>
      <c r="CMF4477" s="15"/>
      <c r="CMG4477" s="203" t="s">
        <v>3938</v>
      </c>
      <c r="CMH4477" s="162">
        <v>1</v>
      </c>
      <c r="CMI4477" s="204">
        <v>754.9</v>
      </c>
      <c r="CMJ4477" s="162">
        <v>2024</v>
      </c>
      <c r="CMK4477" s="188" t="s">
        <v>4570</v>
      </c>
      <c r="CML4477" s="162" t="s">
        <v>4217</v>
      </c>
      <c r="CMM4477" s="105">
        <v>3914834.69</v>
      </c>
      <c r="CMN4477" s="196"/>
      <c r="CMO4477" s="197"/>
      <c r="CMP4477" s="196"/>
      <c r="CMQ4477" s="265">
        <v>3914834.69</v>
      </c>
      <c r="CMR4477" s="198">
        <v>45364</v>
      </c>
      <c r="CMS4477" s="102">
        <v>45386</v>
      </c>
      <c r="CMT4477" s="15"/>
      <c r="CMU4477" s="15"/>
      <c r="CMV4477" s="15"/>
      <c r="CMW4477" s="203" t="s">
        <v>3938</v>
      </c>
      <c r="CMX4477" s="162">
        <v>1</v>
      </c>
      <c r="CMY4477" s="204">
        <v>754.9</v>
      </c>
      <c r="CMZ4477" s="162">
        <v>2024</v>
      </c>
      <c r="CNA4477" s="188" t="s">
        <v>4570</v>
      </c>
      <c r="CNB4477" s="162" t="s">
        <v>4217</v>
      </c>
      <c r="CNC4477" s="105">
        <v>3914834.69</v>
      </c>
      <c r="CND4477" s="196"/>
      <c r="CNE4477" s="197"/>
      <c r="CNF4477" s="196"/>
      <c r="CNG4477" s="265">
        <v>3914834.69</v>
      </c>
      <c r="CNH4477" s="198">
        <v>45364</v>
      </c>
      <c r="CNI4477" s="102">
        <v>45386</v>
      </c>
      <c r="CNJ4477" s="15"/>
      <c r="CNK4477" s="15"/>
      <c r="CNL4477" s="15"/>
      <c r="CNM4477" s="203" t="s">
        <v>3938</v>
      </c>
      <c r="CNN4477" s="162">
        <v>1</v>
      </c>
      <c r="CNO4477" s="204">
        <v>754.9</v>
      </c>
      <c r="CNP4477" s="162">
        <v>2024</v>
      </c>
      <c r="CNQ4477" s="188" t="s">
        <v>4570</v>
      </c>
      <c r="CNR4477" s="162" t="s">
        <v>4217</v>
      </c>
      <c r="CNS4477" s="105">
        <v>3914834.69</v>
      </c>
      <c r="CNT4477" s="196"/>
      <c r="CNU4477" s="197"/>
      <c r="CNV4477" s="196"/>
      <c r="CNW4477" s="265">
        <v>3914834.69</v>
      </c>
      <c r="CNX4477" s="198">
        <v>45364</v>
      </c>
      <c r="CNY4477" s="102">
        <v>45386</v>
      </c>
      <c r="CNZ4477" s="15"/>
      <c r="COA4477" s="15"/>
      <c r="COB4477" s="15"/>
      <c r="COC4477" s="203" t="s">
        <v>3938</v>
      </c>
      <c r="COD4477" s="162">
        <v>1</v>
      </c>
      <c r="COE4477" s="204">
        <v>754.9</v>
      </c>
      <c r="COF4477" s="162">
        <v>2024</v>
      </c>
      <c r="COG4477" s="188" t="s">
        <v>4570</v>
      </c>
      <c r="COH4477" s="162" t="s">
        <v>4217</v>
      </c>
      <c r="COI4477" s="105">
        <v>3914834.69</v>
      </c>
      <c r="COJ4477" s="196"/>
      <c r="COK4477" s="197"/>
      <c r="COL4477" s="196"/>
      <c r="COM4477" s="265">
        <v>3914834.69</v>
      </c>
      <c r="CON4477" s="198">
        <v>45364</v>
      </c>
      <c r="COO4477" s="102">
        <v>45386</v>
      </c>
      <c r="COP4477" s="15"/>
      <c r="COQ4477" s="15"/>
      <c r="COR4477" s="15"/>
      <c r="COS4477" s="203" t="s">
        <v>3938</v>
      </c>
      <c r="COT4477" s="162">
        <v>1</v>
      </c>
      <c r="COU4477" s="204">
        <v>754.9</v>
      </c>
      <c r="COV4477" s="162">
        <v>2024</v>
      </c>
      <c r="COW4477" s="188" t="s">
        <v>4570</v>
      </c>
      <c r="COX4477" s="162" t="s">
        <v>4217</v>
      </c>
      <c r="COY4477" s="105">
        <v>3914834.69</v>
      </c>
      <c r="COZ4477" s="196"/>
      <c r="CPA4477" s="197"/>
      <c r="CPB4477" s="196"/>
      <c r="CPC4477" s="265">
        <v>3914834.69</v>
      </c>
      <c r="CPD4477" s="198">
        <v>45364</v>
      </c>
      <c r="CPE4477" s="102">
        <v>45386</v>
      </c>
      <c r="CPF4477" s="15"/>
      <c r="CPG4477" s="15"/>
      <c r="CPH4477" s="15"/>
      <c r="CPI4477" s="203" t="s">
        <v>3938</v>
      </c>
      <c r="CPJ4477" s="162">
        <v>1</v>
      </c>
      <c r="CPK4477" s="204">
        <v>754.9</v>
      </c>
      <c r="CPL4477" s="162">
        <v>2024</v>
      </c>
      <c r="CPM4477" s="188" t="s">
        <v>4570</v>
      </c>
      <c r="CPN4477" s="162" t="s">
        <v>4217</v>
      </c>
      <c r="CPO4477" s="105">
        <v>3914834.69</v>
      </c>
      <c r="CPP4477" s="196"/>
      <c r="CPQ4477" s="197"/>
      <c r="CPR4477" s="196"/>
      <c r="CPS4477" s="265">
        <v>3914834.69</v>
      </c>
      <c r="CPT4477" s="198">
        <v>45364</v>
      </c>
      <c r="CPU4477" s="102">
        <v>45386</v>
      </c>
      <c r="CPV4477" s="15"/>
      <c r="CPW4477" s="15"/>
      <c r="CPX4477" s="15"/>
      <c r="CPY4477" s="203" t="s">
        <v>3938</v>
      </c>
      <c r="CPZ4477" s="162">
        <v>1</v>
      </c>
      <c r="CQA4477" s="204">
        <v>754.9</v>
      </c>
      <c r="CQB4477" s="162">
        <v>2024</v>
      </c>
      <c r="CQC4477" s="188" t="s">
        <v>4570</v>
      </c>
      <c r="CQD4477" s="162" t="s">
        <v>4217</v>
      </c>
      <c r="CQE4477" s="105">
        <v>3914834.69</v>
      </c>
      <c r="CQF4477" s="196"/>
      <c r="CQG4477" s="197"/>
      <c r="CQH4477" s="196"/>
      <c r="CQI4477" s="265">
        <v>3914834.69</v>
      </c>
      <c r="CQJ4477" s="198">
        <v>45364</v>
      </c>
      <c r="CQK4477" s="102">
        <v>45386</v>
      </c>
      <c r="CQL4477" s="15"/>
      <c r="CQM4477" s="15"/>
      <c r="CQN4477" s="15"/>
      <c r="CQO4477" s="203" t="s">
        <v>3938</v>
      </c>
      <c r="CQP4477" s="162">
        <v>1</v>
      </c>
      <c r="CQQ4477" s="204">
        <v>754.9</v>
      </c>
      <c r="CQR4477" s="162">
        <v>2024</v>
      </c>
      <c r="CQS4477" s="188" t="s">
        <v>4570</v>
      </c>
      <c r="CQT4477" s="162" t="s">
        <v>4217</v>
      </c>
      <c r="CQU4477" s="105">
        <v>3914834.69</v>
      </c>
      <c r="CQV4477" s="196"/>
      <c r="CQW4477" s="197"/>
      <c r="CQX4477" s="196"/>
      <c r="CQY4477" s="265">
        <v>3914834.69</v>
      </c>
      <c r="CQZ4477" s="198">
        <v>45364</v>
      </c>
      <c r="CRA4477" s="102">
        <v>45386</v>
      </c>
      <c r="CRB4477" s="15"/>
      <c r="CRC4477" s="15"/>
      <c r="CRD4477" s="15"/>
      <c r="CRE4477" s="203" t="s">
        <v>3938</v>
      </c>
      <c r="CRF4477" s="162">
        <v>1</v>
      </c>
      <c r="CRG4477" s="204">
        <v>754.9</v>
      </c>
      <c r="CRH4477" s="162">
        <v>2024</v>
      </c>
      <c r="CRI4477" s="188" t="s">
        <v>4570</v>
      </c>
      <c r="CRJ4477" s="162" t="s">
        <v>4217</v>
      </c>
      <c r="CRK4477" s="105">
        <v>3914834.69</v>
      </c>
      <c r="CRL4477" s="196"/>
      <c r="CRM4477" s="197"/>
      <c r="CRN4477" s="196"/>
      <c r="CRO4477" s="265">
        <v>3914834.69</v>
      </c>
      <c r="CRP4477" s="198">
        <v>45364</v>
      </c>
      <c r="CRQ4477" s="102">
        <v>45386</v>
      </c>
      <c r="CRR4477" s="15"/>
      <c r="CRS4477" s="15"/>
      <c r="CRT4477" s="15"/>
      <c r="CRU4477" s="203" t="s">
        <v>3938</v>
      </c>
      <c r="CRV4477" s="162">
        <v>1</v>
      </c>
      <c r="CRW4477" s="204">
        <v>754.9</v>
      </c>
      <c r="CRX4477" s="162">
        <v>2024</v>
      </c>
      <c r="CRY4477" s="188" t="s">
        <v>4570</v>
      </c>
      <c r="CRZ4477" s="162" t="s">
        <v>4217</v>
      </c>
      <c r="CSA4477" s="105">
        <v>3914834.69</v>
      </c>
      <c r="CSB4477" s="196"/>
      <c r="CSC4477" s="197"/>
      <c r="CSD4477" s="196"/>
      <c r="CSE4477" s="265">
        <v>3914834.69</v>
      </c>
      <c r="CSF4477" s="198">
        <v>45364</v>
      </c>
      <c r="CSG4477" s="102">
        <v>45386</v>
      </c>
      <c r="CSH4477" s="15"/>
      <c r="CSI4477" s="15"/>
      <c r="CSJ4477" s="15"/>
      <c r="CSK4477" s="203" t="s">
        <v>3938</v>
      </c>
      <c r="CSL4477" s="162">
        <v>1</v>
      </c>
      <c r="CSM4477" s="204">
        <v>754.9</v>
      </c>
      <c r="CSN4477" s="162">
        <v>2024</v>
      </c>
      <c r="CSO4477" s="188" t="s">
        <v>4570</v>
      </c>
      <c r="CSP4477" s="162" t="s">
        <v>4217</v>
      </c>
      <c r="CSQ4477" s="105">
        <v>3914834.69</v>
      </c>
      <c r="CSR4477" s="196"/>
      <c r="CSS4477" s="197"/>
      <c r="CST4477" s="196"/>
      <c r="CSU4477" s="265">
        <v>3914834.69</v>
      </c>
      <c r="CSV4477" s="198">
        <v>45364</v>
      </c>
      <c r="CSW4477" s="102">
        <v>45386</v>
      </c>
      <c r="CSX4477" s="15"/>
      <c r="CSY4477" s="15"/>
      <c r="CSZ4477" s="15"/>
      <c r="CTA4477" s="203" t="s">
        <v>3938</v>
      </c>
      <c r="CTB4477" s="162">
        <v>1</v>
      </c>
      <c r="CTC4477" s="204">
        <v>754.9</v>
      </c>
      <c r="CTD4477" s="162">
        <v>2024</v>
      </c>
      <c r="CTE4477" s="188" t="s">
        <v>4570</v>
      </c>
      <c r="CTF4477" s="162" t="s">
        <v>4217</v>
      </c>
      <c r="CTG4477" s="105">
        <v>3914834.69</v>
      </c>
      <c r="CTH4477" s="196"/>
      <c r="CTI4477" s="197"/>
      <c r="CTJ4477" s="196"/>
      <c r="CTK4477" s="265">
        <v>3914834.69</v>
      </c>
      <c r="CTL4477" s="198">
        <v>45364</v>
      </c>
      <c r="CTM4477" s="102">
        <v>45386</v>
      </c>
      <c r="CTN4477" s="15"/>
      <c r="CTO4477" s="15"/>
      <c r="CTP4477" s="15"/>
      <c r="CTQ4477" s="203" t="s">
        <v>3938</v>
      </c>
      <c r="CTR4477" s="162">
        <v>1</v>
      </c>
      <c r="CTS4477" s="204">
        <v>754.9</v>
      </c>
      <c r="CTT4477" s="162">
        <v>2024</v>
      </c>
      <c r="CTU4477" s="188" t="s">
        <v>4570</v>
      </c>
      <c r="CTV4477" s="162" t="s">
        <v>4217</v>
      </c>
      <c r="CTW4477" s="105">
        <v>3914834.69</v>
      </c>
      <c r="CTX4477" s="196"/>
      <c r="CTY4477" s="197"/>
      <c r="CTZ4477" s="196"/>
      <c r="CUA4477" s="265">
        <v>3914834.69</v>
      </c>
      <c r="CUB4477" s="198">
        <v>45364</v>
      </c>
      <c r="CUC4477" s="102">
        <v>45386</v>
      </c>
      <c r="CUD4477" s="15"/>
      <c r="CUE4477" s="15"/>
      <c r="CUF4477" s="15"/>
      <c r="CUG4477" s="203" t="s">
        <v>3938</v>
      </c>
      <c r="CUH4477" s="162">
        <v>1</v>
      </c>
      <c r="CUI4477" s="204">
        <v>754.9</v>
      </c>
      <c r="CUJ4477" s="162">
        <v>2024</v>
      </c>
      <c r="CUK4477" s="188" t="s">
        <v>4570</v>
      </c>
      <c r="CUL4477" s="162" t="s">
        <v>4217</v>
      </c>
      <c r="CUM4477" s="105">
        <v>3914834.69</v>
      </c>
      <c r="CUN4477" s="196"/>
      <c r="CUO4477" s="197"/>
      <c r="CUP4477" s="196"/>
      <c r="CUQ4477" s="265">
        <v>3914834.69</v>
      </c>
      <c r="CUR4477" s="198">
        <v>45364</v>
      </c>
      <c r="CUS4477" s="102">
        <v>45386</v>
      </c>
      <c r="CUT4477" s="15"/>
      <c r="CUU4477" s="15"/>
      <c r="CUV4477" s="15"/>
      <c r="CUW4477" s="203" t="s">
        <v>3938</v>
      </c>
      <c r="CUX4477" s="162">
        <v>1</v>
      </c>
      <c r="CUY4477" s="204">
        <v>754.9</v>
      </c>
      <c r="CUZ4477" s="162">
        <v>2024</v>
      </c>
      <c r="CVA4477" s="188" t="s">
        <v>4570</v>
      </c>
      <c r="CVB4477" s="162" t="s">
        <v>4217</v>
      </c>
      <c r="CVC4477" s="105">
        <v>3914834.69</v>
      </c>
      <c r="CVD4477" s="196"/>
      <c r="CVE4477" s="197"/>
      <c r="CVF4477" s="196"/>
      <c r="CVG4477" s="265">
        <v>3914834.69</v>
      </c>
      <c r="CVH4477" s="198">
        <v>45364</v>
      </c>
      <c r="CVI4477" s="102">
        <v>45386</v>
      </c>
      <c r="CVJ4477" s="15"/>
      <c r="CVK4477" s="15"/>
      <c r="CVL4477" s="15"/>
      <c r="CVM4477" s="203" t="s">
        <v>3938</v>
      </c>
      <c r="CVN4477" s="162">
        <v>1</v>
      </c>
      <c r="CVO4477" s="204">
        <v>754.9</v>
      </c>
      <c r="CVP4477" s="162">
        <v>2024</v>
      </c>
      <c r="CVQ4477" s="188" t="s">
        <v>4570</v>
      </c>
      <c r="CVR4477" s="162" t="s">
        <v>4217</v>
      </c>
      <c r="CVS4477" s="105">
        <v>3914834.69</v>
      </c>
      <c r="CVT4477" s="196"/>
      <c r="CVU4477" s="197"/>
      <c r="CVV4477" s="196"/>
      <c r="CVW4477" s="265">
        <v>3914834.69</v>
      </c>
      <c r="CVX4477" s="198">
        <v>45364</v>
      </c>
      <c r="CVY4477" s="102">
        <v>45386</v>
      </c>
      <c r="CVZ4477" s="15"/>
      <c r="CWA4477" s="15"/>
      <c r="CWB4477" s="15"/>
      <c r="CWC4477" s="203" t="s">
        <v>3938</v>
      </c>
      <c r="CWD4477" s="162">
        <v>1</v>
      </c>
      <c r="CWE4477" s="204">
        <v>754.9</v>
      </c>
      <c r="CWF4477" s="162">
        <v>2024</v>
      </c>
      <c r="CWG4477" s="188" t="s">
        <v>4570</v>
      </c>
      <c r="CWH4477" s="162" t="s">
        <v>4217</v>
      </c>
      <c r="CWI4477" s="105">
        <v>3914834.69</v>
      </c>
      <c r="CWJ4477" s="196"/>
      <c r="CWK4477" s="197"/>
      <c r="CWL4477" s="196"/>
      <c r="CWM4477" s="265">
        <v>3914834.69</v>
      </c>
      <c r="CWN4477" s="198">
        <v>45364</v>
      </c>
      <c r="CWO4477" s="102">
        <v>45386</v>
      </c>
      <c r="CWP4477" s="15"/>
      <c r="CWQ4477" s="15"/>
      <c r="CWR4477" s="15"/>
      <c r="CWS4477" s="203" t="s">
        <v>3938</v>
      </c>
      <c r="CWT4477" s="162">
        <v>1</v>
      </c>
      <c r="CWU4477" s="204">
        <v>754.9</v>
      </c>
      <c r="CWV4477" s="162">
        <v>2024</v>
      </c>
      <c r="CWW4477" s="188" t="s">
        <v>4570</v>
      </c>
      <c r="CWX4477" s="162" t="s">
        <v>4217</v>
      </c>
      <c r="CWY4477" s="105">
        <v>3914834.69</v>
      </c>
      <c r="CWZ4477" s="196"/>
      <c r="CXA4477" s="197"/>
      <c r="CXB4477" s="196"/>
      <c r="CXC4477" s="265">
        <v>3914834.69</v>
      </c>
      <c r="CXD4477" s="198">
        <v>45364</v>
      </c>
      <c r="CXE4477" s="102">
        <v>45386</v>
      </c>
      <c r="CXF4477" s="15"/>
      <c r="CXG4477" s="15"/>
      <c r="CXH4477" s="15"/>
      <c r="CXI4477" s="203" t="s">
        <v>3938</v>
      </c>
      <c r="CXJ4477" s="162">
        <v>1</v>
      </c>
      <c r="CXK4477" s="204">
        <v>754.9</v>
      </c>
      <c r="CXL4477" s="162">
        <v>2024</v>
      </c>
      <c r="CXM4477" s="188" t="s">
        <v>4570</v>
      </c>
      <c r="CXN4477" s="162" t="s">
        <v>4217</v>
      </c>
      <c r="CXO4477" s="105">
        <v>3914834.69</v>
      </c>
      <c r="CXP4477" s="196"/>
      <c r="CXQ4477" s="197"/>
      <c r="CXR4477" s="196"/>
      <c r="CXS4477" s="265">
        <v>3914834.69</v>
      </c>
      <c r="CXT4477" s="198">
        <v>45364</v>
      </c>
      <c r="CXU4477" s="102">
        <v>45386</v>
      </c>
      <c r="CXV4477" s="15"/>
      <c r="CXW4477" s="15"/>
      <c r="CXX4477" s="15"/>
      <c r="CXY4477" s="203" t="s">
        <v>3938</v>
      </c>
      <c r="CXZ4477" s="162">
        <v>1</v>
      </c>
      <c r="CYA4477" s="204">
        <v>754.9</v>
      </c>
      <c r="CYB4477" s="162">
        <v>2024</v>
      </c>
      <c r="CYC4477" s="188" t="s">
        <v>4570</v>
      </c>
      <c r="CYD4477" s="162" t="s">
        <v>4217</v>
      </c>
      <c r="CYE4477" s="105">
        <v>3914834.69</v>
      </c>
      <c r="CYF4477" s="196"/>
      <c r="CYG4477" s="197"/>
      <c r="CYH4477" s="196"/>
      <c r="CYI4477" s="265">
        <v>3914834.69</v>
      </c>
      <c r="CYJ4477" s="198">
        <v>45364</v>
      </c>
      <c r="CYK4477" s="102">
        <v>45386</v>
      </c>
      <c r="CYL4477" s="15"/>
      <c r="CYM4477" s="15"/>
      <c r="CYN4477" s="15"/>
      <c r="CYO4477" s="203" t="s">
        <v>3938</v>
      </c>
      <c r="CYP4477" s="162">
        <v>1</v>
      </c>
      <c r="CYQ4477" s="204">
        <v>754.9</v>
      </c>
      <c r="CYR4477" s="162">
        <v>2024</v>
      </c>
      <c r="CYS4477" s="188" t="s">
        <v>4570</v>
      </c>
      <c r="CYT4477" s="162" t="s">
        <v>4217</v>
      </c>
      <c r="CYU4477" s="105">
        <v>3914834.69</v>
      </c>
      <c r="CYV4477" s="196"/>
      <c r="CYW4477" s="197"/>
      <c r="CYX4477" s="196"/>
      <c r="CYY4477" s="265">
        <v>3914834.69</v>
      </c>
      <c r="CYZ4477" s="198">
        <v>45364</v>
      </c>
      <c r="CZA4477" s="102">
        <v>45386</v>
      </c>
      <c r="CZB4477" s="15"/>
      <c r="CZC4477" s="15"/>
      <c r="CZD4477" s="15"/>
      <c r="CZE4477" s="203" t="s">
        <v>3938</v>
      </c>
      <c r="CZF4477" s="162">
        <v>1</v>
      </c>
      <c r="CZG4477" s="204">
        <v>754.9</v>
      </c>
      <c r="CZH4477" s="162">
        <v>2024</v>
      </c>
      <c r="CZI4477" s="188" t="s">
        <v>4570</v>
      </c>
      <c r="CZJ4477" s="162" t="s">
        <v>4217</v>
      </c>
      <c r="CZK4477" s="105">
        <v>3914834.69</v>
      </c>
      <c r="CZL4477" s="196"/>
      <c r="CZM4477" s="197"/>
      <c r="CZN4477" s="196"/>
      <c r="CZO4477" s="265">
        <v>3914834.69</v>
      </c>
      <c r="CZP4477" s="198">
        <v>45364</v>
      </c>
      <c r="CZQ4477" s="102">
        <v>45386</v>
      </c>
      <c r="CZR4477" s="15"/>
      <c r="CZS4477" s="15"/>
      <c r="CZT4477" s="15"/>
      <c r="CZU4477" s="203" t="s">
        <v>3938</v>
      </c>
      <c r="CZV4477" s="162">
        <v>1</v>
      </c>
      <c r="CZW4477" s="204">
        <v>754.9</v>
      </c>
      <c r="CZX4477" s="162">
        <v>2024</v>
      </c>
      <c r="CZY4477" s="188" t="s">
        <v>4570</v>
      </c>
      <c r="CZZ4477" s="162" t="s">
        <v>4217</v>
      </c>
      <c r="DAA4477" s="105">
        <v>3914834.69</v>
      </c>
      <c r="DAB4477" s="196"/>
      <c r="DAC4477" s="197"/>
      <c r="DAD4477" s="196"/>
      <c r="DAE4477" s="265">
        <v>3914834.69</v>
      </c>
      <c r="DAF4477" s="198">
        <v>45364</v>
      </c>
      <c r="DAG4477" s="102">
        <v>45386</v>
      </c>
      <c r="DAH4477" s="15"/>
      <c r="DAI4477" s="15"/>
      <c r="DAJ4477" s="15"/>
      <c r="DAK4477" s="203" t="s">
        <v>3938</v>
      </c>
      <c r="DAL4477" s="162">
        <v>1</v>
      </c>
      <c r="DAM4477" s="204">
        <v>754.9</v>
      </c>
      <c r="DAN4477" s="162">
        <v>2024</v>
      </c>
      <c r="DAO4477" s="188" t="s">
        <v>4570</v>
      </c>
      <c r="DAP4477" s="162" t="s">
        <v>4217</v>
      </c>
      <c r="DAQ4477" s="105">
        <v>3914834.69</v>
      </c>
      <c r="DAR4477" s="196"/>
      <c r="DAS4477" s="197"/>
      <c r="DAT4477" s="196"/>
      <c r="DAU4477" s="265">
        <v>3914834.69</v>
      </c>
      <c r="DAV4477" s="198">
        <v>45364</v>
      </c>
      <c r="DAW4477" s="102">
        <v>45386</v>
      </c>
      <c r="DAX4477" s="15"/>
      <c r="DAY4477" s="15"/>
      <c r="DAZ4477" s="15"/>
      <c r="DBA4477" s="203" t="s">
        <v>3938</v>
      </c>
      <c r="DBB4477" s="162">
        <v>1</v>
      </c>
      <c r="DBC4477" s="204">
        <v>754.9</v>
      </c>
      <c r="DBD4477" s="162">
        <v>2024</v>
      </c>
      <c r="DBE4477" s="188" t="s">
        <v>4570</v>
      </c>
      <c r="DBF4477" s="162" t="s">
        <v>4217</v>
      </c>
      <c r="DBG4477" s="105">
        <v>3914834.69</v>
      </c>
      <c r="DBH4477" s="196"/>
      <c r="DBI4477" s="197"/>
      <c r="DBJ4477" s="196"/>
      <c r="DBK4477" s="265">
        <v>3914834.69</v>
      </c>
      <c r="DBL4477" s="198">
        <v>45364</v>
      </c>
      <c r="DBM4477" s="102">
        <v>45386</v>
      </c>
      <c r="DBN4477" s="15"/>
      <c r="DBO4477" s="15"/>
      <c r="DBP4477" s="15"/>
      <c r="DBQ4477" s="203" t="s">
        <v>3938</v>
      </c>
      <c r="DBR4477" s="162">
        <v>1</v>
      </c>
      <c r="DBS4477" s="204">
        <v>754.9</v>
      </c>
      <c r="DBT4477" s="162">
        <v>2024</v>
      </c>
      <c r="DBU4477" s="188" t="s">
        <v>4570</v>
      </c>
      <c r="DBV4477" s="162" t="s">
        <v>4217</v>
      </c>
      <c r="DBW4477" s="105">
        <v>3914834.69</v>
      </c>
      <c r="DBX4477" s="196"/>
      <c r="DBY4477" s="197"/>
      <c r="DBZ4477" s="196"/>
      <c r="DCA4477" s="265">
        <v>3914834.69</v>
      </c>
      <c r="DCB4477" s="198">
        <v>45364</v>
      </c>
      <c r="DCC4477" s="102">
        <v>45386</v>
      </c>
      <c r="DCD4477" s="15"/>
      <c r="DCE4477" s="15"/>
      <c r="DCF4477" s="15"/>
      <c r="DCG4477" s="203" t="s">
        <v>3938</v>
      </c>
      <c r="DCH4477" s="162">
        <v>1</v>
      </c>
      <c r="DCI4477" s="204">
        <v>754.9</v>
      </c>
      <c r="DCJ4477" s="162">
        <v>2024</v>
      </c>
      <c r="DCK4477" s="188" t="s">
        <v>4570</v>
      </c>
      <c r="DCL4477" s="162" t="s">
        <v>4217</v>
      </c>
      <c r="DCM4477" s="105">
        <v>3914834.69</v>
      </c>
      <c r="DCN4477" s="196"/>
      <c r="DCO4477" s="197"/>
      <c r="DCP4477" s="196"/>
      <c r="DCQ4477" s="265">
        <v>3914834.69</v>
      </c>
      <c r="DCR4477" s="198">
        <v>45364</v>
      </c>
      <c r="DCS4477" s="102">
        <v>45386</v>
      </c>
      <c r="DCT4477" s="15"/>
      <c r="DCU4477" s="15"/>
      <c r="DCV4477" s="15"/>
      <c r="DCW4477" s="203" t="s">
        <v>3938</v>
      </c>
      <c r="DCX4477" s="162">
        <v>1</v>
      </c>
      <c r="DCY4477" s="204">
        <v>754.9</v>
      </c>
      <c r="DCZ4477" s="162">
        <v>2024</v>
      </c>
      <c r="DDA4477" s="188" t="s">
        <v>4570</v>
      </c>
      <c r="DDB4477" s="162" t="s">
        <v>4217</v>
      </c>
      <c r="DDC4477" s="105">
        <v>3914834.69</v>
      </c>
      <c r="DDD4477" s="196"/>
      <c r="DDE4477" s="197"/>
      <c r="DDF4477" s="196"/>
      <c r="DDG4477" s="265">
        <v>3914834.69</v>
      </c>
      <c r="DDH4477" s="198">
        <v>45364</v>
      </c>
      <c r="DDI4477" s="102">
        <v>45386</v>
      </c>
      <c r="DDJ4477" s="15"/>
      <c r="DDK4477" s="15"/>
      <c r="DDL4477" s="15"/>
      <c r="DDM4477" s="203" t="s">
        <v>3938</v>
      </c>
      <c r="DDN4477" s="162">
        <v>1</v>
      </c>
      <c r="DDO4477" s="204">
        <v>754.9</v>
      </c>
      <c r="DDP4477" s="162">
        <v>2024</v>
      </c>
      <c r="DDQ4477" s="188" t="s">
        <v>4570</v>
      </c>
      <c r="DDR4477" s="162" t="s">
        <v>4217</v>
      </c>
      <c r="DDS4477" s="105">
        <v>3914834.69</v>
      </c>
      <c r="DDT4477" s="196"/>
      <c r="DDU4477" s="197"/>
      <c r="DDV4477" s="196"/>
      <c r="DDW4477" s="265">
        <v>3914834.69</v>
      </c>
      <c r="DDX4477" s="198">
        <v>45364</v>
      </c>
      <c r="DDY4477" s="102">
        <v>45386</v>
      </c>
      <c r="DDZ4477" s="15"/>
      <c r="DEA4477" s="15"/>
      <c r="DEB4477" s="15"/>
      <c r="DEC4477" s="203" t="s">
        <v>3938</v>
      </c>
      <c r="DED4477" s="162">
        <v>1</v>
      </c>
      <c r="DEE4477" s="204">
        <v>754.9</v>
      </c>
      <c r="DEF4477" s="162">
        <v>2024</v>
      </c>
      <c r="DEG4477" s="188" t="s">
        <v>4570</v>
      </c>
      <c r="DEH4477" s="162" t="s">
        <v>4217</v>
      </c>
      <c r="DEI4477" s="105">
        <v>3914834.69</v>
      </c>
      <c r="DEJ4477" s="196"/>
      <c r="DEK4477" s="197"/>
      <c r="DEL4477" s="196"/>
      <c r="DEM4477" s="265">
        <v>3914834.69</v>
      </c>
      <c r="DEN4477" s="198">
        <v>45364</v>
      </c>
      <c r="DEO4477" s="102">
        <v>45386</v>
      </c>
      <c r="DEP4477" s="15"/>
      <c r="DEQ4477" s="15"/>
      <c r="DER4477" s="15"/>
      <c r="DES4477" s="203" t="s">
        <v>3938</v>
      </c>
      <c r="DET4477" s="162">
        <v>1</v>
      </c>
      <c r="DEU4477" s="204">
        <v>754.9</v>
      </c>
      <c r="DEV4477" s="162">
        <v>2024</v>
      </c>
      <c r="DEW4477" s="188" t="s">
        <v>4570</v>
      </c>
      <c r="DEX4477" s="162" t="s">
        <v>4217</v>
      </c>
      <c r="DEY4477" s="105">
        <v>3914834.69</v>
      </c>
      <c r="DEZ4477" s="196"/>
      <c r="DFA4477" s="197"/>
      <c r="DFB4477" s="196"/>
      <c r="DFC4477" s="265">
        <v>3914834.69</v>
      </c>
      <c r="DFD4477" s="198">
        <v>45364</v>
      </c>
      <c r="DFE4477" s="102">
        <v>45386</v>
      </c>
      <c r="DFF4477" s="15"/>
      <c r="DFG4477" s="15"/>
      <c r="DFH4477" s="15"/>
      <c r="DFI4477" s="203" t="s">
        <v>3938</v>
      </c>
      <c r="DFJ4477" s="162">
        <v>1</v>
      </c>
      <c r="DFK4477" s="204">
        <v>754.9</v>
      </c>
      <c r="DFL4477" s="162">
        <v>2024</v>
      </c>
      <c r="DFM4477" s="188" t="s">
        <v>4570</v>
      </c>
      <c r="DFN4477" s="162" t="s">
        <v>4217</v>
      </c>
      <c r="DFO4477" s="105">
        <v>3914834.69</v>
      </c>
      <c r="DFP4477" s="196"/>
      <c r="DFQ4477" s="197"/>
      <c r="DFR4477" s="196"/>
      <c r="DFS4477" s="265">
        <v>3914834.69</v>
      </c>
      <c r="DFT4477" s="198">
        <v>45364</v>
      </c>
      <c r="DFU4477" s="102">
        <v>45386</v>
      </c>
      <c r="DFV4477" s="15"/>
      <c r="DFW4477" s="15"/>
      <c r="DFX4477" s="15"/>
      <c r="DFY4477" s="203" t="s">
        <v>3938</v>
      </c>
      <c r="DFZ4477" s="162">
        <v>1</v>
      </c>
      <c r="DGA4477" s="204">
        <v>754.9</v>
      </c>
      <c r="DGB4477" s="162">
        <v>2024</v>
      </c>
      <c r="DGC4477" s="188" t="s">
        <v>4570</v>
      </c>
      <c r="DGD4477" s="162" t="s">
        <v>4217</v>
      </c>
      <c r="DGE4477" s="105">
        <v>3914834.69</v>
      </c>
      <c r="DGF4477" s="196"/>
      <c r="DGG4477" s="197"/>
      <c r="DGH4477" s="196"/>
      <c r="DGI4477" s="265">
        <v>3914834.69</v>
      </c>
      <c r="DGJ4477" s="198">
        <v>45364</v>
      </c>
      <c r="DGK4477" s="102">
        <v>45386</v>
      </c>
      <c r="DGL4477" s="15"/>
      <c r="DGM4477" s="15"/>
      <c r="DGN4477" s="15"/>
      <c r="DGO4477" s="203" t="s">
        <v>3938</v>
      </c>
      <c r="DGP4477" s="162">
        <v>1</v>
      </c>
      <c r="DGQ4477" s="204">
        <v>754.9</v>
      </c>
      <c r="DGR4477" s="162">
        <v>2024</v>
      </c>
      <c r="DGS4477" s="188" t="s">
        <v>4570</v>
      </c>
      <c r="DGT4477" s="162" t="s">
        <v>4217</v>
      </c>
      <c r="DGU4477" s="105">
        <v>3914834.69</v>
      </c>
      <c r="DGV4477" s="196"/>
      <c r="DGW4477" s="197"/>
      <c r="DGX4477" s="196"/>
      <c r="DGY4477" s="265">
        <v>3914834.69</v>
      </c>
      <c r="DGZ4477" s="198">
        <v>45364</v>
      </c>
      <c r="DHA4477" s="102">
        <v>45386</v>
      </c>
      <c r="DHB4477" s="15"/>
      <c r="DHC4477" s="15"/>
      <c r="DHD4477" s="15"/>
      <c r="DHE4477" s="203" t="s">
        <v>3938</v>
      </c>
      <c r="DHF4477" s="162">
        <v>1</v>
      </c>
      <c r="DHG4477" s="204">
        <v>754.9</v>
      </c>
      <c r="DHH4477" s="162">
        <v>2024</v>
      </c>
      <c r="DHI4477" s="188" t="s">
        <v>4570</v>
      </c>
      <c r="DHJ4477" s="162" t="s">
        <v>4217</v>
      </c>
      <c r="DHK4477" s="105">
        <v>3914834.69</v>
      </c>
      <c r="DHL4477" s="196"/>
      <c r="DHM4477" s="197"/>
      <c r="DHN4477" s="196"/>
      <c r="DHO4477" s="265">
        <v>3914834.69</v>
      </c>
      <c r="DHP4477" s="198">
        <v>45364</v>
      </c>
      <c r="DHQ4477" s="102">
        <v>45386</v>
      </c>
      <c r="DHR4477" s="15"/>
      <c r="DHS4477" s="15"/>
      <c r="DHT4477" s="15"/>
      <c r="DHU4477" s="203" t="s">
        <v>3938</v>
      </c>
      <c r="DHV4477" s="162">
        <v>1</v>
      </c>
      <c r="DHW4477" s="204">
        <v>754.9</v>
      </c>
      <c r="DHX4477" s="162">
        <v>2024</v>
      </c>
      <c r="DHY4477" s="188" t="s">
        <v>4570</v>
      </c>
      <c r="DHZ4477" s="162" t="s">
        <v>4217</v>
      </c>
      <c r="DIA4477" s="105">
        <v>3914834.69</v>
      </c>
      <c r="DIB4477" s="196"/>
      <c r="DIC4477" s="197"/>
      <c r="DID4477" s="196"/>
      <c r="DIE4477" s="265">
        <v>3914834.69</v>
      </c>
      <c r="DIF4477" s="198">
        <v>45364</v>
      </c>
      <c r="DIG4477" s="102">
        <v>45386</v>
      </c>
      <c r="DIH4477" s="15"/>
      <c r="DII4477" s="15"/>
      <c r="DIJ4477" s="15"/>
      <c r="DIK4477" s="203" t="s">
        <v>3938</v>
      </c>
      <c r="DIL4477" s="162">
        <v>1</v>
      </c>
      <c r="DIM4477" s="204">
        <v>754.9</v>
      </c>
      <c r="DIN4477" s="162">
        <v>2024</v>
      </c>
      <c r="DIO4477" s="188" t="s">
        <v>4570</v>
      </c>
      <c r="DIP4477" s="162" t="s">
        <v>4217</v>
      </c>
      <c r="DIQ4477" s="105">
        <v>3914834.69</v>
      </c>
      <c r="DIR4477" s="196"/>
      <c r="DIS4477" s="197"/>
      <c r="DIT4477" s="196"/>
      <c r="DIU4477" s="265">
        <v>3914834.69</v>
      </c>
      <c r="DIV4477" s="198">
        <v>45364</v>
      </c>
      <c r="DIW4477" s="102">
        <v>45386</v>
      </c>
      <c r="DIX4477" s="15"/>
      <c r="DIY4477" s="15"/>
      <c r="DIZ4477" s="15"/>
      <c r="DJA4477" s="203" t="s">
        <v>3938</v>
      </c>
      <c r="DJB4477" s="162">
        <v>1</v>
      </c>
      <c r="DJC4477" s="204">
        <v>754.9</v>
      </c>
      <c r="DJD4477" s="162">
        <v>2024</v>
      </c>
      <c r="DJE4477" s="188" t="s">
        <v>4570</v>
      </c>
      <c r="DJF4477" s="162" t="s">
        <v>4217</v>
      </c>
      <c r="DJG4477" s="105">
        <v>3914834.69</v>
      </c>
      <c r="DJH4477" s="196"/>
      <c r="DJI4477" s="197"/>
      <c r="DJJ4477" s="196"/>
      <c r="DJK4477" s="265">
        <v>3914834.69</v>
      </c>
      <c r="DJL4477" s="198">
        <v>45364</v>
      </c>
      <c r="DJM4477" s="102">
        <v>45386</v>
      </c>
      <c r="DJN4477" s="15"/>
      <c r="DJO4477" s="15"/>
      <c r="DJP4477" s="15"/>
      <c r="DJQ4477" s="203" t="s">
        <v>3938</v>
      </c>
      <c r="DJR4477" s="162">
        <v>1</v>
      </c>
      <c r="DJS4477" s="204">
        <v>754.9</v>
      </c>
      <c r="DJT4477" s="162">
        <v>2024</v>
      </c>
      <c r="DJU4477" s="188" t="s">
        <v>4570</v>
      </c>
      <c r="DJV4477" s="162" t="s">
        <v>4217</v>
      </c>
      <c r="DJW4477" s="105">
        <v>3914834.69</v>
      </c>
      <c r="DJX4477" s="196"/>
      <c r="DJY4477" s="197"/>
      <c r="DJZ4477" s="196"/>
      <c r="DKA4477" s="265">
        <v>3914834.69</v>
      </c>
      <c r="DKB4477" s="198">
        <v>45364</v>
      </c>
      <c r="DKC4477" s="102">
        <v>45386</v>
      </c>
      <c r="DKD4477" s="15"/>
      <c r="DKE4477" s="15"/>
      <c r="DKF4477" s="15"/>
      <c r="DKG4477" s="203" t="s">
        <v>3938</v>
      </c>
      <c r="DKH4477" s="162">
        <v>1</v>
      </c>
      <c r="DKI4477" s="204">
        <v>754.9</v>
      </c>
      <c r="DKJ4477" s="162">
        <v>2024</v>
      </c>
      <c r="DKK4477" s="188" t="s">
        <v>4570</v>
      </c>
      <c r="DKL4477" s="162" t="s">
        <v>4217</v>
      </c>
      <c r="DKM4477" s="105">
        <v>3914834.69</v>
      </c>
      <c r="DKN4477" s="196"/>
      <c r="DKO4477" s="197"/>
      <c r="DKP4477" s="196"/>
      <c r="DKQ4477" s="265">
        <v>3914834.69</v>
      </c>
      <c r="DKR4477" s="198">
        <v>45364</v>
      </c>
      <c r="DKS4477" s="102">
        <v>45386</v>
      </c>
      <c r="DKT4477" s="15"/>
      <c r="DKU4477" s="15"/>
      <c r="DKV4477" s="15"/>
      <c r="DKW4477" s="203" t="s">
        <v>3938</v>
      </c>
      <c r="DKX4477" s="162">
        <v>1</v>
      </c>
      <c r="DKY4477" s="204">
        <v>754.9</v>
      </c>
      <c r="DKZ4477" s="162">
        <v>2024</v>
      </c>
      <c r="DLA4477" s="188" t="s">
        <v>4570</v>
      </c>
      <c r="DLB4477" s="162" t="s">
        <v>4217</v>
      </c>
      <c r="DLC4477" s="105">
        <v>3914834.69</v>
      </c>
      <c r="DLD4477" s="196"/>
      <c r="DLE4477" s="197"/>
      <c r="DLF4477" s="196"/>
      <c r="DLG4477" s="265">
        <v>3914834.69</v>
      </c>
      <c r="DLH4477" s="198">
        <v>45364</v>
      </c>
      <c r="DLI4477" s="102">
        <v>45386</v>
      </c>
      <c r="DLJ4477" s="15"/>
      <c r="DLK4477" s="15"/>
      <c r="DLL4477" s="15"/>
      <c r="DLM4477" s="203" t="s">
        <v>3938</v>
      </c>
      <c r="DLN4477" s="162">
        <v>1</v>
      </c>
      <c r="DLO4477" s="204">
        <v>754.9</v>
      </c>
      <c r="DLP4477" s="162">
        <v>2024</v>
      </c>
      <c r="DLQ4477" s="188" t="s">
        <v>4570</v>
      </c>
      <c r="DLR4477" s="162" t="s">
        <v>4217</v>
      </c>
      <c r="DLS4477" s="105">
        <v>3914834.69</v>
      </c>
      <c r="DLT4477" s="196"/>
      <c r="DLU4477" s="197"/>
      <c r="DLV4477" s="196"/>
      <c r="DLW4477" s="265">
        <v>3914834.69</v>
      </c>
      <c r="DLX4477" s="198">
        <v>45364</v>
      </c>
      <c r="DLY4477" s="102">
        <v>45386</v>
      </c>
      <c r="DLZ4477" s="15"/>
      <c r="DMA4477" s="15"/>
      <c r="DMB4477" s="15"/>
      <c r="DMC4477" s="203" t="s">
        <v>3938</v>
      </c>
      <c r="DMD4477" s="162">
        <v>1</v>
      </c>
      <c r="DME4477" s="204">
        <v>754.9</v>
      </c>
      <c r="DMF4477" s="162">
        <v>2024</v>
      </c>
      <c r="DMG4477" s="188" t="s">
        <v>4570</v>
      </c>
      <c r="DMH4477" s="162" t="s">
        <v>4217</v>
      </c>
      <c r="DMI4477" s="105">
        <v>3914834.69</v>
      </c>
      <c r="DMJ4477" s="196"/>
      <c r="DMK4477" s="197"/>
      <c r="DML4477" s="196"/>
      <c r="DMM4477" s="265">
        <v>3914834.69</v>
      </c>
      <c r="DMN4477" s="198">
        <v>45364</v>
      </c>
      <c r="DMO4477" s="102">
        <v>45386</v>
      </c>
      <c r="DMP4477" s="15"/>
      <c r="DMQ4477" s="15"/>
      <c r="DMR4477" s="15"/>
      <c r="DMS4477" s="203" t="s">
        <v>3938</v>
      </c>
      <c r="DMT4477" s="162">
        <v>1</v>
      </c>
      <c r="DMU4477" s="204">
        <v>754.9</v>
      </c>
      <c r="DMV4477" s="162">
        <v>2024</v>
      </c>
      <c r="DMW4477" s="188" t="s">
        <v>4570</v>
      </c>
      <c r="DMX4477" s="162" t="s">
        <v>4217</v>
      </c>
      <c r="DMY4477" s="105">
        <v>3914834.69</v>
      </c>
      <c r="DMZ4477" s="196"/>
      <c r="DNA4477" s="197"/>
      <c r="DNB4477" s="196"/>
      <c r="DNC4477" s="265">
        <v>3914834.69</v>
      </c>
      <c r="DND4477" s="198">
        <v>45364</v>
      </c>
      <c r="DNE4477" s="102">
        <v>45386</v>
      </c>
      <c r="DNF4477" s="15"/>
      <c r="DNG4477" s="15"/>
      <c r="DNH4477" s="15"/>
      <c r="DNI4477" s="203" t="s">
        <v>3938</v>
      </c>
      <c r="DNJ4477" s="162">
        <v>1</v>
      </c>
      <c r="DNK4477" s="204">
        <v>754.9</v>
      </c>
      <c r="DNL4477" s="162">
        <v>2024</v>
      </c>
      <c r="DNM4477" s="188" t="s">
        <v>4570</v>
      </c>
      <c r="DNN4477" s="162" t="s">
        <v>4217</v>
      </c>
      <c r="DNO4477" s="105">
        <v>3914834.69</v>
      </c>
      <c r="DNP4477" s="196"/>
      <c r="DNQ4477" s="197"/>
      <c r="DNR4477" s="196"/>
      <c r="DNS4477" s="265">
        <v>3914834.69</v>
      </c>
      <c r="DNT4477" s="198">
        <v>45364</v>
      </c>
      <c r="DNU4477" s="102">
        <v>45386</v>
      </c>
      <c r="DNV4477" s="15"/>
      <c r="DNW4477" s="15"/>
      <c r="DNX4477" s="15"/>
      <c r="DNY4477" s="203" t="s">
        <v>3938</v>
      </c>
      <c r="DNZ4477" s="162">
        <v>1</v>
      </c>
      <c r="DOA4477" s="204">
        <v>754.9</v>
      </c>
      <c r="DOB4477" s="162">
        <v>2024</v>
      </c>
      <c r="DOC4477" s="188" t="s">
        <v>4570</v>
      </c>
      <c r="DOD4477" s="162" t="s">
        <v>4217</v>
      </c>
      <c r="DOE4477" s="105">
        <v>3914834.69</v>
      </c>
      <c r="DOF4477" s="196"/>
      <c r="DOG4477" s="197"/>
      <c r="DOH4477" s="196"/>
      <c r="DOI4477" s="265">
        <v>3914834.69</v>
      </c>
      <c r="DOJ4477" s="198">
        <v>45364</v>
      </c>
      <c r="DOK4477" s="102">
        <v>45386</v>
      </c>
      <c r="DOL4477" s="15"/>
      <c r="DOM4477" s="15"/>
      <c r="DON4477" s="15"/>
      <c r="DOO4477" s="203" t="s">
        <v>3938</v>
      </c>
      <c r="DOP4477" s="162">
        <v>1</v>
      </c>
      <c r="DOQ4477" s="204">
        <v>754.9</v>
      </c>
      <c r="DOR4477" s="162">
        <v>2024</v>
      </c>
      <c r="DOS4477" s="188" t="s">
        <v>4570</v>
      </c>
      <c r="DOT4477" s="162" t="s">
        <v>4217</v>
      </c>
      <c r="DOU4477" s="105">
        <v>3914834.69</v>
      </c>
      <c r="DOV4477" s="196"/>
      <c r="DOW4477" s="197"/>
      <c r="DOX4477" s="196"/>
      <c r="DOY4477" s="265">
        <v>3914834.69</v>
      </c>
      <c r="DOZ4477" s="198">
        <v>45364</v>
      </c>
      <c r="DPA4477" s="102">
        <v>45386</v>
      </c>
      <c r="DPB4477" s="15"/>
      <c r="DPC4477" s="15"/>
      <c r="DPD4477" s="15"/>
      <c r="DPE4477" s="203" t="s">
        <v>3938</v>
      </c>
      <c r="DPF4477" s="162">
        <v>1</v>
      </c>
      <c r="DPG4477" s="204">
        <v>754.9</v>
      </c>
      <c r="DPH4477" s="162">
        <v>2024</v>
      </c>
      <c r="DPI4477" s="188" t="s">
        <v>4570</v>
      </c>
      <c r="DPJ4477" s="162" t="s">
        <v>4217</v>
      </c>
      <c r="DPK4477" s="105">
        <v>3914834.69</v>
      </c>
      <c r="DPL4477" s="196"/>
      <c r="DPM4477" s="197"/>
      <c r="DPN4477" s="196"/>
      <c r="DPO4477" s="265">
        <v>3914834.69</v>
      </c>
      <c r="DPP4477" s="198">
        <v>45364</v>
      </c>
      <c r="DPQ4477" s="102">
        <v>45386</v>
      </c>
      <c r="DPR4477" s="15"/>
      <c r="DPS4477" s="15"/>
      <c r="DPT4477" s="15"/>
      <c r="DPU4477" s="203" t="s">
        <v>3938</v>
      </c>
      <c r="DPV4477" s="162">
        <v>1</v>
      </c>
      <c r="DPW4477" s="204">
        <v>754.9</v>
      </c>
      <c r="DPX4477" s="162">
        <v>2024</v>
      </c>
      <c r="DPY4477" s="188" t="s">
        <v>4570</v>
      </c>
      <c r="DPZ4477" s="162" t="s">
        <v>4217</v>
      </c>
      <c r="DQA4477" s="105">
        <v>3914834.69</v>
      </c>
      <c r="DQB4477" s="196"/>
      <c r="DQC4477" s="197"/>
      <c r="DQD4477" s="196"/>
      <c r="DQE4477" s="265">
        <v>3914834.69</v>
      </c>
      <c r="DQF4477" s="198">
        <v>45364</v>
      </c>
      <c r="DQG4477" s="102">
        <v>45386</v>
      </c>
      <c r="DQH4477" s="15"/>
      <c r="DQI4477" s="15"/>
      <c r="DQJ4477" s="15"/>
      <c r="DQK4477" s="203" t="s">
        <v>3938</v>
      </c>
      <c r="DQL4477" s="162">
        <v>1</v>
      </c>
      <c r="DQM4477" s="204">
        <v>754.9</v>
      </c>
      <c r="DQN4477" s="162">
        <v>2024</v>
      </c>
      <c r="DQO4477" s="188" t="s">
        <v>4570</v>
      </c>
      <c r="DQP4477" s="162" t="s">
        <v>4217</v>
      </c>
      <c r="DQQ4477" s="105">
        <v>3914834.69</v>
      </c>
      <c r="DQR4477" s="196"/>
      <c r="DQS4477" s="197"/>
      <c r="DQT4477" s="196"/>
      <c r="DQU4477" s="265">
        <v>3914834.69</v>
      </c>
      <c r="DQV4477" s="198">
        <v>45364</v>
      </c>
      <c r="DQW4477" s="102">
        <v>45386</v>
      </c>
      <c r="DQX4477" s="15"/>
      <c r="DQY4477" s="15"/>
      <c r="DQZ4477" s="15"/>
      <c r="DRA4477" s="203" t="s">
        <v>3938</v>
      </c>
      <c r="DRB4477" s="162">
        <v>1</v>
      </c>
      <c r="DRC4477" s="204">
        <v>754.9</v>
      </c>
      <c r="DRD4477" s="162">
        <v>2024</v>
      </c>
      <c r="DRE4477" s="188" t="s">
        <v>4570</v>
      </c>
      <c r="DRF4477" s="162" t="s">
        <v>4217</v>
      </c>
      <c r="DRG4477" s="105">
        <v>3914834.69</v>
      </c>
      <c r="DRH4477" s="196"/>
      <c r="DRI4477" s="197"/>
      <c r="DRJ4477" s="196"/>
      <c r="DRK4477" s="265">
        <v>3914834.69</v>
      </c>
      <c r="DRL4477" s="198">
        <v>45364</v>
      </c>
      <c r="DRM4477" s="102">
        <v>45386</v>
      </c>
      <c r="DRN4477" s="15"/>
      <c r="DRO4477" s="15"/>
      <c r="DRP4477" s="15"/>
      <c r="DRQ4477" s="203" t="s">
        <v>3938</v>
      </c>
      <c r="DRR4477" s="162">
        <v>1</v>
      </c>
      <c r="DRS4477" s="204">
        <v>754.9</v>
      </c>
      <c r="DRT4477" s="162">
        <v>2024</v>
      </c>
      <c r="DRU4477" s="188" t="s">
        <v>4570</v>
      </c>
      <c r="DRV4477" s="162" t="s">
        <v>4217</v>
      </c>
      <c r="DRW4477" s="105">
        <v>3914834.69</v>
      </c>
      <c r="DRX4477" s="196"/>
      <c r="DRY4477" s="197"/>
      <c r="DRZ4477" s="196"/>
      <c r="DSA4477" s="265">
        <v>3914834.69</v>
      </c>
      <c r="DSB4477" s="198">
        <v>45364</v>
      </c>
      <c r="DSC4477" s="102">
        <v>45386</v>
      </c>
      <c r="DSD4477" s="15"/>
      <c r="DSE4477" s="15"/>
      <c r="DSF4477" s="15"/>
      <c r="DSG4477" s="203" t="s">
        <v>3938</v>
      </c>
      <c r="DSH4477" s="162">
        <v>1</v>
      </c>
      <c r="DSI4477" s="204">
        <v>754.9</v>
      </c>
      <c r="DSJ4477" s="162">
        <v>2024</v>
      </c>
      <c r="DSK4477" s="188" t="s">
        <v>4570</v>
      </c>
      <c r="DSL4477" s="162" t="s">
        <v>4217</v>
      </c>
      <c r="DSM4477" s="105">
        <v>3914834.69</v>
      </c>
      <c r="DSN4477" s="196"/>
      <c r="DSO4477" s="197"/>
      <c r="DSP4477" s="196"/>
      <c r="DSQ4477" s="265">
        <v>3914834.69</v>
      </c>
      <c r="DSR4477" s="198">
        <v>45364</v>
      </c>
      <c r="DSS4477" s="102">
        <v>45386</v>
      </c>
      <c r="DST4477" s="15"/>
      <c r="DSU4477" s="15"/>
      <c r="DSV4477" s="15"/>
      <c r="DSW4477" s="203" t="s">
        <v>3938</v>
      </c>
      <c r="DSX4477" s="162">
        <v>1</v>
      </c>
      <c r="DSY4477" s="204">
        <v>754.9</v>
      </c>
      <c r="DSZ4477" s="162">
        <v>2024</v>
      </c>
      <c r="DTA4477" s="188" t="s">
        <v>4570</v>
      </c>
      <c r="DTB4477" s="162" t="s">
        <v>4217</v>
      </c>
      <c r="DTC4477" s="105">
        <v>3914834.69</v>
      </c>
      <c r="DTD4477" s="196"/>
      <c r="DTE4477" s="197"/>
      <c r="DTF4477" s="196"/>
      <c r="DTG4477" s="265">
        <v>3914834.69</v>
      </c>
      <c r="DTH4477" s="198">
        <v>45364</v>
      </c>
      <c r="DTI4477" s="102">
        <v>45386</v>
      </c>
      <c r="DTJ4477" s="15"/>
      <c r="DTK4477" s="15"/>
      <c r="DTL4477" s="15"/>
      <c r="DTM4477" s="203" t="s">
        <v>3938</v>
      </c>
      <c r="DTN4477" s="162">
        <v>1</v>
      </c>
      <c r="DTO4477" s="204">
        <v>754.9</v>
      </c>
      <c r="DTP4477" s="162">
        <v>2024</v>
      </c>
      <c r="DTQ4477" s="188" t="s">
        <v>4570</v>
      </c>
      <c r="DTR4477" s="162" t="s">
        <v>4217</v>
      </c>
      <c r="DTS4477" s="105">
        <v>3914834.69</v>
      </c>
      <c r="DTT4477" s="196"/>
      <c r="DTU4477" s="197"/>
      <c r="DTV4477" s="196"/>
      <c r="DTW4477" s="265">
        <v>3914834.69</v>
      </c>
      <c r="DTX4477" s="198">
        <v>45364</v>
      </c>
      <c r="DTY4477" s="102">
        <v>45386</v>
      </c>
      <c r="DTZ4477" s="15"/>
      <c r="DUA4477" s="15"/>
      <c r="DUB4477" s="15"/>
      <c r="DUC4477" s="203" t="s">
        <v>3938</v>
      </c>
      <c r="DUD4477" s="162">
        <v>1</v>
      </c>
      <c r="DUE4477" s="204">
        <v>754.9</v>
      </c>
      <c r="DUF4477" s="162">
        <v>2024</v>
      </c>
      <c r="DUG4477" s="188" t="s">
        <v>4570</v>
      </c>
      <c r="DUH4477" s="162" t="s">
        <v>4217</v>
      </c>
      <c r="DUI4477" s="105">
        <v>3914834.69</v>
      </c>
      <c r="DUJ4477" s="196"/>
      <c r="DUK4477" s="197"/>
      <c r="DUL4477" s="196"/>
      <c r="DUM4477" s="265">
        <v>3914834.69</v>
      </c>
      <c r="DUN4477" s="198">
        <v>45364</v>
      </c>
      <c r="DUO4477" s="102">
        <v>45386</v>
      </c>
      <c r="DUP4477" s="15"/>
      <c r="DUQ4477" s="15"/>
      <c r="DUR4477" s="15"/>
      <c r="DUS4477" s="203" t="s">
        <v>3938</v>
      </c>
      <c r="DUT4477" s="162">
        <v>1</v>
      </c>
      <c r="DUU4477" s="204">
        <v>754.9</v>
      </c>
      <c r="DUV4477" s="162">
        <v>2024</v>
      </c>
      <c r="DUW4477" s="188" t="s">
        <v>4570</v>
      </c>
      <c r="DUX4477" s="162" t="s">
        <v>4217</v>
      </c>
      <c r="DUY4477" s="105">
        <v>3914834.69</v>
      </c>
      <c r="DUZ4477" s="196"/>
      <c r="DVA4477" s="197"/>
      <c r="DVB4477" s="196"/>
      <c r="DVC4477" s="265">
        <v>3914834.69</v>
      </c>
      <c r="DVD4477" s="198">
        <v>45364</v>
      </c>
      <c r="DVE4477" s="102">
        <v>45386</v>
      </c>
      <c r="DVF4477" s="15"/>
      <c r="DVG4477" s="15"/>
      <c r="DVH4477" s="15"/>
      <c r="DVI4477" s="203" t="s">
        <v>3938</v>
      </c>
      <c r="DVJ4477" s="162">
        <v>1</v>
      </c>
      <c r="DVK4477" s="204">
        <v>754.9</v>
      </c>
      <c r="DVL4477" s="162">
        <v>2024</v>
      </c>
      <c r="DVM4477" s="188" t="s">
        <v>4570</v>
      </c>
      <c r="DVN4477" s="162" t="s">
        <v>4217</v>
      </c>
      <c r="DVO4477" s="105">
        <v>3914834.69</v>
      </c>
      <c r="DVP4477" s="196"/>
      <c r="DVQ4477" s="197"/>
      <c r="DVR4477" s="196"/>
      <c r="DVS4477" s="265">
        <v>3914834.69</v>
      </c>
      <c r="DVT4477" s="198">
        <v>45364</v>
      </c>
      <c r="DVU4477" s="102">
        <v>45386</v>
      </c>
      <c r="DVV4477" s="15"/>
      <c r="DVW4477" s="15"/>
      <c r="DVX4477" s="15"/>
      <c r="DVY4477" s="203" t="s">
        <v>3938</v>
      </c>
      <c r="DVZ4477" s="162">
        <v>1</v>
      </c>
      <c r="DWA4477" s="204">
        <v>754.9</v>
      </c>
      <c r="DWB4477" s="162">
        <v>2024</v>
      </c>
      <c r="DWC4477" s="188" t="s">
        <v>4570</v>
      </c>
      <c r="DWD4477" s="162" t="s">
        <v>4217</v>
      </c>
      <c r="DWE4477" s="105">
        <v>3914834.69</v>
      </c>
      <c r="DWF4477" s="196"/>
      <c r="DWG4477" s="197"/>
      <c r="DWH4477" s="196"/>
      <c r="DWI4477" s="265">
        <v>3914834.69</v>
      </c>
      <c r="DWJ4477" s="198">
        <v>45364</v>
      </c>
      <c r="DWK4477" s="102">
        <v>45386</v>
      </c>
      <c r="DWL4477" s="15"/>
      <c r="DWM4477" s="15"/>
      <c r="DWN4477" s="15"/>
      <c r="DWO4477" s="203" t="s">
        <v>3938</v>
      </c>
      <c r="DWP4477" s="162">
        <v>1</v>
      </c>
      <c r="DWQ4477" s="204">
        <v>754.9</v>
      </c>
      <c r="DWR4477" s="162">
        <v>2024</v>
      </c>
      <c r="DWS4477" s="188" t="s">
        <v>4570</v>
      </c>
      <c r="DWT4477" s="162" t="s">
        <v>4217</v>
      </c>
      <c r="DWU4477" s="105">
        <v>3914834.69</v>
      </c>
      <c r="DWV4477" s="196"/>
      <c r="DWW4477" s="197"/>
      <c r="DWX4477" s="196"/>
      <c r="DWY4477" s="265">
        <v>3914834.69</v>
      </c>
      <c r="DWZ4477" s="198">
        <v>45364</v>
      </c>
      <c r="DXA4477" s="102">
        <v>45386</v>
      </c>
      <c r="DXB4477" s="15"/>
      <c r="DXC4477" s="15"/>
      <c r="DXD4477" s="15"/>
      <c r="DXE4477" s="203" t="s">
        <v>3938</v>
      </c>
      <c r="DXF4477" s="162">
        <v>1</v>
      </c>
      <c r="DXG4477" s="204">
        <v>754.9</v>
      </c>
      <c r="DXH4477" s="162">
        <v>2024</v>
      </c>
      <c r="DXI4477" s="188" t="s">
        <v>4570</v>
      </c>
      <c r="DXJ4477" s="162" t="s">
        <v>4217</v>
      </c>
      <c r="DXK4477" s="105">
        <v>3914834.69</v>
      </c>
      <c r="DXL4477" s="196"/>
      <c r="DXM4477" s="197"/>
      <c r="DXN4477" s="196"/>
      <c r="DXO4477" s="265">
        <v>3914834.69</v>
      </c>
      <c r="DXP4477" s="198">
        <v>45364</v>
      </c>
      <c r="DXQ4477" s="102">
        <v>45386</v>
      </c>
      <c r="DXR4477" s="15"/>
      <c r="DXS4477" s="15"/>
      <c r="DXT4477" s="15"/>
      <c r="DXU4477" s="203" t="s">
        <v>3938</v>
      </c>
      <c r="DXV4477" s="162">
        <v>1</v>
      </c>
      <c r="DXW4477" s="204">
        <v>754.9</v>
      </c>
      <c r="DXX4477" s="162">
        <v>2024</v>
      </c>
      <c r="DXY4477" s="188" t="s">
        <v>4570</v>
      </c>
      <c r="DXZ4477" s="162" t="s">
        <v>4217</v>
      </c>
      <c r="DYA4477" s="105">
        <v>3914834.69</v>
      </c>
      <c r="DYB4477" s="196"/>
      <c r="DYC4477" s="197"/>
      <c r="DYD4477" s="196"/>
      <c r="DYE4477" s="265">
        <v>3914834.69</v>
      </c>
      <c r="DYF4477" s="198">
        <v>45364</v>
      </c>
      <c r="DYG4477" s="102">
        <v>45386</v>
      </c>
      <c r="DYH4477" s="15"/>
      <c r="DYI4477" s="15"/>
      <c r="DYJ4477" s="15"/>
      <c r="DYK4477" s="203" t="s">
        <v>3938</v>
      </c>
      <c r="DYL4477" s="162">
        <v>1</v>
      </c>
      <c r="DYM4477" s="204">
        <v>754.9</v>
      </c>
      <c r="DYN4477" s="162">
        <v>2024</v>
      </c>
      <c r="DYO4477" s="188" t="s">
        <v>4570</v>
      </c>
      <c r="DYP4477" s="162" t="s">
        <v>4217</v>
      </c>
      <c r="DYQ4477" s="105">
        <v>3914834.69</v>
      </c>
      <c r="DYR4477" s="196"/>
      <c r="DYS4477" s="197"/>
      <c r="DYT4477" s="196"/>
      <c r="DYU4477" s="265">
        <v>3914834.69</v>
      </c>
      <c r="DYV4477" s="198">
        <v>45364</v>
      </c>
      <c r="DYW4477" s="102">
        <v>45386</v>
      </c>
      <c r="DYX4477" s="15"/>
      <c r="DYY4477" s="15"/>
      <c r="DYZ4477" s="15"/>
      <c r="DZA4477" s="203" t="s">
        <v>3938</v>
      </c>
      <c r="DZB4477" s="162">
        <v>1</v>
      </c>
      <c r="DZC4477" s="204">
        <v>754.9</v>
      </c>
      <c r="DZD4477" s="162">
        <v>2024</v>
      </c>
      <c r="DZE4477" s="188" t="s">
        <v>4570</v>
      </c>
      <c r="DZF4477" s="162" t="s">
        <v>4217</v>
      </c>
      <c r="DZG4477" s="105">
        <v>3914834.69</v>
      </c>
      <c r="DZH4477" s="196"/>
      <c r="DZI4477" s="197"/>
      <c r="DZJ4477" s="196"/>
      <c r="DZK4477" s="265">
        <v>3914834.69</v>
      </c>
      <c r="DZL4477" s="198">
        <v>45364</v>
      </c>
      <c r="DZM4477" s="102">
        <v>45386</v>
      </c>
      <c r="DZN4477" s="15"/>
      <c r="DZO4477" s="15"/>
      <c r="DZP4477" s="15"/>
      <c r="DZQ4477" s="203" t="s">
        <v>3938</v>
      </c>
      <c r="DZR4477" s="162">
        <v>1</v>
      </c>
      <c r="DZS4477" s="204">
        <v>754.9</v>
      </c>
      <c r="DZT4477" s="162">
        <v>2024</v>
      </c>
      <c r="DZU4477" s="188" t="s">
        <v>4570</v>
      </c>
      <c r="DZV4477" s="162" t="s">
        <v>4217</v>
      </c>
      <c r="DZW4477" s="105">
        <v>3914834.69</v>
      </c>
      <c r="DZX4477" s="196"/>
      <c r="DZY4477" s="197"/>
      <c r="DZZ4477" s="196"/>
      <c r="EAA4477" s="265">
        <v>3914834.69</v>
      </c>
      <c r="EAB4477" s="198">
        <v>45364</v>
      </c>
      <c r="EAC4477" s="102">
        <v>45386</v>
      </c>
      <c r="EAD4477" s="15"/>
      <c r="EAE4477" s="15"/>
      <c r="EAF4477" s="15"/>
      <c r="EAG4477" s="203" t="s">
        <v>3938</v>
      </c>
      <c r="EAH4477" s="162">
        <v>1</v>
      </c>
      <c r="EAI4477" s="204">
        <v>754.9</v>
      </c>
      <c r="EAJ4477" s="162">
        <v>2024</v>
      </c>
      <c r="EAK4477" s="188" t="s">
        <v>4570</v>
      </c>
      <c r="EAL4477" s="162" t="s">
        <v>4217</v>
      </c>
      <c r="EAM4477" s="105">
        <v>3914834.69</v>
      </c>
      <c r="EAN4477" s="196"/>
      <c r="EAO4477" s="197"/>
      <c r="EAP4477" s="196"/>
      <c r="EAQ4477" s="265">
        <v>3914834.69</v>
      </c>
      <c r="EAR4477" s="198">
        <v>45364</v>
      </c>
      <c r="EAS4477" s="102">
        <v>45386</v>
      </c>
      <c r="EAT4477" s="15"/>
      <c r="EAU4477" s="15"/>
      <c r="EAV4477" s="15"/>
      <c r="EAW4477" s="203" t="s">
        <v>3938</v>
      </c>
      <c r="EAX4477" s="162">
        <v>1</v>
      </c>
      <c r="EAY4477" s="204">
        <v>754.9</v>
      </c>
      <c r="EAZ4477" s="162">
        <v>2024</v>
      </c>
      <c r="EBA4477" s="188" t="s">
        <v>4570</v>
      </c>
      <c r="EBB4477" s="162" t="s">
        <v>4217</v>
      </c>
      <c r="EBC4477" s="105">
        <v>3914834.69</v>
      </c>
      <c r="EBD4477" s="196"/>
      <c r="EBE4477" s="197"/>
      <c r="EBF4477" s="196"/>
      <c r="EBG4477" s="265">
        <v>3914834.69</v>
      </c>
      <c r="EBH4477" s="198">
        <v>45364</v>
      </c>
      <c r="EBI4477" s="102">
        <v>45386</v>
      </c>
      <c r="EBJ4477" s="15"/>
      <c r="EBK4477" s="15"/>
      <c r="EBL4477" s="15"/>
      <c r="EBM4477" s="203" t="s">
        <v>3938</v>
      </c>
      <c r="EBN4477" s="162">
        <v>1</v>
      </c>
      <c r="EBO4477" s="204">
        <v>754.9</v>
      </c>
      <c r="EBP4477" s="162">
        <v>2024</v>
      </c>
      <c r="EBQ4477" s="188" t="s">
        <v>4570</v>
      </c>
      <c r="EBR4477" s="162" t="s">
        <v>4217</v>
      </c>
      <c r="EBS4477" s="105">
        <v>3914834.69</v>
      </c>
      <c r="EBT4477" s="196"/>
      <c r="EBU4477" s="197"/>
      <c r="EBV4477" s="196"/>
      <c r="EBW4477" s="265">
        <v>3914834.69</v>
      </c>
      <c r="EBX4477" s="198">
        <v>45364</v>
      </c>
      <c r="EBY4477" s="102">
        <v>45386</v>
      </c>
      <c r="EBZ4477" s="15"/>
      <c r="ECA4477" s="15"/>
      <c r="ECB4477" s="15"/>
      <c r="ECC4477" s="203" t="s">
        <v>3938</v>
      </c>
      <c r="ECD4477" s="162">
        <v>1</v>
      </c>
      <c r="ECE4477" s="204">
        <v>754.9</v>
      </c>
      <c r="ECF4477" s="162">
        <v>2024</v>
      </c>
      <c r="ECG4477" s="188" t="s">
        <v>4570</v>
      </c>
      <c r="ECH4477" s="162" t="s">
        <v>4217</v>
      </c>
      <c r="ECI4477" s="105">
        <v>3914834.69</v>
      </c>
      <c r="ECJ4477" s="196"/>
      <c r="ECK4477" s="197"/>
      <c r="ECL4477" s="196"/>
      <c r="ECM4477" s="265">
        <v>3914834.69</v>
      </c>
      <c r="ECN4477" s="198">
        <v>45364</v>
      </c>
      <c r="ECO4477" s="102">
        <v>45386</v>
      </c>
      <c r="ECP4477" s="15"/>
      <c r="ECQ4477" s="15"/>
      <c r="ECR4477" s="15"/>
      <c r="ECS4477" s="203" t="s">
        <v>3938</v>
      </c>
      <c r="ECT4477" s="162">
        <v>1</v>
      </c>
      <c r="ECU4477" s="204">
        <v>754.9</v>
      </c>
      <c r="ECV4477" s="162">
        <v>2024</v>
      </c>
      <c r="ECW4477" s="188" t="s">
        <v>4570</v>
      </c>
      <c r="ECX4477" s="162" t="s">
        <v>4217</v>
      </c>
      <c r="ECY4477" s="105">
        <v>3914834.69</v>
      </c>
      <c r="ECZ4477" s="196"/>
      <c r="EDA4477" s="197"/>
      <c r="EDB4477" s="196"/>
      <c r="EDC4477" s="265">
        <v>3914834.69</v>
      </c>
      <c r="EDD4477" s="198">
        <v>45364</v>
      </c>
      <c r="EDE4477" s="102">
        <v>45386</v>
      </c>
      <c r="EDF4477" s="15"/>
      <c r="EDG4477" s="15"/>
      <c r="EDH4477" s="15"/>
      <c r="EDI4477" s="203" t="s">
        <v>3938</v>
      </c>
      <c r="EDJ4477" s="162">
        <v>1</v>
      </c>
      <c r="EDK4477" s="204">
        <v>754.9</v>
      </c>
      <c r="EDL4477" s="162">
        <v>2024</v>
      </c>
      <c r="EDM4477" s="188" t="s">
        <v>4570</v>
      </c>
      <c r="EDN4477" s="162" t="s">
        <v>4217</v>
      </c>
      <c r="EDO4477" s="105">
        <v>3914834.69</v>
      </c>
      <c r="EDP4477" s="196"/>
      <c r="EDQ4477" s="197"/>
      <c r="EDR4477" s="196"/>
      <c r="EDS4477" s="265">
        <v>3914834.69</v>
      </c>
      <c r="EDT4477" s="198">
        <v>45364</v>
      </c>
      <c r="EDU4477" s="102">
        <v>45386</v>
      </c>
      <c r="EDV4477" s="15"/>
      <c r="EDW4477" s="15"/>
      <c r="EDX4477" s="15"/>
      <c r="EDY4477" s="203" t="s">
        <v>3938</v>
      </c>
      <c r="EDZ4477" s="162">
        <v>1</v>
      </c>
      <c r="EEA4477" s="204">
        <v>754.9</v>
      </c>
      <c r="EEB4477" s="162">
        <v>2024</v>
      </c>
      <c r="EEC4477" s="188" t="s">
        <v>4570</v>
      </c>
      <c r="EED4477" s="162" t="s">
        <v>4217</v>
      </c>
      <c r="EEE4477" s="105">
        <v>3914834.69</v>
      </c>
      <c r="EEF4477" s="196"/>
      <c r="EEG4477" s="197"/>
      <c r="EEH4477" s="196"/>
      <c r="EEI4477" s="265">
        <v>3914834.69</v>
      </c>
      <c r="EEJ4477" s="198">
        <v>45364</v>
      </c>
      <c r="EEK4477" s="102">
        <v>45386</v>
      </c>
      <c r="EEL4477" s="15"/>
      <c r="EEM4477" s="15"/>
      <c r="EEN4477" s="15"/>
      <c r="EEO4477" s="203" t="s">
        <v>3938</v>
      </c>
      <c r="EEP4477" s="162">
        <v>1</v>
      </c>
      <c r="EEQ4477" s="204">
        <v>754.9</v>
      </c>
      <c r="EER4477" s="162">
        <v>2024</v>
      </c>
      <c r="EES4477" s="188" t="s">
        <v>4570</v>
      </c>
      <c r="EET4477" s="162" t="s">
        <v>4217</v>
      </c>
      <c r="EEU4477" s="105">
        <v>3914834.69</v>
      </c>
      <c r="EEV4477" s="196"/>
      <c r="EEW4477" s="197"/>
      <c r="EEX4477" s="196"/>
      <c r="EEY4477" s="265">
        <v>3914834.69</v>
      </c>
      <c r="EEZ4477" s="198">
        <v>45364</v>
      </c>
      <c r="EFA4477" s="102">
        <v>45386</v>
      </c>
      <c r="EFB4477" s="15"/>
      <c r="EFC4477" s="15"/>
      <c r="EFD4477" s="15"/>
      <c r="EFE4477" s="203" t="s">
        <v>3938</v>
      </c>
      <c r="EFF4477" s="162">
        <v>1</v>
      </c>
      <c r="EFG4477" s="204">
        <v>754.9</v>
      </c>
      <c r="EFH4477" s="162">
        <v>2024</v>
      </c>
      <c r="EFI4477" s="188" t="s">
        <v>4570</v>
      </c>
      <c r="EFJ4477" s="162" t="s">
        <v>4217</v>
      </c>
      <c r="EFK4477" s="105">
        <v>3914834.69</v>
      </c>
      <c r="EFL4477" s="196"/>
      <c r="EFM4477" s="197"/>
      <c r="EFN4477" s="196"/>
      <c r="EFO4477" s="265">
        <v>3914834.69</v>
      </c>
      <c r="EFP4477" s="198">
        <v>45364</v>
      </c>
      <c r="EFQ4477" s="102">
        <v>45386</v>
      </c>
      <c r="EFR4477" s="15"/>
      <c r="EFS4477" s="15"/>
      <c r="EFT4477" s="15"/>
      <c r="EFU4477" s="203" t="s">
        <v>3938</v>
      </c>
      <c r="EFV4477" s="162">
        <v>1</v>
      </c>
      <c r="EFW4477" s="204">
        <v>754.9</v>
      </c>
      <c r="EFX4477" s="162">
        <v>2024</v>
      </c>
      <c r="EFY4477" s="188" t="s">
        <v>4570</v>
      </c>
      <c r="EFZ4477" s="162" t="s">
        <v>4217</v>
      </c>
      <c r="EGA4477" s="105">
        <v>3914834.69</v>
      </c>
      <c r="EGB4477" s="196"/>
      <c r="EGC4477" s="197"/>
      <c r="EGD4477" s="196"/>
      <c r="EGE4477" s="265">
        <v>3914834.69</v>
      </c>
      <c r="EGF4477" s="198">
        <v>45364</v>
      </c>
      <c r="EGG4477" s="102">
        <v>45386</v>
      </c>
      <c r="EGH4477" s="15"/>
      <c r="EGI4477" s="15"/>
      <c r="EGJ4477" s="15"/>
      <c r="EGK4477" s="203" t="s">
        <v>3938</v>
      </c>
      <c r="EGL4477" s="162">
        <v>1</v>
      </c>
      <c r="EGM4477" s="204">
        <v>754.9</v>
      </c>
      <c r="EGN4477" s="162">
        <v>2024</v>
      </c>
      <c r="EGO4477" s="188" t="s">
        <v>4570</v>
      </c>
      <c r="EGP4477" s="162" t="s">
        <v>4217</v>
      </c>
      <c r="EGQ4477" s="105">
        <v>3914834.69</v>
      </c>
      <c r="EGR4477" s="196"/>
      <c r="EGS4477" s="197"/>
      <c r="EGT4477" s="196"/>
      <c r="EGU4477" s="265">
        <v>3914834.69</v>
      </c>
      <c r="EGV4477" s="198">
        <v>45364</v>
      </c>
      <c r="EGW4477" s="102">
        <v>45386</v>
      </c>
      <c r="EGX4477" s="15"/>
      <c r="EGY4477" s="15"/>
      <c r="EGZ4477" s="15"/>
      <c r="EHA4477" s="203" t="s">
        <v>3938</v>
      </c>
      <c r="EHB4477" s="162">
        <v>1</v>
      </c>
      <c r="EHC4477" s="204">
        <v>754.9</v>
      </c>
      <c r="EHD4477" s="162">
        <v>2024</v>
      </c>
      <c r="EHE4477" s="188" t="s">
        <v>4570</v>
      </c>
      <c r="EHF4477" s="162" t="s">
        <v>4217</v>
      </c>
      <c r="EHG4477" s="105">
        <v>3914834.69</v>
      </c>
      <c r="EHH4477" s="196"/>
      <c r="EHI4477" s="197"/>
      <c r="EHJ4477" s="196"/>
      <c r="EHK4477" s="265">
        <v>3914834.69</v>
      </c>
      <c r="EHL4477" s="198">
        <v>45364</v>
      </c>
      <c r="EHM4477" s="102">
        <v>45386</v>
      </c>
      <c r="EHN4477" s="15"/>
      <c r="EHO4477" s="15"/>
      <c r="EHP4477" s="15"/>
      <c r="EHQ4477" s="203" t="s">
        <v>3938</v>
      </c>
      <c r="EHR4477" s="162">
        <v>1</v>
      </c>
      <c r="EHS4477" s="204">
        <v>754.9</v>
      </c>
      <c r="EHT4477" s="162">
        <v>2024</v>
      </c>
      <c r="EHU4477" s="188" t="s">
        <v>4570</v>
      </c>
      <c r="EHV4477" s="162" t="s">
        <v>4217</v>
      </c>
      <c r="EHW4477" s="105">
        <v>3914834.69</v>
      </c>
      <c r="EHX4477" s="196"/>
      <c r="EHY4477" s="197"/>
      <c r="EHZ4477" s="196"/>
      <c r="EIA4477" s="265">
        <v>3914834.69</v>
      </c>
      <c r="EIB4477" s="198">
        <v>45364</v>
      </c>
      <c r="EIC4477" s="102">
        <v>45386</v>
      </c>
      <c r="EID4477" s="15"/>
      <c r="EIE4477" s="15"/>
      <c r="EIF4477" s="15"/>
      <c r="EIG4477" s="203" t="s">
        <v>3938</v>
      </c>
      <c r="EIH4477" s="162">
        <v>1</v>
      </c>
      <c r="EII4477" s="204">
        <v>754.9</v>
      </c>
      <c r="EIJ4477" s="162">
        <v>2024</v>
      </c>
      <c r="EIK4477" s="188" t="s">
        <v>4570</v>
      </c>
      <c r="EIL4477" s="162" t="s">
        <v>4217</v>
      </c>
      <c r="EIM4477" s="105">
        <v>3914834.69</v>
      </c>
      <c r="EIN4477" s="196"/>
      <c r="EIO4477" s="197"/>
      <c r="EIP4477" s="196"/>
      <c r="EIQ4477" s="265">
        <v>3914834.69</v>
      </c>
      <c r="EIR4477" s="198">
        <v>45364</v>
      </c>
      <c r="EIS4477" s="102">
        <v>45386</v>
      </c>
      <c r="EIT4477" s="15"/>
      <c r="EIU4477" s="15"/>
      <c r="EIV4477" s="15"/>
      <c r="EIW4477" s="203" t="s">
        <v>3938</v>
      </c>
      <c r="EIX4477" s="162">
        <v>1</v>
      </c>
      <c r="EIY4477" s="204">
        <v>754.9</v>
      </c>
      <c r="EIZ4477" s="162">
        <v>2024</v>
      </c>
      <c r="EJA4477" s="188" t="s">
        <v>4570</v>
      </c>
      <c r="EJB4477" s="162" t="s">
        <v>4217</v>
      </c>
      <c r="EJC4477" s="105">
        <v>3914834.69</v>
      </c>
      <c r="EJD4477" s="196"/>
      <c r="EJE4477" s="197"/>
      <c r="EJF4477" s="196"/>
      <c r="EJG4477" s="265">
        <v>3914834.69</v>
      </c>
      <c r="EJH4477" s="198">
        <v>45364</v>
      </c>
      <c r="EJI4477" s="102">
        <v>45386</v>
      </c>
      <c r="EJJ4477" s="15"/>
      <c r="EJK4477" s="15"/>
      <c r="EJL4477" s="15"/>
      <c r="EJM4477" s="203" t="s">
        <v>3938</v>
      </c>
      <c r="EJN4477" s="162">
        <v>1</v>
      </c>
      <c r="EJO4477" s="204">
        <v>754.9</v>
      </c>
      <c r="EJP4477" s="162">
        <v>2024</v>
      </c>
      <c r="EJQ4477" s="188" t="s">
        <v>4570</v>
      </c>
      <c r="EJR4477" s="162" t="s">
        <v>4217</v>
      </c>
      <c r="EJS4477" s="105">
        <v>3914834.69</v>
      </c>
      <c r="EJT4477" s="196"/>
      <c r="EJU4477" s="197"/>
      <c r="EJV4477" s="196"/>
      <c r="EJW4477" s="265">
        <v>3914834.69</v>
      </c>
      <c r="EJX4477" s="198">
        <v>45364</v>
      </c>
      <c r="EJY4477" s="102">
        <v>45386</v>
      </c>
      <c r="EJZ4477" s="15"/>
      <c r="EKA4477" s="15"/>
      <c r="EKB4477" s="15"/>
      <c r="EKC4477" s="203" t="s">
        <v>3938</v>
      </c>
      <c r="EKD4477" s="162">
        <v>1</v>
      </c>
      <c r="EKE4477" s="204">
        <v>754.9</v>
      </c>
      <c r="EKF4477" s="162">
        <v>2024</v>
      </c>
      <c r="EKG4477" s="188" t="s">
        <v>4570</v>
      </c>
      <c r="EKH4477" s="162" t="s">
        <v>4217</v>
      </c>
      <c r="EKI4477" s="105">
        <v>3914834.69</v>
      </c>
      <c r="EKJ4477" s="196"/>
      <c r="EKK4477" s="197"/>
      <c r="EKL4477" s="196"/>
      <c r="EKM4477" s="265">
        <v>3914834.69</v>
      </c>
      <c r="EKN4477" s="198">
        <v>45364</v>
      </c>
      <c r="EKO4477" s="102">
        <v>45386</v>
      </c>
      <c r="EKP4477" s="15"/>
      <c r="EKQ4477" s="15"/>
      <c r="EKR4477" s="15"/>
      <c r="EKS4477" s="203" t="s">
        <v>3938</v>
      </c>
      <c r="EKT4477" s="162">
        <v>1</v>
      </c>
      <c r="EKU4477" s="204">
        <v>754.9</v>
      </c>
      <c r="EKV4477" s="162">
        <v>2024</v>
      </c>
      <c r="EKW4477" s="188" t="s">
        <v>4570</v>
      </c>
      <c r="EKX4477" s="162" t="s">
        <v>4217</v>
      </c>
      <c r="EKY4477" s="105">
        <v>3914834.69</v>
      </c>
      <c r="EKZ4477" s="196"/>
      <c r="ELA4477" s="197"/>
      <c r="ELB4477" s="196"/>
      <c r="ELC4477" s="265">
        <v>3914834.69</v>
      </c>
      <c r="ELD4477" s="198">
        <v>45364</v>
      </c>
      <c r="ELE4477" s="102">
        <v>45386</v>
      </c>
      <c r="ELF4477" s="15"/>
      <c r="ELG4477" s="15"/>
      <c r="ELH4477" s="15"/>
      <c r="ELI4477" s="203" t="s">
        <v>3938</v>
      </c>
      <c r="ELJ4477" s="162">
        <v>1</v>
      </c>
      <c r="ELK4477" s="204">
        <v>754.9</v>
      </c>
      <c r="ELL4477" s="162">
        <v>2024</v>
      </c>
      <c r="ELM4477" s="188" t="s">
        <v>4570</v>
      </c>
      <c r="ELN4477" s="162" t="s">
        <v>4217</v>
      </c>
      <c r="ELO4477" s="105">
        <v>3914834.69</v>
      </c>
      <c r="ELP4477" s="196"/>
      <c r="ELQ4477" s="197"/>
      <c r="ELR4477" s="196"/>
      <c r="ELS4477" s="265">
        <v>3914834.69</v>
      </c>
      <c r="ELT4477" s="198">
        <v>45364</v>
      </c>
      <c r="ELU4477" s="102">
        <v>45386</v>
      </c>
      <c r="ELV4477" s="15"/>
      <c r="ELW4477" s="15"/>
      <c r="ELX4477" s="15"/>
      <c r="ELY4477" s="203" t="s">
        <v>3938</v>
      </c>
      <c r="ELZ4477" s="162">
        <v>1</v>
      </c>
      <c r="EMA4477" s="204">
        <v>754.9</v>
      </c>
      <c r="EMB4477" s="162">
        <v>2024</v>
      </c>
      <c r="EMC4477" s="188" t="s">
        <v>4570</v>
      </c>
      <c r="EMD4477" s="162" t="s">
        <v>4217</v>
      </c>
      <c r="EME4477" s="105">
        <v>3914834.69</v>
      </c>
      <c r="EMF4477" s="196"/>
      <c r="EMG4477" s="197"/>
      <c r="EMH4477" s="196"/>
      <c r="EMI4477" s="265">
        <v>3914834.69</v>
      </c>
      <c r="EMJ4477" s="198">
        <v>45364</v>
      </c>
      <c r="EMK4477" s="102">
        <v>45386</v>
      </c>
      <c r="EML4477" s="15"/>
      <c r="EMM4477" s="15"/>
      <c r="EMN4477" s="15"/>
      <c r="EMO4477" s="203" t="s">
        <v>3938</v>
      </c>
      <c r="EMP4477" s="162">
        <v>1</v>
      </c>
      <c r="EMQ4477" s="204">
        <v>754.9</v>
      </c>
      <c r="EMR4477" s="162">
        <v>2024</v>
      </c>
      <c r="EMS4477" s="188" t="s">
        <v>4570</v>
      </c>
      <c r="EMT4477" s="162" t="s">
        <v>4217</v>
      </c>
      <c r="EMU4477" s="105">
        <v>3914834.69</v>
      </c>
      <c r="EMV4477" s="196"/>
      <c r="EMW4477" s="197"/>
      <c r="EMX4477" s="196"/>
      <c r="EMY4477" s="265">
        <v>3914834.69</v>
      </c>
      <c r="EMZ4477" s="198">
        <v>45364</v>
      </c>
      <c r="ENA4477" s="102">
        <v>45386</v>
      </c>
      <c r="ENB4477" s="15"/>
      <c r="ENC4477" s="15"/>
      <c r="END4477" s="15"/>
      <c r="ENE4477" s="203" t="s">
        <v>3938</v>
      </c>
      <c r="ENF4477" s="162">
        <v>1</v>
      </c>
      <c r="ENG4477" s="204">
        <v>754.9</v>
      </c>
      <c r="ENH4477" s="162">
        <v>2024</v>
      </c>
      <c r="ENI4477" s="188" t="s">
        <v>4570</v>
      </c>
      <c r="ENJ4477" s="162" t="s">
        <v>4217</v>
      </c>
      <c r="ENK4477" s="105">
        <v>3914834.69</v>
      </c>
      <c r="ENL4477" s="196"/>
      <c r="ENM4477" s="197"/>
      <c r="ENN4477" s="196"/>
      <c r="ENO4477" s="265">
        <v>3914834.69</v>
      </c>
      <c r="ENP4477" s="198">
        <v>45364</v>
      </c>
      <c r="ENQ4477" s="102">
        <v>45386</v>
      </c>
      <c r="ENR4477" s="15"/>
      <c r="ENS4477" s="15"/>
      <c r="ENT4477" s="15"/>
      <c r="ENU4477" s="203" t="s">
        <v>3938</v>
      </c>
      <c r="ENV4477" s="162">
        <v>1</v>
      </c>
      <c r="ENW4477" s="204">
        <v>754.9</v>
      </c>
      <c r="ENX4477" s="162">
        <v>2024</v>
      </c>
      <c r="ENY4477" s="188" t="s">
        <v>4570</v>
      </c>
      <c r="ENZ4477" s="162" t="s">
        <v>4217</v>
      </c>
      <c r="EOA4477" s="105">
        <v>3914834.69</v>
      </c>
      <c r="EOB4477" s="196"/>
      <c r="EOC4477" s="197"/>
      <c r="EOD4477" s="196"/>
      <c r="EOE4477" s="265">
        <v>3914834.69</v>
      </c>
      <c r="EOF4477" s="198">
        <v>45364</v>
      </c>
      <c r="EOG4477" s="102">
        <v>45386</v>
      </c>
      <c r="EOH4477" s="15"/>
      <c r="EOI4477" s="15"/>
      <c r="EOJ4477" s="15"/>
      <c r="EOK4477" s="203" t="s">
        <v>3938</v>
      </c>
      <c r="EOL4477" s="162">
        <v>1</v>
      </c>
      <c r="EOM4477" s="204">
        <v>754.9</v>
      </c>
      <c r="EON4477" s="162">
        <v>2024</v>
      </c>
      <c r="EOO4477" s="188" t="s">
        <v>4570</v>
      </c>
      <c r="EOP4477" s="162" t="s">
        <v>4217</v>
      </c>
      <c r="EOQ4477" s="105">
        <v>3914834.69</v>
      </c>
      <c r="EOR4477" s="196"/>
      <c r="EOS4477" s="197"/>
      <c r="EOT4477" s="196"/>
      <c r="EOU4477" s="265">
        <v>3914834.69</v>
      </c>
      <c r="EOV4477" s="198">
        <v>45364</v>
      </c>
      <c r="EOW4477" s="102">
        <v>45386</v>
      </c>
      <c r="EOX4477" s="15"/>
      <c r="EOY4477" s="15"/>
      <c r="EOZ4477" s="15"/>
      <c r="EPA4477" s="203" t="s">
        <v>3938</v>
      </c>
      <c r="EPB4477" s="162">
        <v>1</v>
      </c>
      <c r="EPC4477" s="204">
        <v>754.9</v>
      </c>
      <c r="EPD4477" s="162">
        <v>2024</v>
      </c>
      <c r="EPE4477" s="188" t="s">
        <v>4570</v>
      </c>
      <c r="EPF4477" s="162" t="s">
        <v>4217</v>
      </c>
      <c r="EPG4477" s="105">
        <v>3914834.69</v>
      </c>
      <c r="EPH4477" s="196"/>
      <c r="EPI4477" s="197"/>
      <c r="EPJ4477" s="196"/>
      <c r="EPK4477" s="265">
        <v>3914834.69</v>
      </c>
      <c r="EPL4477" s="198">
        <v>45364</v>
      </c>
      <c r="EPM4477" s="102">
        <v>45386</v>
      </c>
      <c r="EPN4477" s="15"/>
      <c r="EPO4477" s="15"/>
      <c r="EPP4477" s="15"/>
      <c r="EPQ4477" s="203" t="s">
        <v>3938</v>
      </c>
      <c r="EPR4477" s="162">
        <v>1</v>
      </c>
      <c r="EPS4477" s="204">
        <v>754.9</v>
      </c>
      <c r="EPT4477" s="162">
        <v>2024</v>
      </c>
      <c r="EPU4477" s="188" t="s">
        <v>4570</v>
      </c>
      <c r="EPV4477" s="162" t="s">
        <v>4217</v>
      </c>
      <c r="EPW4477" s="105">
        <v>3914834.69</v>
      </c>
      <c r="EPX4477" s="196"/>
      <c r="EPY4477" s="197"/>
      <c r="EPZ4477" s="196"/>
      <c r="EQA4477" s="265">
        <v>3914834.69</v>
      </c>
      <c r="EQB4477" s="198">
        <v>45364</v>
      </c>
      <c r="EQC4477" s="102">
        <v>45386</v>
      </c>
      <c r="EQD4477" s="15"/>
      <c r="EQE4477" s="15"/>
      <c r="EQF4477" s="15"/>
      <c r="EQG4477" s="203" t="s">
        <v>3938</v>
      </c>
      <c r="EQH4477" s="162">
        <v>1</v>
      </c>
      <c r="EQI4477" s="204">
        <v>754.9</v>
      </c>
      <c r="EQJ4477" s="162">
        <v>2024</v>
      </c>
      <c r="EQK4477" s="188" t="s">
        <v>4570</v>
      </c>
      <c r="EQL4477" s="162" t="s">
        <v>4217</v>
      </c>
      <c r="EQM4477" s="105">
        <v>3914834.69</v>
      </c>
      <c r="EQN4477" s="196"/>
      <c r="EQO4477" s="197"/>
      <c r="EQP4477" s="196"/>
      <c r="EQQ4477" s="265">
        <v>3914834.69</v>
      </c>
      <c r="EQR4477" s="198">
        <v>45364</v>
      </c>
      <c r="EQS4477" s="102">
        <v>45386</v>
      </c>
      <c r="EQT4477" s="15"/>
      <c r="EQU4477" s="15"/>
      <c r="EQV4477" s="15"/>
      <c r="EQW4477" s="203" t="s">
        <v>3938</v>
      </c>
      <c r="EQX4477" s="162">
        <v>1</v>
      </c>
      <c r="EQY4477" s="204">
        <v>754.9</v>
      </c>
      <c r="EQZ4477" s="162">
        <v>2024</v>
      </c>
      <c r="ERA4477" s="188" t="s">
        <v>4570</v>
      </c>
      <c r="ERB4477" s="162" t="s">
        <v>4217</v>
      </c>
      <c r="ERC4477" s="105">
        <v>3914834.69</v>
      </c>
      <c r="ERD4477" s="196"/>
      <c r="ERE4477" s="197"/>
      <c r="ERF4477" s="196"/>
      <c r="ERG4477" s="265">
        <v>3914834.69</v>
      </c>
      <c r="ERH4477" s="198">
        <v>45364</v>
      </c>
      <c r="ERI4477" s="102">
        <v>45386</v>
      </c>
      <c r="ERJ4477" s="15"/>
      <c r="ERK4477" s="15"/>
      <c r="ERL4477" s="15"/>
      <c r="ERM4477" s="203" t="s">
        <v>3938</v>
      </c>
      <c r="ERN4477" s="162">
        <v>1</v>
      </c>
      <c r="ERO4477" s="204">
        <v>754.9</v>
      </c>
      <c r="ERP4477" s="162">
        <v>2024</v>
      </c>
      <c r="ERQ4477" s="188" t="s">
        <v>4570</v>
      </c>
      <c r="ERR4477" s="162" t="s">
        <v>4217</v>
      </c>
      <c r="ERS4477" s="105">
        <v>3914834.69</v>
      </c>
      <c r="ERT4477" s="196"/>
      <c r="ERU4477" s="197"/>
      <c r="ERV4477" s="196"/>
      <c r="ERW4477" s="265">
        <v>3914834.69</v>
      </c>
      <c r="ERX4477" s="198">
        <v>45364</v>
      </c>
      <c r="ERY4477" s="102">
        <v>45386</v>
      </c>
      <c r="ERZ4477" s="15"/>
      <c r="ESA4477" s="15"/>
      <c r="ESB4477" s="15"/>
      <c r="ESC4477" s="203" t="s">
        <v>3938</v>
      </c>
      <c r="ESD4477" s="162">
        <v>1</v>
      </c>
      <c r="ESE4477" s="204">
        <v>754.9</v>
      </c>
      <c r="ESF4477" s="162">
        <v>2024</v>
      </c>
      <c r="ESG4477" s="188" t="s">
        <v>4570</v>
      </c>
      <c r="ESH4477" s="162" t="s">
        <v>4217</v>
      </c>
      <c r="ESI4477" s="105">
        <v>3914834.69</v>
      </c>
      <c r="ESJ4477" s="196"/>
      <c r="ESK4477" s="197"/>
      <c r="ESL4477" s="196"/>
      <c r="ESM4477" s="265">
        <v>3914834.69</v>
      </c>
      <c r="ESN4477" s="198">
        <v>45364</v>
      </c>
      <c r="ESO4477" s="102">
        <v>45386</v>
      </c>
      <c r="ESP4477" s="15"/>
      <c r="ESQ4477" s="15"/>
      <c r="ESR4477" s="15"/>
      <c r="ESS4477" s="203" t="s">
        <v>3938</v>
      </c>
      <c r="EST4477" s="162">
        <v>1</v>
      </c>
      <c r="ESU4477" s="204">
        <v>754.9</v>
      </c>
      <c r="ESV4477" s="162">
        <v>2024</v>
      </c>
      <c r="ESW4477" s="188" t="s">
        <v>4570</v>
      </c>
      <c r="ESX4477" s="162" t="s">
        <v>4217</v>
      </c>
      <c r="ESY4477" s="105">
        <v>3914834.69</v>
      </c>
      <c r="ESZ4477" s="196"/>
      <c r="ETA4477" s="197"/>
      <c r="ETB4477" s="196"/>
      <c r="ETC4477" s="265">
        <v>3914834.69</v>
      </c>
      <c r="ETD4477" s="198">
        <v>45364</v>
      </c>
      <c r="ETE4477" s="102">
        <v>45386</v>
      </c>
      <c r="ETF4477" s="15"/>
      <c r="ETG4477" s="15"/>
      <c r="ETH4477" s="15"/>
      <c r="ETI4477" s="203" t="s">
        <v>3938</v>
      </c>
      <c r="ETJ4477" s="162">
        <v>1</v>
      </c>
      <c r="ETK4477" s="204">
        <v>754.9</v>
      </c>
      <c r="ETL4477" s="162">
        <v>2024</v>
      </c>
      <c r="ETM4477" s="188" t="s">
        <v>4570</v>
      </c>
      <c r="ETN4477" s="162" t="s">
        <v>4217</v>
      </c>
      <c r="ETO4477" s="105">
        <v>3914834.69</v>
      </c>
      <c r="ETP4477" s="196"/>
      <c r="ETQ4477" s="197"/>
      <c r="ETR4477" s="196"/>
      <c r="ETS4477" s="265">
        <v>3914834.69</v>
      </c>
      <c r="ETT4477" s="198">
        <v>45364</v>
      </c>
      <c r="ETU4477" s="102">
        <v>45386</v>
      </c>
      <c r="ETV4477" s="15"/>
      <c r="ETW4477" s="15"/>
      <c r="ETX4477" s="15"/>
      <c r="ETY4477" s="203" t="s">
        <v>3938</v>
      </c>
      <c r="ETZ4477" s="162">
        <v>1</v>
      </c>
      <c r="EUA4477" s="204">
        <v>754.9</v>
      </c>
      <c r="EUB4477" s="162">
        <v>2024</v>
      </c>
      <c r="EUC4477" s="188" t="s">
        <v>4570</v>
      </c>
      <c r="EUD4477" s="162" t="s">
        <v>4217</v>
      </c>
      <c r="EUE4477" s="105">
        <v>3914834.69</v>
      </c>
      <c r="EUF4477" s="196"/>
      <c r="EUG4477" s="197"/>
      <c r="EUH4477" s="196"/>
      <c r="EUI4477" s="265">
        <v>3914834.69</v>
      </c>
      <c r="EUJ4477" s="198">
        <v>45364</v>
      </c>
      <c r="EUK4477" s="102">
        <v>45386</v>
      </c>
      <c r="EUL4477" s="15"/>
      <c r="EUM4477" s="15"/>
      <c r="EUN4477" s="15"/>
      <c r="EUO4477" s="203" t="s">
        <v>3938</v>
      </c>
      <c r="EUP4477" s="162">
        <v>1</v>
      </c>
      <c r="EUQ4477" s="204">
        <v>754.9</v>
      </c>
      <c r="EUR4477" s="162">
        <v>2024</v>
      </c>
      <c r="EUS4477" s="188" t="s">
        <v>4570</v>
      </c>
      <c r="EUT4477" s="162" t="s">
        <v>4217</v>
      </c>
      <c r="EUU4477" s="105">
        <v>3914834.69</v>
      </c>
      <c r="EUV4477" s="196"/>
      <c r="EUW4477" s="197"/>
      <c r="EUX4477" s="196"/>
      <c r="EUY4477" s="265">
        <v>3914834.69</v>
      </c>
      <c r="EUZ4477" s="198">
        <v>45364</v>
      </c>
      <c r="EVA4477" s="102">
        <v>45386</v>
      </c>
      <c r="EVB4477" s="15"/>
      <c r="EVC4477" s="15"/>
      <c r="EVD4477" s="15"/>
      <c r="EVE4477" s="203" t="s">
        <v>3938</v>
      </c>
      <c r="EVF4477" s="162">
        <v>1</v>
      </c>
      <c r="EVG4477" s="204">
        <v>754.9</v>
      </c>
      <c r="EVH4477" s="162">
        <v>2024</v>
      </c>
      <c r="EVI4477" s="188" t="s">
        <v>4570</v>
      </c>
      <c r="EVJ4477" s="162" t="s">
        <v>4217</v>
      </c>
      <c r="EVK4477" s="105">
        <v>3914834.69</v>
      </c>
      <c r="EVL4477" s="196"/>
      <c r="EVM4477" s="197"/>
      <c r="EVN4477" s="196"/>
      <c r="EVO4477" s="265">
        <v>3914834.69</v>
      </c>
      <c r="EVP4477" s="198">
        <v>45364</v>
      </c>
      <c r="EVQ4477" s="102">
        <v>45386</v>
      </c>
      <c r="EVR4477" s="15"/>
      <c r="EVS4477" s="15"/>
      <c r="EVT4477" s="15"/>
      <c r="EVU4477" s="203" t="s">
        <v>3938</v>
      </c>
      <c r="EVV4477" s="162">
        <v>1</v>
      </c>
      <c r="EVW4477" s="204">
        <v>754.9</v>
      </c>
      <c r="EVX4477" s="162">
        <v>2024</v>
      </c>
      <c r="EVY4477" s="188" t="s">
        <v>4570</v>
      </c>
      <c r="EVZ4477" s="162" t="s">
        <v>4217</v>
      </c>
      <c r="EWA4477" s="105">
        <v>3914834.69</v>
      </c>
      <c r="EWB4477" s="196"/>
      <c r="EWC4477" s="197"/>
      <c r="EWD4477" s="196"/>
      <c r="EWE4477" s="265">
        <v>3914834.69</v>
      </c>
      <c r="EWF4477" s="198">
        <v>45364</v>
      </c>
      <c r="EWG4477" s="102">
        <v>45386</v>
      </c>
      <c r="EWH4477" s="15"/>
      <c r="EWI4477" s="15"/>
      <c r="EWJ4477" s="15"/>
      <c r="EWK4477" s="203" t="s">
        <v>3938</v>
      </c>
      <c r="EWL4477" s="162">
        <v>1</v>
      </c>
      <c r="EWM4477" s="204">
        <v>754.9</v>
      </c>
      <c r="EWN4477" s="162">
        <v>2024</v>
      </c>
      <c r="EWO4477" s="188" t="s">
        <v>4570</v>
      </c>
      <c r="EWP4477" s="162" t="s">
        <v>4217</v>
      </c>
      <c r="EWQ4477" s="105">
        <v>3914834.69</v>
      </c>
      <c r="EWR4477" s="196"/>
      <c r="EWS4477" s="197"/>
      <c r="EWT4477" s="196"/>
      <c r="EWU4477" s="265">
        <v>3914834.69</v>
      </c>
      <c r="EWV4477" s="198">
        <v>45364</v>
      </c>
      <c r="EWW4477" s="102">
        <v>45386</v>
      </c>
      <c r="EWX4477" s="15"/>
      <c r="EWY4477" s="15"/>
      <c r="EWZ4477" s="15"/>
      <c r="EXA4477" s="203" t="s">
        <v>3938</v>
      </c>
      <c r="EXB4477" s="162">
        <v>1</v>
      </c>
      <c r="EXC4477" s="204">
        <v>754.9</v>
      </c>
      <c r="EXD4477" s="162">
        <v>2024</v>
      </c>
      <c r="EXE4477" s="188" t="s">
        <v>4570</v>
      </c>
      <c r="EXF4477" s="162" t="s">
        <v>4217</v>
      </c>
      <c r="EXG4477" s="105">
        <v>3914834.69</v>
      </c>
      <c r="EXH4477" s="196"/>
      <c r="EXI4477" s="197"/>
      <c r="EXJ4477" s="196"/>
      <c r="EXK4477" s="265">
        <v>3914834.69</v>
      </c>
      <c r="EXL4477" s="198">
        <v>45364</v>
      </c>
      <c r="EXM4477" s="102">
        <v>45386</v>
      </c>
      <c r="EXN4477" s="15"/>
      <c r="EXO4477" s="15"/>
      <c r="EXP4477" s="15"/>
      <c r="EXQ4477" s="203" t="s">
        <v>3938</v>
      </c>
      <c r="EXR4477" s="162">
        <v>1</v>
      </c>
      <c r="EXS4477" s="204">
        <v>754.9</v>
      </c>
      <c r="EXT4477" s="162">
        <v>2024</v>
      </c>
      <c r="EXU4477" s="188" t="s">
        <v>4570</v>
      </c>
      <c r="EXV4477" s="162" t="s">
        <v>4217</v>
      </c>
      <c r="EXW4477" s="105">
        <v>3914834.69</v>
      </c>
      <c r="EXX4477" s="196"/>
      <c r="EXY4477" s="197"/>
      <c r="EXZ4477" s="196"/>
      <c r="EYA4477" s="265">
        <v>3914834.69</v>
      </c>
      <c r="EYB4477" s="198">
        <v>45364</v>
      </c>
      <c r="EYC4477" s="102">
        <v>45386</v>
      </c>
      <c r="EYD4477" s="15"/>
      <c r="EYE4477" s="15"/>
      <c r="EYF4477" s="15"/>
      <c r="EYG4477" s="203" t="s">
        <v>3938</v>
      </c>
      <c r="EYH4477" s="162">
        <v>1</v>
      </c>
      <c r="EYI4477" s="204">
        <v>754.9</v>
      </c>
      <c r="EYJ4477" s="162">
        <v>2024</v>
      </c>
      <c r="EYK4477" s="188" t="s">
        <v>4570</v>
      </c>
      <c r="EYL4477" s="162" t="s">
        <v>4217</v>
      </c>
      <c r="EYM4477" s="105">
        <v>3914834.69</v>
      </c>
      <c r="EYN4477" s="196"/>
      <c r="EYO4477" s="197"/>
      <c r="EYP4477" s="196"/>
      <c r="EYQ4477" s="265">
        <v>3914834.69</v>
      </c>
      <c r="EYR4477" s="198">
        <v>45364</v>
      </c>
      <c r="EYS4477" s="102">
        <v>45386</v>
      </c>
      <c r="EYT4477" s="15"/>
      <c r="EYU4477" s="15"/>
      <c r="EYV4477" s="15"/>
      <c r="EYW4477" s="203" t="s">
        <v>3938</v>
      </c>
      <c r="EYX4477" s="162">
        <v>1</v>
      </c>
      <c r="EYY4477" s="204">
        <v>754.9</v>
      </c>
      <c r="EYZ4477" s="162">
        <v>2024</v>
      </c>
      <c r="EZA4477" s="188" t="s">
        <v>4570</v>
      </c>
      <c r="EZB4477" s="162" t="s">
        <v>4217</v>
      </c>
      <c r="EZC4477" s="105">
        <v>3914834.69</v>
      </c>
      <c r="EZD4477" s="196"/>
      <c r="EZE4477" s="197"/>
      <c r="EZF4477" s="196"/>
      <c r="EZG4477" s="265">
        <v>3914834.69</v>
      </c>
      <c r="EZH4477" s="198">
        <v>45364</v>
      </c>
      <c r="EZI4477" s="102">
        <v>45386</v>
      </c>
      <c r="EZJ4477" s="15"/>
      <c r="EZK4477" s="15"/>
      <c r="EZL4477" s="15"/>
      <c r="EZM4477" s="203" t="s">
        <v>3938</v>
      </c>
      <c r="EZN4477" s="162">
        <v>1</v>
      </c>
      <c r="EZO4477" s="204">
        <v>754.9</v>
      </c>
      <c r="EZP4477" s="162">
        <v>2024</v>
      </c>
      <c r="EZQ4477" s="188" t="s">
        <v>4570</v>
      </c>
      <c r="EZR4477" s="162" t="s">
        <v>4217</v>
      </c>
      <c r="EZS4477" s="105">
        <v>3914834.69</v>
      </c>
      <c r="EZT4477" s="196"/>
      <c r="EZU4477" s="197"/>
      <c r="EZV4477" s="196"/>
      <c r="EZW4477" s="265">
        <v>3914834.69</v>
      </c>
      <c r="EZX4477" s="198">
        <v>45364</v>
      </c>
      <c r="EZY4477" s="102">
        <v>45386</v>
      </c>
      <c r="EZZ4477" s="15"/>
      <c r="FAA4477" s="15"/>
      <c r="FAB4477" s="15"/>
      <c r="FAC4477" s="203" t="s">
        <v>3938</v>
      </c>
      <c r="FAD4477" s="162">
        <v>1</v>
      </c>
      <c r="FAE4477" s="204">
        <v>754.9</v>
      </c>
      <c r="FAF4477" s="162">
        <v>2024</v>
      </c>
      <c r="FAG4477" s="188" t="s">
        <v>4570</v>
      </c>
      <c r="FAH4477" s="162" t="s">
        <v>4217</v>
      </c>
      <c r="FAI4477" s="105">
        <v>3914834.69</v>
      </c>
      <c r="FAJ4477" s="196"/>
      <c r="FAK4477" s="197"/>
      <c r="FAL4477" s="196"/>
      <c r="FAM4477" s="265">
        <v>3914834.69</v>
      </c>
      <c r="FAN4477" s="198">
        <v>45364</v>
      </c>
      <c r="FAO4477" s="102">
        <v>45386</v>
      </c>
      <c r="FAP4477" s="15"/>
      <c r="FAQ4477" s="15"/>
      <c r="FAR4477" s="15"/>
      <c r="FAS4477" s="203" t="s">
        <v>3938</v>
      </c>
      <c r="FAT4477" s="162">
        <v>1</v>
      </c>
      <c r="FAU4477" s="204">
        <v>754.9</v>
      </c>
      <c r="FAV4477" s="162">
        <v>2024</v>
      </c>
      <c r="FAW4477" s="188" t="s">
        <v>4570</v>
      </c>
      <c r="FAX4477" s="162" t="s">
        <v>4217</v>
      </c>
      <c r="FAY4477" s="105">
        <v>3914834.69</v>
      </c>
      <c r="FAZ4477" s="196"/>
      <c r="FBA4477" s="197"/>
      <c r="FBB4477" s="196"/>
      <c r="FBC4477" s="265">
        <v>3914834.69</v>
      </c>
      <c r="FBD4477" s="198">
        <v>45364</v>
      </c>
      <c r="FBE4477" s="102">
        <v>45386</v>
      </c>
      <c r="FBF4477" s="15"/>
      <c r="FBG4477" s="15"/>
      <c r="FBH4477" s="15"/>
      <c r="FBI4477" s="203" t="s">
        <v>3938</v>
      </c>
      <c r="FBJ4477" s="162">
        <v>1</v>
      </c>
      <c r="FBK4477" s="204">
        <v>754.9</v>
      </c>
      <c r="FBL4477" s="162">
        <v>2024</v>
      </c>
      <c r="FBM4477" s="188" t="s">
        <v>4570</v>
      </c>
      <c r="FBN4477" s="162" t="s">
        <v>4217</v>
      </c>
      <c r="FBO4477" s="105">
        <v>3914834.69</v>
      </c>
      <c r="FBP4477" s="196"/>
      <c r="FBQ4477" s="197"/>
      <c r="FBR4477" s="196"/>
      <c r="FBS4477" s="265">
        <v>3914834.69</v>
      </c>
      <c r="FBT4477" s="198">
        <v>45364</v>
      </c>
      <c r="FBU4477" s="102">
        <v>45386</v>
      </c>
      <c r="FBV4477" s="15"/>
      <c r="FBW4477" s="15"/>
      <c r="FBX4477" s="15"/>
      <c r="FBY4477" s="203" t="s">
        <v>3938</v>
      </c>
      <c r="FBZ4477" s="162">
        <v>1</v>
      </c>
      <c r="FCA4477" s="204">
        <v>754.9</v>
      </c>
      <c r="FCB4477" s="162">
        <v>2024</v>
      </c>
      <c r="FCC4477" s="188" t="s">
        <v>4570</v>
      </c>
      <c r="FCD4477" s="162" t="s">
        <v>4217</v>
      </c>
      <c r="FCE4477" s="105">
        <v>3914834.69</v>
      </c>
      <c r="FCF4477" s="196"/>
      <c r="FCG4477" s="197"/>
      <c r="FCH4477" s="196"/>
      <c r="FCI4477" s="265">
        <v>3914834.69</v>
      </c>
      <c r="FCJ4477" s="198">
        <v>45364</v>
      </c>
      <c r="FCK4477" s="102">
        <v>45386</v>
      </c>
      <c r="FCL4477" s="15"/>
      <c r="FCM4477" s="15"/>
      <c r="FCN4477" s="15"/>
      <c r="FCO4477" s="203" t="s">
        <v>3938</v>
      </c>
      <c r="FCP4477" s="162">
        <v>1</v>
      </c>
      <c r="FCQ4477" s="204">
        <v>754.9</v>
      </c>
      <c r="FCR4477" s="162">
        <v>2024</v>
      </c>
      <c r="FCS4477" s="188" t="s">
        <v>4570</v>
      </c>
      <c r="FCT4477" s="162" t="s">
        <v>4217</v>
      </c>
      <c r="FCU4477" s="105">
        <v>3914834.69</v>
      </c>
      <c r="FCV4477" s="196"/>
      <c r="FCW4477" s="197"/>
      <c r="FCX4477" s="196"/>
      <c r="FCY4477" s="265">
        <v>3914834.69</v>
      </c>
      <c r="FCZ4477" s="198">
        <v>45364</v>
      </c>
      <c r="FDA4477" s="102">
        <v>45386</v>
      </c>
      <c r="FDB4477" s="15"/>
      <c r="FDC4477" s="15"/>
      <c r="FDD4477" s="15"/>
      <c r="FDE4477" s="203" t="s">
        <v>3938</v>
      </c>
      <c r="FDF4477" s="162">
        <v>1</v>
      </c>
      <c r="FDG4477" s="204">
        <v>754.9</v>
      </c>
      <c r="FDH4477" s="162">
        <v>2024</v>
      </c>
      <c r="FDI4477" s="188" t="s">
        <v>4570</v>
      </c>
      <c r="FDJ4477" s="162" t="s">
        <v>4217</v>
      </c>
      <c r="FDK4477" s="105">
        <v>3914834.69</v>
      </c>
      <c r="FDL4477" s="196"/>
      <c r="FDM4477" s="197"/>
      <c r="FDN4477" s="196"/>
      <c r="FDO4477" s="265">
        <v>3914834.69</v>
      </c>
      <c r="FDP4477" s="198">
        <v>45364</v>
      </c>
      <c r="FDQ4477" s="102">
        <v>45386</v>
      </c>
      <c r="FDR4477" s="15"/>
      <c r="FDS4477" s="15"/>
      <c r="FDT4477" s="15"/>
      <c r="FDU4477" s="203" t="s">
        <v>3938</v>
      </c>
      <c r="FDV4477" s="162">
        <v>1</v>
      </c>
      <c r="FDW4477" s="204">
        <v>754.9</v>
      </c>
      <c r="FDX4477" s="162">
        <v>2024</v>
      </c>
      <c r="FDY4477" s="188" t="s">
        <v>4570</v>
      </c>
      <c r="FDZ4477" s="162" t="s">
        <v>4217</v>
      </c>
      <c r="FEA4477" s="105">
        <v>3914834.69</v>
      </c>
      <c r="FEB4477" s="196"/>
      <c r="FEC4477" s="197"/>
      <c r="FED4477" s="196"/>
      <c r="FEE4477" s="265">
        <v>3914834.69</v>
      </c>
      <c r="FEF4477" s="198">
        <v>45364</v>
      </c>
      <c r="FEG4477" s="102">
        <v>45386</v>
      </c>
      <c r="FEH4477" s="15"/>
      <c r="FEI4477" s="15"/>
      <c r="FEJ4477" s="15"/>
      <c r="FEK4477" s="203" t="s">
        <v>3938</v>
      </c>
      <c r="FEL4477" s="162">
        <v>1</v>
      </c>
      <c r="FEM4477" s="204">
        <v>754.9</v>
      </c>
      <c r="FEN4477" s="162">
        <v>2024</v>
      </c>
      <c r="FEO4477" s="188" t="s">
        <v>4570</v>
      </c>
      <c r="FEP4477" s="162" t="s">
        <v>4217</v>
      </c>
      <c r="FEQ4477" s="105">
        <v>3914834.69</v>
      </c>
      <c r="FER4477" s="196"/>
      <c r="FES4477" s="197"/>
      <c r="FET4477" s="196"/>
      <c r="FEU4477" s="265">
        <v>3914834.69</v>
      </c>
      <c r="FEV4477" s="198">
        <v>45364</v>
      </c>
      <c r="FEW4477" s="102">
        <v>45386</v>
      </c>
      <c r="FEX4477" s="15"/>
      <c r="FEY4477" s="15"/>
      <c r="FEZ4477" s="15"/>
      <c r="FFA4477" s="203" t="s">
        <v>3938</v>
      </c>
      <c r="FFB4477" s="162">
        <v>1</v>
      </c>
      <c r="FFC4477" s="204">
        <v>754.9</v>
      </c>
      <c r="FFD4477" s="162">
        <v>2024</v>
      </c>
      <c r="FFE4477" s="188" t="s">
        <v>4570</v>
      </c>
      <c r="FFF4477" s="162" t="s">
        <v>4217</v>
      </c>
      <c r="FFG4477" s="105">
        <v>3914834.69</v>
      </c>
      <c r="FFH4477" s="196"/>
      <c r="FFI4477" s="197"/>
      <c r="FFJ4477" s="196"/>
      <c r="FFK4477" s="265">
        <v>3914834.69</v>
      </c>
      <c r="FFL4477" s="198">
        <v>45364</v>
      </c>
      <c r="FFM4477" s="102">
        <v>45386</v>
      </c>
      <c r="FFN4477" s="15"/>
      <c r="FFO4477" s="15"/>
      <c r="FFP4477" s="15"/>
      <c r="FFQ4477" s="203" t="s">
        <v>3938</v>
      </c>
      <c r="FFR4477" s="162">
        <v>1</v>
      </c>
      <c r="FFS4477" s="204">
        <v>754.9</v>
      </c>
      <c r="FFT4477" s="162">
        <v>2024</v>
      </c>
      <c r="FFU4477" s="188" t="s">
        <v>4570</v>
      </c>
      <c r="FFV4477" s="162" t="s">
        <v>4217</v>
      </c>
      <c r="FFW4477" s="105">
        <v>3914834.69</v>
      </c>
      <c r="FFX4477" s="196"/>
      <c r="FFY4477" s="197"/>
      <c r="FFZ4477" s="196"/>
      <c r="FGA4477" s="265">
        <v>3914834.69</v>
      </c>
      <c r="FGB4477" s="198">
        <v>45364</v>
      </c>
      <c r="FGC4477" s="102">
        <v>45386</v>
      </c>
      <c r="FGD4477" s="15"/>
      <c r="FGE4477" s="15"/>
      <c r="FGF4477" s="15"/>
      <c r="FGG4477" s="203" t="s">
        <v>3938</v>
      </c>
      <c r="FGH4477" s="162">
        <v>1</v>
      </c>
      <c r="FGI4477" s="204">
        <v>754.9</v>
      </c>
      <c r="FGJ4477" s="162">
        <v>2024</v>
      </c>
      <c r="FGK4477" s="188" t="s">
        <v>4570</v>
      </c>
      <c r="FGL4477" s="162" t="s">
        <v>4217</v>
      </c>
      <c r="FGM4477" s="105">
        <v>3914834.69</v>
      </c>
      <c r="FGN4477" s="196"/>
      <c r="FGO4477" s="197"/>
      <c r="FGP4477" s="196"/>
      <c r="FGQ4477" s="265">
        <v>3914834.69</v>
      </c>
      <c r="FGR4477" s="198">
        <v>45364</v>
      </c>
      <c r="FGS4477" s="102">
        <v>45386</v>
      </c>
      <c r="FGT4477" s="15"/>
      <c r="FGU4477" s="15"/>
      <c r="FGV4477" s="15"/>
      <c r="FGW4477" s="203" t="s">
        <v>3938</v>
      </c>
      <c r="FGX4477" s="162">
        <v>1</v>
      </c>
      <c r="FGY4477" s="204">
        <v>754.9</v>
      </c>
      <c r="FGZ4477" s="162">
        <v>2024</v>
      </c>
      <c r="FHA4477" s="188" t="s">
        <v>4570</v>
      </c>
      <c r="FHB4477" s="162" t="s">
        <v>4217</v>
      </c>
      <c r="FHC4477" s="105">
        <v>3914834.69</v>
      </c>
      <c r="FHD4477" s="196"/>
      <c r="FHE4477" s="197"/>
      <c r="FHF4477" s="196"/>
      <c r="FHG4477" s="265">
        <v>3914834.69</v>
      </c>
      <c r="FHH4477" s="198">
        <v>45364</v>
      </c>
      <c r="FHI4477" s="102">
        <v>45386</v>
      </c>
      <c r="FHJ4477" s="15"/>
      <c r="FHK4477" s="15"/>
      <c r="FHL4477" s="15"/>
      <c r="FHM4477" s="203" t="s">
        <v>3938</v>
      </c>
      <c r="FHN4477" s="162">
        <v>1</v>
      </c>
      <c r="FHO4477" s="204">
        <v>754.9</v>
      </c>
      <c r="FHP4477" s="162">
        <v>2024</v>
      </c>
      <c r="FHQ4477" s="188" t="s">
        <v>4570</v>
      </c>
      <c r="FHR4477" s="162" t="s">
        <v>4217</v>
      </c>
      <c r="FHS4477" s="105">
        <v>3914834.69</v>
      </c>
      <c r="FHT4477" s="196"/>
      <c r="FHU4477" s="197"/>
      <c r="FHV4477" s="196"/>
      <c r="FHW4477" s="265">
        <v>3914834.69</v>
      </c>
      <c r="FHX4477" s="198">
        <v>45364</v>
      </c>
      <c r="FHY4477" s="102">
        <v>45386</v>
      </c>
      <c r="FHZ4477" s="15"/>
      <c r="FIA4477" s="15"/>
      <c r="FIB4477" s="15"/>
      <c r="FIC4477" s="203" t="s">
        <v>3938</v>
      </c>
      <c r="FID4477" s="162">
        <v>1</v>
      </c>
      <c r="FIE4477" s="204">
        <v>754.9</v>
      </c>
      <c r="FIF4477" s="162">
        <v>2024</v>
      </c>
      <c r="FIG4477" s="188" t="s">
        <v>4570</v>
      </c>
      <c r="FIH4477" s="162" t="s">
        <v>4217</v>
      </c>
      <c r="FII4477" s="105">
        <v>3914834.69</v>
      </c>
      <c r="FIJ4477" s="196"/>
      <c r="FIK4477" s="197"/>
      <c r="FIL4477" s="196"/>
      <c r="FIM4477" s="265">
        <v>3914834.69</v>
      </c>
      <c r="FIN4477" s="198">
        <v>45364</v>
      </c>
      <c r="FIO4477" s="102">
        <v>45386</v>
      </c>
      <c r="FIP4477" s="15"/>
      <c r="FIQ4477" s="15"/>
      <c r="FIR4477" s="15"/>
      <c r="FIS4477" s="203" t="s">
        <v>3938</v>
      </c>
      <c r="FIT4477" s="162">
        <v>1</v>
      </c>
      <c r="FIU4477" s="204">
        <v>754.9</v>
      </c>
      <c r="FIV4477" s="162">
        <v>2024</v>
      </c>
      <c r="FIW4477" s="188" t="s">
        <v>4570</v>
      </c>
      <c r="FIX4477" s="162" t="s">
        <v>4217</v>
      </c>
      <c r="FIY4477" s="105">
        <v>3914834.69</v>
      </c>
      <c r="FIZ4477" s="196"/>
      <c r="FJA4477" s="197"/>
      <c r="FJB4477" s="196"/>
      <c r="FJC4477" s="265">
        <v>3914834.69</v>
      </c>
      <c r="FJD4477" s="198">
        <v>45364</v>
      </c>
      <c r="FJE4477" s="102">
        <v>45386</v>
      </c>
      <c r="FJF4477" s="15"/>
      <c r="FJG4477" s="15"/>
      <c r="FJH4477" s="15"/>
      <c r="FJI4477" s="203" t="s">
        <v>3938</v>
      </c>
      <c r="FJJ4477" s="162">
        <v>1</v>
      </c>
      <c r="FJK4477" s="204">
        <v>754.9</v>
      </c>
      <c r="FJL4477" s="162">
        <v>2024</v>
      </c>
      <c r="FJM4477" s="188" t="s">
        <v>4570</v>
      </c>
      <c r="FJN4477" s="162" t="s">
        <v>4217</v>
      </c>
      <c r="FJO4477" s="105">
        <v>3914834.69</v>
      </c>
      <c r="FJP4477" s="196"/>
      <c r="FJQ4477" s="197"/>
      <c r="FJR4477" s="196"/>
      <c r="FJS4477" s="265">
        <v>3914834.69</v>
      </c>
      <c r="FJT4477" s="198">
        <v>45364</v>
      </c>
      <c r="FJU4477" s="102">
        <v>45386</v>
      </c>
      <c r="FJV4477" s="15"/>
      <c r="FJW4477" s="15"/>
      <c r="FJX4477" s="15"/>
      <c r="FJY4477" s="203" t="s">
        <v>3938</v>
      </c>
      <c r="FJZ4477" s="162">
        <v>1</v>
      </c>
      <c r="FKA4477" s="204">
        <v>754.9</v>
      </c>
      <c r="FKB4477" s="162">
        <v>2024</v>
      </c>
      <c r="FKC4477" s="188" t="s">
        <v>4570</v>
      </c>
      <c r="FKD4477" s="162" t="s">
        <v>4217</v>
      </c>
      <c r="FKE4477" s="105">
        <v>3914834.69</v>
      </c>
      <c r="FKF4477" s="196"/>
      <c r="FKG4477" s="197"/>
      <c r="FKH4477" s="196"/>
      <c r="FKI4477" s="265">
        <v>3914834.69</v>
      </c>
      <c r="FKJ4477" s="198">
        <v>45364</v>
      </c>
      <c r="FKK4477" s="102">
        <v>45386</v>
      </c>
      <c r="FKL4477" s="15"/>
      <c r="FKM4477" s="15"/>
      <c r="FKN4477" s="15"/>
      <c r="FKO4477" s="203" t="s">
        <v>3938</v>
      </c>
      <c r="FKP4477" s="162">
        <v>1</v>
      </c>
      <c r="FKQ4477" s="204">
        <v>754.9</v>
      </c>
      <c r="FKR4477" s="162">
        <v>2024</v>
      </c>
      <c r="FKS4477" s="188" t="s">
        <v>4570</v>
      </c>
      <c r="FKT4477" s="162" t="s">
        <v>4217</v>
      </c>
      <c r="FKU4477" s="105">
        <v>3914834.69</v>
      </c>
      <c r="FKV4477" s="196"/>
      <c r="FKW4477" s="197"/>
      <c r="FKX4477" s="196"/>
      <c r="FKY4477" s="265">
        <v>3914834.69</v>
      </c>
      <c r="FKZ4477" s="198">
        <v>45364</v>
      </c>
      <c r="FLA4477" s="102">
        <v>45386</v>
      </c>
      <c r="FLB4477" s="15"/>
      <c r="FLC4477" s="15"/>
      <c r="FLD4477" s="15"/>
      <c r="FLE4477" s="203" t="s">
        <v>3938</v>
      </c>
      <c r="FLF4477" s="162">
        <v>1</v>
      </c>
      <c r="FLG4477" s="204">
        <v>754.9</v>
      </c>
      <c r="FLH4477" s="162">
        <v>2024</v>
      </c>
      <c r="FLI4477" s="188" t="s">
        <v>4570</v>
      </c>
      <c r="FLJ4477" s="162" t="s">
        <v>4217</v>
      </c>
      <c r="FLK4477" s="105">
        <v>3914834.69</v>
      </c>
      <c r="FLL4477" s="196"/>
      <c r="FLM4477" s="197"/>
      <c r="FLN4477" s="196"/>
      <c r="FLO4477" s="265">
        <v>3914834.69</v>
      </c>
      <c r="FLP4477" s="198">
        <v>45364</v>
      </c>
      <c r="FLQ4477" s="102">
        <v>45386</v>
      </c>
      <c r="FLR4477" s="15"/>
      <c r="FLS4477" s="15"/>
      <c r="FLT4477" s="15"/>
      <c r="FLU4477" s="203" t="s">
        <v>3938</v>
      </c>
      <c r="FLV4477" s="162">
        <v>1</v>
      </c>
      <c r="FLW4477" s="204">
        <v>754.9</v>
      </c>
      <c r="FLX4477" s="162">
        <v>2024</v>
      </c>
      <c r="FLY4477" s="188" t="s">
        <v>4570</v>
      </c>
      <c r="FLZ4477" s="162" t="s">
        <v>4217</v>
      </c>
      <c r="FMA4477" s="105">
        <v>3914834.69</v>
      </c>
      <c r="FMB4477" s="196"/>
      <c r="FMC4477" s="197"/>
      <c r="FMD4477" s="196"/>
      <c r="FME4477" s="265">
        <v>3914834.69</v>
      </c>
      <c r="FMF4477" s="198">
        <v>45364</v>
      </c>
      <c r="FMG4477" s="102">
        <v>45386</v>
      </c>
      <c r="FMH4477" s="15"/>
      <c r="FMI4477" s="15"/>
      <c r="FMJ4477" s="15"/>
      <c r="FMK4477" s="203" t="s">
        <v>3938</v>
      </c>
      <c r="FML4477" s="162">
        <v>1</v>
      </c>
      <c r="FMM4477" s="204">
        <v>754.9</v>
      </c>
      <c r="FMN4477" s="162">
        <v>2024</v>
      </c>
      <c r="FMO4477" s="188" t="s">
        <v>4570</v>
      </c>
      <c r="FMP4477" s="162" t="s">
        <v>4217</v>
      </c>
      <c r="FMQ4477" s="105">
        <v>3914834.69</v>
      </c>
      <c r="FMR4477" s="196"/>
      <c r="FMS4477" s="197"/>
      <c r="FMT4477" s="196"/>
      <c r="FMU4477" s="265">
        <v>3914834.69</v>
      </c>
      <c r="FMV4477" s="198">
        <v>45364</v>
      </c>
      <c r="FMW4477" s="102">
        <v>45386</v>
      </c>
      <c r="FMX4477" s="15"/>
      <c r="FMY4477" s="15"/>
      <c r="FMZ4477" s="15"/>
      <c r="FNA4477" s="203" t="s">
        <v>3938</v>
      </c>
      <c r="FNB4477" s="162">
        <v>1</v>
      </c>
      <c r="FNC4477" s="204">
        <v>754.9</v>
      </c>
      <c r="FND4477" s="162">
        <v>2024</v>
      </c>
      <c r="FNE4477" s="188" t="s">
        <v>4570</v>
      </c>
      <c r="FNF4477" s="162" t="s">
        <v>4217</v>
      </c>
      <c r="FNG4477" s="105">
        <v>3914834.69</v>
      </c>
      <c r="FNH4477" s="196"/>
      <c r="FNI4477" s="197"/>
      <c r="FNJ4477" s="196"/>
      <c r="FNK4477" s="265">
        <v>3914834.69</v>
      </c>
      <c r="FNL4477" s="198">
        <v>45364</v>
      </c>
      <c r="FNM4477" s="102">
        <v>45386</v>
      </c>
      <c r="FNN4477" s="15"/>
      <c r="FNO4477" s="15"/>
      <c r="FNP4477" s="15"/>
      <c r="FNQ4477" s="203" t="s">
        <v>3938</v>
      </c>
      <c r="FNR4477" s="162">
        <v>1</v>
      </c>
      <c r="FNS4477" s="204">
        <v>754.9</v>
      </c>
      <c r="FNT4477" s="162">
        <v>2024</v>
      </c>
      <c r="FNU4477" s="188" t="s">
        <v>4570</v>
      </c>
      <c r="FNV4477" s="162" t="s">
        <v>4217</v>
      </c>
      <c r="FNW4477" s="105">
        <v>3914834.69</v>
      </c>
      <c r="FNX4477" s="196"/>
      <c r="FNY4477" s="197"/>
      <c r="FNZ4477" s="196"/>
      <c r="FOA4477" s="265">
        <v>3914834.69</v>
      </c>
      <c r="FOB4477" s="198">
        <v>45364</v>
      </c>
      <c r="FOC4477" s="102">
        <v>45386</v>
      </c>
      <c r="FOD4477" s="15"/>
      <c r="FOE4477" s="15"/>
      <c r="FOF4477" s="15"/>
      <c r="FOG4477" s="203" t="s">
        <v>3938</v>
      </c>
      <c r="FOH4477" s="162">
        <v>1</v>
      </c>
      <c r="FOI4477" s="204">
        <v>754.9</v>
      </c>
      <c r="FOJ4477" s="162">
        <v>2024</v>
      </c>
      <c r="FOK4477" s="188" t="s">
        <v>4570</v>
      </c>
      <c r="FOL4477" s="162" t="s">
        <v>4217</v>
      </c>
      <c r="FOM4477" s="105">
        <v>3914834.69</v>
      </c>
      <c r="FON4477" s="196"/>
      <c r="FOO4477" s="197"/>
      <c r="FOP4477" s="196"/>
      <c r="FOQ4477" s="265">
        <v>3914834.69</v>
      </c>
      <c r="FOR4477" s="198">
        <v>45364</v>
      </c>
      <c r="FOS4477" s="102">
        <v>45386</v>
      </c>
      <c r="FOT4477" s="15"/>
      <c r="FOU4477" s="15"/>
      <c r="FOV4477" s="15"/>
      <c r="FOW4477" s="203" t="s">
        <v>3938</v>
      </c>
      <c r="FOX4477" s="162">
        <v>1</v>
      </c>
      <c r="FOY4477" s="204">
        <v>754.9</v>
      </c>
      <c r="FOZ4477" s="162">
        <v>2024</v>
      </c>
      <c r="FPA4477" s="188" t="s">
        <v>4570</v>
      </c>
      <c r="FPB4477" s="162" t="s">
        <v>4217</v>
      </c>
      <c r="FPC4477" s="105">
        <v>3914834.69</v>
      </c>
      <c r="FPD4477" s="196"/>
      <c r="FPE4477" s="197"/>
      <c r="FPF4477" s="196"/>
      <c r="FPG4477" s="265">
        <v>3914834.69</v>
      </c>
      <c r="FPH4477" s="198">
        <v>45364</v>
      </c>
      <c r="FPI4477" s="102">
        <v>45386</v>
      </c>
      <c r="FPJ4477" s="15"/>
      <c r="FPK4477" s="15"/>
      <c r="FPL4477" s="15"/>
      <c r="FPM4477" s="203" t="s">
        <v>3938</v>
      </c>
      <c r="FPN4477" s="162">
        <v>1</v>
      </c>
      <c r="FPO4477" s="204">
        <v>754.9</v>
      </c>
      <c r="FPP4477" s="162">
        <v>2024</v>
      </c>
      <c r="FPQ4477" s="188" t="s">
        <v>4570</v>
      </c>
      <c r="FPR4477" s="162" t="s">
        <v>4217</v>
      </c>
      <c r="FPS4477" s="105">
        <v>3914834.69</v>
      </c>
      <c r="FPT4477" s="196"/>
      <c r="FPU4477" s="197"/>
      <c r="FPV4477" s="196"/>
      <c r="FPW4477" s="265">
        <v>3914834.69</v>
      </c>
      <c r="FPX4477" s="198">
        <v>45364</v>
      </c>
      <c r="FPY4477" s="102">
        <v>45386</v>
      </c>
      <c r="FPZ4477" s="15"/>
      <c r="FQA4477" s="15"/>
      <c r="FQB4477" s="15"/>
      <c r="FQC4477" s="203" t="s">
        <v>3938</v>
      </c>
      <c r="FQD4477" s="162">
        <v>1</v>
      </c>
      <c r="FQE4477" s="204">
        <v>754.9</v>
      </c>
      <c r="FQF4477" s="162">
        <v>2024</v>
      </c>
      <c r="FQG4477" s="188" t="s">
        <v>4570</v>
      </c>
      <c r="FQH4477" s="162" t="s">
        <v>4217</v>
      </c>
      <c r="FQI4477" s="105">
        <v>3914834.69</v>
      </c>
      <c r="FQJ4477" s="196"/>
      <c r="FQK4477" s="197"/>
      <c r="FQL4477" s="196"/>
      <c r="FQM4477" s="265">
        <v>3914834.69</v>
      </c>
      <c r="FQN4477" s="198">
        <v>45364</v>
      </c>
      <c r="FQO4477" s="102">
        <v>45386</v>
      </c>
      <c r="FQP4477" s="15"/>
      <c r="FQQ4477" s="15"/>
      <c r="FQR4477" s="15"/>
      <c r="FQS4477" s="203" t="s">
        <v>3938</v>
      </c>
      <c r="FQT4477" s="162">
        <v>1</v>
      </c>
      <c r="FQU4477" s="204">
        <v>754.9</v>
      </c>
      <c r="FQV4477" s="162">
        <v>2024</v>
      </c>
      <c r="FQW4477" s="188" t="s">
        <v>4570</v>
      </c>
      <c r="FQX4477" s="162" t="s">
        <v>4217</v>
      </c>
      <c r="FQY4477" s="105">
        <v>3914834.69</v>
      </c>
      <c r="FQZ4477" s="196"/>
      <c r="FRA4477" s="197"/>
      <c r="FRB4477" s="196"/>
      <c r="FRC4477" s="265">
        <v>3914834.69</v>
      </c>
      <c r="FRD4477" s="198">
        <v>45364</v>
      </c>
      <c r="FRE4477" s="102">
        <v>45386</v>
      </c>
      <c r="FRF4477" s="15"/>
      <c r="FRG4477" s="15"/>
      <c r="FRH4477" s="15"/>
      <c r="FRI4477" s="203" t="s">
        <v>3938</v>
      </c>
      <c r="FRJ4477" s="162">
        <v>1</v>
      </c>
      <c r="FRK4477" s="204">
        <v>754.9</v>
      </c>
      <c r="FRL4477" s="162">
        <v>2024</v>
      </c>
      <c r="FRM4477" s="188" t="s">
        <v>4570</v>
      </c>
      <c r="FRN4477" s="162" t="s">
        <v>4217</v>
      </c>
      <c r="FRO4477" s="105">
        <v>3914834.69</v>
      </c>
      <c r="FRP4477" s="196"/>
      <c r="FRQ4477" s="197"/>
      <c r="FRR4477" s="196"/>
      <c r="FRS4477" s="265">
        <v>3914834.69</v>
      </c>
      <c r="FRT4477" s="198">
        <v>45364</v>
      </c>
      <c r="FRU4477" s="102">
        <v>45386</v>
      </c>
      <c r="FRV4477" s="15"/>
      <c r="FRW4477" s="15"/>
      <c r="FRX4477" s="15"/>
      <c r="FRY4477" s="203" t="s">
        <v>3938</v>
      </c>
      <c r="FRZ4477" s="162">
        <v>1</v>
      </c>
      <c r="FSA4477" s="204">
        <v>754.9</v>
      </c>
      <c r="FSB4477" s="162">
        <v>2024</v>
      </c>
      <c r="FSC4477" s="188" t="s">
        <v>4570</v>
      </c>
      <c r="FSD4477" s="162" t="s">
        <v>4217</v>
      </c>
      <c r="FSE4477" s="105">
        <v>3914834.69</v>
      </c>
      <c r="FSF4477" s="196"/>
      <c r="FSG4477" s="197"/>
      <c r="FSH4477" s="196"/>
      <c r="FSI4477" s="265">
        <v>3914834.69</v>
      </c>
      <c r="FSJ4477" s="198">
        <v>45364</v>
      </c>
      <c r="FSK4477" s="102">
        <v>45386</v>
      </c>
      <c r="FSL4477" s="15"/>
      <c r="FSM4477" s="15"/>
      <c r="FSN4477" s="15"/>
      <c r="FSO4477" s="203" t="s">
        <v>3938</v>
      </c>
      <c r="FSP4477" s="162">
        <v>1</v>
      </c>
      <c r="FSQ4477" s="204">
        <v>754.9</v>
      </c>
      <c r="FSR4477" s="162">
        <v>2024</v>
      </c>
      <c r="FSS4477" s="188" t="s">
        <v>4570</v>
      </c>
      <c r="FST4477" s="162" t="s">
        <v>4217</v>
      </c>
      <c r="FSU4477" s="105">
        <v>3914834.69</v>
      </c>
      <c r="FSV4477" s="196"/>
      <c r="FSW4477" s="197"/>
      <c r="FSX4477" s="196"/>
      <c r="FSY4477" s="265">
        <v>3914834.69</v>
      </c>
      <c r="FSZ4477" s="198">
        <v>45364</v>
      </c>
      <c r="FTA4477" s="102">
        <v>45386</v>
      </c>
      <c r="FTB4477" s="15"/>
      <c r="FTC4477" s="15"/>
      <c r="FTD4477" s="15"/>
      <c r="FTE4477" s="203" t="s">
        <v>3938</v>
      </c>
      <c r="FTF4477" s="162">
        <v>1</v>
      </c>
      <c r="FTG4477" s="204">
        <v>754.9</v>
      </c>
      <c r="FTH4477" s="162">
        <v>2024</v>
      </c>
      <c r="FTI4477" s="188" t="s">
        <v>4570</v>
      </c>
      <c r="FTJ4477" s="162" t="s">
        <v>4217</v>
      </c>
      <c r="FTK4477" s="105">
        <v>3914834.69</v>
      </c>
      <c r="FTL4477" s="196"/>
      <c r="FTM4477" s="197"/>
      <c r="FTN4477" s="196"/>
      <c r="FTO4477" s="265">
        <v>3914834.69</v>
      </c>
      <c r="FTP4477" s="198">
        <v>45364</v>
      </c>
      <c r="FTQ4477" s="102">
        <v>45386</v>
      </c>
      <c r="FTR4477" s="15"/>
      <c r="FTS4477" s="15"/>
      <c r="FTT4477" s="15"/>
      <c r="FTU4477" s="203" t="s">
        <v>3938</v>
      </c>
      <c r="FTV4477" s="162">
        <v>1</v>
      </c>
      <c r="FTW4477" s="204">
        <v>754.9</v>
      </c>
      <c r="FTX4477" s="162">
        <v>2024</v>
      </c>
      <c r="FTY4477" s="188" t="s">
        <v>4570</v>
      </c>
      <c r="FTZ4477" s="162" t="s">
        <v>4217</v>
      </c>
      <c r="FUA4477" s="105">
        <v>3914834.69</v>
      </c>
      <c r="FUB4477" s="196"/>
      <c r="FUC4477" s="197"/>
      <c r="FUD4477" s="196"/>
      <c r="FUE4477" s="265">
        <v>3914834.69</v>
      </c>
      <c r="FUF4477" s="198">
        <v>45364</v>
      </c>
      <c r="FUG4477" s="102">
        <v>45386</v>
      </c>
      <c r="FUH4477" s="15"/>
      <c r="FUI4477" s="15"/>
      <c r="FUJ4477" s="15"/>
      <c r="FUK4477" s="203" t="s">
        <v>3938</v>
      </c>
      <c r="FUL4477" s="162">
        <v>1</v>
      </c>
      <c r="FUM4477" s="204">
        <v>754.9</v>
      </c>
      <c r="FUN4477" s="162">
        <v>2024</v>
      </c>
      <c r="FUO4477" s="188" t="s">
        <v>4570</v>
      </c>
      <c r="FUP4477" s="162" t="s">
        <v>4217</v>
      </c>
      <c r="FUQ4477" s="105">
        <v>3914834.69</v>
      </c>
      <c r="FUR4477" s="196"/>
      <c r="FUS4477" s="197"/>
      <c r="FUT4477" s="196"/>
      <c r="FUU4477" s="265">
        <v>3914834.69</v>
      </c>
      <c r="FUV4477" s="198">
        <v>45364</v>
      </c>
      <c r="FUW4477" s="102">
        <v>45386</v>
      </c>
      <c r="FUX4477" s="15"/>
      <c r="FUY4477" s="15"/>
      <c r="FUZ4477" s="15"/>
      <c r="FVA4477" s="203" t="s">
        <v>3938</v>
      </c>
      <c r="FVB4477" s="162">
        <v>1</v>
      </c>
      <c r="FVC4477" s="204">
        <v>754.9</v>
      </c>
      <c r="FVD4477" s="162">
        <v>2024</v>
      </c>
      <c r="FVE4477" s="188" t="s">
        <v>4570</v>
      </c>
      <c r="FVF4477" s="162" t="s">
        <v>4217</v>
      </c>
      <c r="FVG4477" s="105">
        <v>3914834.69</v>
      </c>
      <c r="FVH4477" s="196"/>
      <c r="FVI4477" s="197"/>
      <c r="FVJ4477" s="196"/>
      <c r="FVK4477" s="265">
        <v>3914834.69</v>
      </c>
      <c r="FVL4477" s="198">
        <v>45364</v>
      </c>
      <c r="FVM4477" s="102">
        <v>45386</v>
      </c>
      <c r="FVN4477" s="15"/>
      <c r="FVO4477" s="15"/>
      <c r="FVP4477" s="15"/>
      <c r="FVQ4477" s="203" t="s">
        <v>3938</v>
      </c>
      <c r="FVR4477" s="162">
        <v>1</v>
      </c>
      <c r="FVS4477" s="204">
        <v>754.9</v>
      </c>
      <c r="FVT4477" s="162">
        <v>2024</v>
      </c>
      <c r="FVU4477" s="188" t="s">
        <v>4570</v>
      </c>
      <c r="FVV4477" s="162" t="s">
        <v>4217</v>
      </c>
      <c r="FVW4477" s="105">
        <v>3914834.69</v>
      </c>
      <c r="FVX4477" s="196"/>
      <c r="FVY4477" s="197"/>
      <c r="FVZ4477" s="196"/>
      <c r="FWA4477" s="265">
        <v>3914834.69</v>
      </c>
      <c r="FWB4477" s="198">
        <v>45364</v>
      </c>
      <c r="FWC4477" s="102">
        <v>45386</v>
      </c>
      <c r="FWD4477" s="15"/>
      <c r="FWE4477" s="15"/>
      <c r="FWF4477" s="15"/>
      <c r="FWG4477" s="203" t="s">
        <v>3938</v>
      </c>
      <c r="FWH4477" s="162">
        <v>1</v>
      </c>
      <c r="FWI4477" s="204">
        <v>754.9</v>
      </c>
      <c r="FWJ4477" s="162">
        <v>2024</v>
      </c>
      <c r="FWK4477" s="188" t="s">
        <v>4570</v>
      </c>
      <c r="FWL4477" s="162" t="s">
        <v>4217</v>
      </c>
      <c r="FWM4477" s="105">
        <v>3914834.69</v>
      </c>
      <c r="FWN4477" s="196"/>
      <c r="FWO4477" s="197"/>
      <c r="FWP4477" s="196"/>
      <c r="FWQ4477" s="265">
        <v>3914834.69</v>
      </c>
      <c r="FWR4477" s="198">
        <v>45364</v>
      </c>
      <c r="FWS4477" s="102">
        <v>45386</v>
      </c>
      <c r="FWT4477" s="15"/>
      <c r="FWU4477" s="15"/>
      <c r="FWV4477" s="15"/>
      <c r="FWW4477" s="203" t="s">
        <v>3938</v>
      </c>
      <c r="FWX4477" s="162">
        <v>1</v>
      </c>
      <c r="FWY4477" s="204">
        <v>754.9</v>
      </c>
      <c r="FWZ4477" s="162">
        <v>2024</v>
      </c>
      <c r="FXA4477" s="188" t="s">
        <v>4570</v>
      </c>
      <c r="FXB4477" s="162" t="s">
        <v>4217</v>
      </c>
      <c r="FXC4477" s="105">
        <v>3914834.69</v>
      </c>
      <c r="FXD4477" s="196"/>
      <c r="FXE4477" s="197"/>
      <c r="FXF4477" s="196"/>
      <c r="FXG4477" s="265">
        <v>3914834.69</v>
      </c>
      <c r="FXH4477" s="198">
        <v>45364</v>
      </c>
      <c r="FXI4477" s="102">
        <v>45386</v>
      </c>
      <c r="FXJ4477" s="15"/>
      <c r="FXK4477" s="15"/>
      <c r="FXL4477" s="15"/>
      <c r="FXM4477" s="203" t="s">
        <v>3938</v>
      </c>
      <c r="FXN4477" s="162">
        <v>1</v>
      </c>
      <c r="FXO4477" s="204">
        <v>754.9</v>
      </c>
      <c r="FXP4477" s="162">
        <v>2024</v>
      </c>
      <c r="FXQ4477" s="188" t="s">
        <v>4570</v>
      </c>
      <c r="FXR4477" s="162" t="s">
        <v>4217</v>
      </c>
      <c r="FXS4477" s="105">
        <v>3914834.69</v>
      </c>
      <c r="FXT4477" s="196"/>
      <c r="FXU4477" s="197"/>
      <c r="FXV4477" s="196"/>
      <c r="FXW4477" s="265">
        <v>3914834.69</v>
      </c>
      <c r="FXX4477" s="198">
        <v>45364</v>
      </c>
      <c r="FXY4477" s="102">
        <v>45386</v>
      </c>
      <c r="FXZ4477" s="15"/>
      <c r="FYA4477" s="15"/>
      <c r="FYB4477" s="15"/>
      <c r="FYC4477" s="203" t="s">
        <v>3938</v>
      </c>
      <c r="FYD4477" s="162">
        <v>1</v>
      </c>
      <c r="FYE4477" s="204">
        <v>754.9</v>
      </c>
      <c r="FYF4477" s="162">
        <v>2024</v>
      </c>
      <c r="FYG4477" s="188" t="s">
        <v>4570</v>
      </c>
      <c r="FYH4477" s="162" t="s">
        <v>4217</v>
      </c>
      <c r="FYI4477" s="105">
        <v>3914834.69</v>
      </c>
      <c r="FYJ4477" s="196"/>
      <c r="FYK4477" s="197"/>
      <c r="FYL4477" s="196"/>
      <c r="FYM4477" s="265">
        <v>3914834.69</v>
      </c>
      <c r="FYN4477" s="198">
        <v>45364</v>
      </c>
      <c r="FYO4477" s="102">
        <v>45386</v>
      </c>
      <c r="FYP4477" s="15"/>
      <c r="FYQ4477" s="15"/>
      <c r="FYR4477" s="15"/>
      <c r="FYS4477" s="203" t="s">
        <v>3938</v>
      </c>
      <c r="FYT4477" s="162">
        <v>1</v>
      </c>
      <c r="FYU4477" s="204">
        <v>754.9</v>
      </c>
      <c r="FYV4477" s="162">
        <v>2024</v>
      </c>
      <c r="FYW4477" s="188" t="s">
        <v>4570</v>
      </c>
      <c r="FYX4477" s="162" t="s">
        <v>4217</v>
      </c>
      <c r="FYY4477" s="105">
        <v>3914834.69</v>
      </c>
      <c r="FYZ4477" s="196"/>
      <c r="FZA4477" s="197"/>
      <c r="FZB4477" s="196"/>
      <c r="FZC4477" s="265">
        <v>3914834.69</v>
      </c>
      <c r="FZD4477" s="198">
        <v>45364</v>
      </c>
      <c r="FZE4477" s="102">
        <v>45386</v>
      </c>
      <c r="FZF4477" s="15"/>
      <c r="FZG4477" s="15"/>
      <c r="FZH4477" s="15"/>
      <c r="FZI4477" s="203" t="s">
        <v>3938</v>
      </c>
      <c r="FZJ4477" s="162">
        <v>1</v>
      </c>
      <c r="FZK4477" s="204">
        <v>754.9</v>
      </c>
      <c r="FZL4477" s="162">
        <v>2024</v>
      </c>
      <c r="FZM4477" s="188" t="s">
        <v>4570</v>
      </c>
      <c r="FZN4477" s="162" t="s">
        <v>4217</v>
      </c>
      <c r="FZO4477" s="105">
        <v>3914834.69</v>
      </c>
      <c r="FZP4477" s="196"/>
      <c r="FZQ4477" s="197"/>
      <c r="FZR4477" s="196"/>
      <c r="FZS4477" s="265">
        <v>3914834.69</v>
      </c>
      <c r="FZT4477" s="198">
        <v>45364</v>
      </c>
      <c r="FZU4477" s="102">
        <v>45386</v>
      </c>
      <c r="FZV4477" s="15"/>
      <c r="FZW4477" s="15"/>
      <c r="FZX4477" s="15"/>
      <c r="FZY4477" s="203" t="s">
        <v>3938</v>
      </c>
      <c r="FZZ4477" s="162">
        <v>1</v>
      </c>
      <c r="GAA4477" s="204">
        <v>754.9</v>
      </c>
      <c r="GAB4477" s="162">
        <v>2024</v>
      </c>
      <c r="GAC4477" s="188" t="s">
        <v>4570</v>
      </c>
      <c r="GAD4477" s="162" t="s">
        <v>4217</v>
      </c>
      <c r="GAE4477" s="105">
        <v>3914834.69</v>
      </c>
      <c r="GAF4477" s="196"/>
      <c r="GAG4477" s="197"/>
      <c r="GAH4477" s="196"/>
      <c r="GAI4477" s="265">
        <v>3914834.69</v>
      </c>
      <c r="GAJ4477" s="198">
        <v>45364</v>
      </c>
      <c r="GAK4477" s="102">
        <v>45386</v>
      </c>
      <c r="GAL4477" s="15"/>
      <c r="GAM4477" s="15"/>
      <c r="GAN4477" s="15"/>
      <c r="GAO4477" s="203" t="s">
        <v>3938</v>
      </c>
      <c r="GAP4477" s="162">
        <v>1</v>
      </c>
      <c r="GAQ4477" s="204">
        <v>754.9</v>
      </c>
      <c r="GAR4477" s="162">
        <v>2024</v>
      </c>
      <c r="GAS4477" s="188" t="s">
        <v>4570</v>
      </c>
      <c r="GAT4477" s="162" t="s">
        <v>4217</v>
      </c>
      <c r="GAU4477" s="105">
        <v>3914834.69</v>
      </c>
      <c r="GAV4477" s="196"/>
      <c r="GAW4477" s="197"/>
      <c r="GAX4477" s="196"/>
      <c r="GAY4477" s="265">
        <v>3914834.69</v>
      </c>
      <c r="GAZ4477" s="198">
        <v>45364</v>
      </c>
      <c r="GBA4477" s="102">
        <v>45386</v>
      </c>
      <c r="GBB4477" s="15"/>
      <c r="GBC4477" s="15"/>
      <c r="GBD4477" s="15"/>
      <c r="GBE4477" s="203" t="s">
        <v>3938</v>
      </c>
      <c r="GBF4477" s="162">
        <v>1</v>
      </c>
      <c r="GBG4477" s="204">
        <v>754.9</v>
      </c>
      <c r="GBH4477" s="162">
        <v>2024</v>
      </c>
      <c r="GBI4477" s="188" t="s">
        <v>4570</v>
      </c>
      <c r="GBJ4477" s="162" t="s">
        <v>4217</v>
      </c>
      <c r="GBK4477" s="105">
        <v>3914834.69</v>
      </c>
      <c r="GBL4477" s="196"/>
      <c r="GBM4477" s="197"/>
      <c r="GBN4477" s="196"/>
      <c r="GBO4477" s="265">
        <v>3914834.69</v>
      </c>
      <c r="GBP4477" s="198">
        <v>45364</v>
      </c>
      <c r="GBQ4477" s="102">
        <v>45386</v>
      </c>
      <c r="GBR4477" s="15"/>
      <c r="GBS4477" s="15"/>
      <c r="GBT4477" s="15"/>
      <c r="GBU4477" s="203" t="s">
        <v>3938</v>
      </c>
      <c r="GBV4477" s="162">
        <v>1</v>
      </c>
      <c r="GBW4477" s="204">
        <v>754.9</v>
      </c>
      <c r="GBX4477" s="162">
        <v>2024</v>
      </c>
      <c r="GBY4477" s="188" t="s">
        <v>4570</v>
      </c>
      <c r="GBZ4477" s="162" t="s">
        <v>4217</v>
      </c>
      <c r="GCA4477" s="105">
        <v>3914834.69</v>
      </c>
      <c r="GCB4477" s="196"/>
      <c r="GCC4477" s="197"/>
      <c r="GCD4477" s="196"/>
      <c r="GCE4477" s="265">
        <v>3914834.69</v>
      </c>
      <c r="GCF4477" s="198">
        <v>45364</v>
      </c>
      <c r="GCG4477" s="102">
        <v>45386</v>
      </c>
      <c r="GCH4477" s="15"/>
      <c r="GCI4477" s="15"/>
      <c r="GCJ4477" s="15"/>
      <c r="GCK4477" s="203" t="s">
        <v>3938</v>
      </c>
      <c r="GCL4477" s="162">
        <v>1</v>
      </c>
      <c r="GCM4477" s="204">
        <v>754.9</v>
      </c>
      <c r="GCN4477" s="162">
        <v>2024</v>
      </c>
      <c r="GCO4477" s="188" t="s">
        <v>4570</v>
      </c>
      <c r="GCP4477" s="162" t="s">
        <v>4217</v>
      </c>
      <c r="GCQ4477" s="105">
        <v>3914834.69</v>
      </c>
      <c r="GCR4477" s="196"/>
      <c r="GCS4477" s="197"/>
      <c r="GCT4477" s="196"/>
      <c r="GCU4477" s="265">
        <v>3914834.69</v>
      </c>
      <c r="GCV4477" s="198">
        <v>45364</v>
      </c>
      <c r="GCW4477" s="102">
        <v>45386</v>
      </c>
      <c r="GCX4477" s="15"/>
      <c r="GCY4477" s="15"/>
      <c r="GCZ4477" s="15"/>
      <c r="GDA4477" s="203" t="s">
        <v>3938</v>
      </c>
      <c r="GDB4477" s="162">
        <v>1</v>
      </c>
      <c r="GDC4477" s="204">
        <v>754.9</v>
      </c>
      <c r="GDD4477" s="162">
        <v>2024</v>
      </c>
      <c r="GDE4477" s="188" t="s">
        <v>4570</v>
      </c>
      <c r="GDF4477" s="162" t="s">
        <v>4217</v>
      </c>
      <c r="GDG4477" s="105">
        <v>3914834.69</v>
      </c>
      <c r="GDH4477" s="196"/>
      <c r="GDI4477" s="197"/>
      <c r="GDJ4477" s="196"/>
      <c r="GDK4477" s="265">
        <v>3914834.69</v>
      </c>
      <c r="GDL4477" s="198">
        <v>45364</v>
      </c>
      <c r="GDM4477" s="102">
        <v>45386</v>
      </c>
      <c r="GDN4477" s="15"/>
      <c r="GDO4477" s="15"/>
      <c r="GDP4477" s="15"/>
      <c r="GDQ4477" s="203" t="s">
        <v>3938</v>
      </c>
      <c r="GDR4477" s="162">
        <v>1</v>
      </c>
      <c r="GDS4477" s="204">
        <v>754.9</v>
      </c>
      <c r="GDT4477" s="162">
        <v>2024</v>
      </c>
      <c r="GDU4477" s="188" t="s">
        <v>4570</v>
      </c>
      <c r="GDV4477" s="162" t="s">
        <v>4217</v>
      </c>
      <c r="GDW4477" s="105">
        <v>3914834.69</v>
      </c>
      <c r="GDX4477" s="196"/>
      <c r="GDY4477" s="197"/>
      <c r="GDZ4477" s="196"/>
      <c r="GEA4477" s="265">
        <v>3914834.69</v>
      </c>
      <c r="GEB4477" s="198">
        <v>45364</v>
      </c>
      <c r="GEC4477" s="102">
        <v>45386</v>
      </c>
      <c r="GED4477" s="15"/>
      <c r="GEE4477" s="15"/>
      <c r="GEF4477" s="15"/>
      <c r="GEG4477" s="203" t="s">
        <v>3938</v>
      </c>
      <c r="GEH4477" s="162">
        <v>1</v>
      </c>
      <c r="GEI4477" s="204">
        <v>754.9</v>
      </c>
      <c r="GEJ4477" s="162">
        <v>2024</v>
      </c>
      <c r="GEK4477" s="188" t="s">
        <v>4570</v>
      </c>
      <c r="GEL4477" s="162" t="s">
        <v>4217</v>
      </c>
      <c r="GEM4477" s="105">
        <v>3914834.69</v>
      </c>
      <c r="GEN4477" s="196"/>
      <c r="GEO4477" s="197"/>
      <c r="GEP4477" s="196"/>
      <c r="GEQ4477" s="265">
        <v>3914834.69</v>
      </c>
      <c r="GER4477" s="198">
        <v>45364</v>
      </c>
      <c r="GES4477" s="102">
        <v>45386</v>
      </c>
      <c r="GET4477" s="15"/>
      <c r="GEU4477" s="15"/>
      <c r="GEV4477" s="15"/>
      <c r="GEW4477" s="203" t="s">
        <v>3938</v>
      </c>
      <c r="GEX4477" s="162">
        <v>1</v>
      </c>
      <c r="GEY4477" s="204">
        <v>754.9</v>
      </c>
      <c r="GEZ4477" s="162">
        <v>2024</v>
      </c>
      <c r="GFA4477" s="188" t="s">
        <v>4570</v>
      </c>
      <c r="GFB4477" s="162" t="s">
        <v>4217</v>
      </c>
      <c r="GFC4477" s="105">
        <v>3914834.69</v>
      </c>
      <c r="GFD4477" s="196"/>
      <c r="GFE4477" s="197"/>
      <c r="GFF4477" s="196"/>
      <c r="GFG4477" s="265">
        <v>3914834.69</v>
      </c>
      <c r="GFH4477" s="198">
        <v>45364</v>
      </c>
      <c r="GFI4477" s="102">
        <v>45386</v>
      </c>
      <c r="GFJ4477" s="15"/>
      <c r="GFK4477" s="15"/>
      <c r="GFL4477" s="15"/>
      <c r="GFM4477" s="203" t="s">
        <v>3938</v>
      </c>
      <c r="GFN4477" s="162">
        <v>1</v>
      </c>
      <c r="GFO4477" s="204">
        <v>754.9</v>
      </c>
      <c r="GFP4477" s="162">
        <v>2024</v>
      </c>
      <c r="GFQ4477" s="188" t="s">
        <v>4570</v>
      </c>
      <c r="GFR4477" s="162" t="s">
        <v>4217</v>
      </c>
      <c r="GFS4477" s="105">
        <v>3914834.69</v>
      </c>
      <c r="GFT4477" s="196"/>
      <c r="GFU4477" s="197"/>
      <c r="GFV4477" s="196"/>
      <c r="GFW4477" s="265">
        <v>3914834.69</v>
      </c>
      <c r="GFX4477" s="198">
        <v>45364</v>
      </c>
      <c r="GFY4477" s="102">
        <v>45386</v>
      </c>
      <c r="GFZ4477" s="15"/>
      <c r="GGA4477" s="15"/>
      <c r="GGB4477" s="15"/>
      <c r="GGC4477" s="203" t="s">
        <v>3938</v>
      </c>
      <c r="GGD4477" s="162">
        <v>1</v>
      </c>
      <c r="GGE4477" s="204">
        <v>754.9</v>
      </c>
      <c r="GGF4477" s="162">
        <v>2024</v>
      </c>
      <c r="GGG4477" s="188" t="s">
        <v>4570</v>
      </c>
      <c r="GGH4477" s="162" t="s">
        <v>4217</v>
      </c>
      <c r="GGI4477" s="105">
        <v>3914834.69</v>
      </c>
      <c r="GGJ4477" s="196"/>
      <c r="GGK4477" s="197"/>
      <c r="GGL4477" s="196"/>
      <c r="GGM4477" s="265">
        <v>3914834.69</v>
      </c>
      <c r="GGN4477" s="198">
        <v>45364</v>
      </c>
      <c r="GGO4477" s="102">
        <v>45386</v>
      </c>
      <c r="GGP4477" s="15"/>
      <c r="GGQ4477" s="15"/>
      <c r="GGR4477" s="15"/>
      <c r="GGS4477" s="203" t="s">
        <v>3938</v>
      </c>
      <c r="GGT4477" s="162">
        <v>1</v>
      </c>
      <c r="GGU4477" s="204">
        <v>754.9</v>
      </c>
      <c r="GGV4477" s="162">
        <v>2024</v>
      </c>
      <c r="GGW4477" s="188" t="s">
        <v>4570</v>
      </c>
      <c r="GGX4477" s="162" t="s">
        <v>4217</v>
      </c>
      <c r="GGY4477" s="105">
        <v>3914834.69</v>
      </c>
      <c r="GGZ4477" s="196"/>
      <c r="GHA4477" s="197"/>
      <c r="GHB4477" s="196"/>
      <c r="GHC4477" s="265">
        <v>3914834.69</v>
      </c>
      <c r="GHD4477" s="198">
        <v>45364</v>
      </c>
      <c r="GHE4477" s="102">
        <v>45386</v>
      </c>
      <c r="GHF4477" s="15"/>
      <c r="GHG4477" s="15"/>
      <c r="GHH4477" s="15"/>
      <c r="GHI4477" s="203" t="s">
        <v>3938</v>
      </c>
      <c r="GHJ4477" s="162">
        <v>1</v>
      </c>
      <c r="GHK4477" s="204">
        <v>754.9</v>
      </c>
      <c r="GHL4477" s="162">
        <v>2024</v>
      </c>
      <c r="GHM4477" s="188" t="s">
        <v>4570</v>
      </c>
      <c r="GHN4477" s="162" t="s">
        <v>4217</v>
      </c>
      <c r="GHO4477" s="105">
        <v>3914834.69</v>
      </c>
      <c r="GHP4477" s="196"/>
      <c r="GHQ4477" s="197"/>
      <c r="GHR4477" s="196"/>
      <c r="GHS4477" s="265">
        <v>3914834.69</v>
      </c>
      <c r="GHT4477" s="198">
        <v>45364</v>
      </c>
      <c r="GHU4477" s="102">
        <v>45386</v>
      </c>
      <c r="GHV4477" s="15"/>
      <c r="GHW4477" s="15"/>
      <c r="GHX4477" s="15"/>
      <c r="GHY4477" s="203" t="s">
        <v>3938</v>
      </c>
      <c r="GHZ4477" s="162">
        <v>1</v>
      </c>
      <c r="GIA4477" s="204">
        <v>754.9</v>
      </c>
      <c r="GIB4477" s="162">
        <v>2024</v>
      </c>
      <c r="GIC4477" s="188" t="s">
        <v>4570</v>
      </c>
      <c r="GID4477" s="162" t="s">
        <v>4217</v>
      </c>
      <c r="GIE4477" s="105">
        <v>3914834.69</v>
      </c>
      <c r="GIF4477" s="196"/>
      <c r="GIG4477" s="197"/>
      <c r="GIH4477" s="196"/>
      <c r="GII4477" s="265">
        <v>3914834.69</v>
      </c>
      <c r="GIJ4477" s="198">
        <v>45364</v>
      </c>
      <c r="GIK4477" s="102">
        <v>45386</v>
      </c>
      <c r="GIL4477" s="15"/>
      <c r="GIM4477" s="15"/>
      <c r="GIN4477" s="15"/>
      <c r="GIO4477" s="203" t="s">
        <v>3938</v>
      </c>
      <c r="GIP4477" s="162">
        <v>1</v>
      </c>
      <c r="GIQ4477" s="204">
        <v>754.9</v>
      </c>
      <c r="GIR4477" s="162">
        <v>2024</v>
      </c>
      <c r="GIS4477" s="188" t="s">
        <v>4570</v>
      </c>
      <c r="GIT4477" s="162" t="s">
        <v>4217</v>
      </c>
      <c r="GIU4477" s="105">
        <v>3914834.69</v>
      </c>
      <c r="GIV4477" s="196"/>
      <c r="GIW4477" s="197"/>
      <c r="GIX4477" s="196"/>
      <c r="GIY4477" s="265">
        <v>3914834.69</v>
      </c>
      <c r="GIZ4477" s="198">
        <v>45364</v>
      </c>
      <c r="GJA4477" s="102">
        <v>45386</v>
      </c>
      <c r="GJB4477" s="15"/>
      <c r="GJC4477" s="15"/>
      <c r="GJD4477" s="15"/>
      <c r="GJE4477" s="203" t="s">
        <v>3938</v>
      </c>
      <c r="GJF4477" s="162">
        <v>1</v>
      </c>
      <c r="GJG4477" s="204">
        <v>754.9</v>
      </c>
      <c r="GJH4477" s="162">
        <v>2024</v>
      </c>
      <c r="GJI4477" s="188" t="s">
        <v>4570</v>
      </c>
      <c r="GJJ4477" s="162" t="s">
        <v>4217</v>
      </c>
      <c r="GJK4477" s="105">
        <v>3914834.69</v>
      </c>
      <c r="GJL4477" s="196"/>
      <c r="GJM4477" s="197"/>
      <c r="GJN4477" s="196"/>
      <c r="GJO4477" s="265">
        <v>3914834.69</v>
      </c>
      <c r="GJP4477" s="198">
        <v>45364</v>
      </c>
      <c r="GJQ4477" s="102">
        <v>45386</v>
      </c>
      <c r="GJR4477" s="15"/>
      <c r="GJS4477" s="15"/>
      <c r="GJT4477" s="15"/>
      <c r="GJU4477" s="203" t="s">
        <v>3938</v>
      </c>
      <c r="GJV4477" s="162">
        <v>1</v>
      </c>
      <c r="GJW4477" s="204">
        <v>754.9</v>
      </c>
      <c r="GJX4477" s="162">
        <v>2024</v>
      </c>
      <c r="GJY4477" s="188" t="s">
        <v>4570</v>
      </c>
      <c r="GJZ4477" s="162" t="s">
        <v>4217</v>
      </c>
      <c r="GKA4477" s="105">
        <v>3914834.69</v>
      </c>
      <c r="GKB4477" s="196"/>
      <c r="GKC4477" s="197"/>
      <c r="GKD4477" s="196"/>
      <c r="GKE4477" s="265">
        <v>3914834.69</v>
      </c>
      <c r="GKF4477" s="198">
        <v>45364</v>
      </c>
      <c r="GKG4477" s="102">
        <v>45386</v>
      </c>
      <c r="GKH4477" s="15"/>
      <c r="GKI4477" s="15"/>
      <c r="GKJ4477" s="15"/>
      <c r="GKK4477" s="203" t="s">
        <v>3938</v>
      </c>
      <c r="GKL4477" s="162">
        <v>1</v>
      </c>
      <c r="GKM4477" s="204">
        <v>754.9</v>
      </c>
      <c r="GKN4477" s="162">
        <v>2024</v>
      </c>
      <c r="GKO4477" s="188" t="s">
        <v>4570</v>
      </c>
      <c r="GKP4477" s="162" t="s">
        <v>4217</v>
      </c>
      <c r="GKQ4477" s="105">
        <v>3914834.69</v>
      </c>
      <c r="GKR4477" s="196"/>
      <c r="GKS4477" s="197"/>
      <c r="GKT4477" s="196"/>
      <c r="GKU4477" s="265">
        <v>3914834.69</v>
      </c>
      <c r="GKV4477" s="198">
        <v>45364</v>
      </c>
      <c r="GKW4477" s="102">
        <v>45386</v>
      </c>
      <c r="GKX4477" s="15"/>
      <c r="GKY4477" s="15"/>
      <c r="GKZ4477" s="15"/>
      <c r="GLA4477" s="203" t="s">
        <v>3938</v>
      </c>
      <c r="GLB4477" s="162">
        <v>1</v>
      </c>
      <c r="GLC4477" s="204">
        <v>754.9</v>
      </c>
      <c r="GLD4477" s="162">
        <v>2024</v>
      </c>
      <c r="GLE4477" s="188" t="s">
        <v>4570</v>
      </c>
      <c r="GLF4477" s="162" t="s">
        <v>4217</v>
      </c>
      <c r="GLG4477" s="105">
        <v>3914834.69</v>
      </c>
      <c r="GLH4477" s="196"/>
      <c r="GLI4477" s="197"/>
      <c r="GLJ4477" s="196"/>
      <c r="GLK4477" s="265">
        <v>3914834.69</v>
      </c>
      <c r="GLL4477" s="198">
        <v>45364</v>
      </c>
      <c r="GLM4477" s="102">
        <v>45386</v>
      </c>
      <c r="GLN4477" s="15"/>
      <c r="GLO4477" s="15"/>
      <c r="GLP4477" s="15"/>
      <c r="GLQ4477" s="203" t="s">
        <v>3938</v>
      </c>
      <c r="GLR4477" s="162">
        <v>1</v>
      </c>
      <c r="GLS4477" s="204">
        <v>754.9</v>
      </c>
      <c r="GLT4477" s="162">
        <v>2024</v>
      </c>
      <c r="GLU4477" s="188" t="s">
        <v>4570</v>
      </c>
      <c r="GLV4477" s="162" t="s">
        <v>4217</v>
      </c>
      <c r="GLW4477" s="105">
        <v>3914834.69</v>
      </c>
      <c r="GLX4477" s="196"/>
      <c r="GLY4477" s="197"/>
      <c r="GLZ4477" s="196"/>
      <c r="GMA4477" s="265">
        <v>3914834.69</v>
      </c>
      <c r="GMB4477" s="198">
        <v>45364</v>
      </c>
      <c r="GMC4477" s="102">
        <v>45386</v>
      </c>
      <c r="GMD4477" s="15"/>
      <c r="GME4477" s="15"/>
      <c r="GMF4477" s="15"/>
      <c r="GMG4477" s="203" t="s">
        <v>3938</v>
      </c>
      <c r="GMH4477" s="162">
        <v>1</v>
      </c>
      <c r="GMI4477" s="204">
        <v>754.9</v>
      </c>
      <c r="GMJ4477" s="162">
        <v>2024</v>
      </c>
      <c r="GMK4477" s="188" t="s">
        <v>4570</v>
      </c>
      <c r="GML4477" s="162" t="s">
        <v>4217</v>
      </c>
      <c r="GMM4477" s="105">
        <v>3914834.69</v>
      </c>
      <c r="GMN4477" s="196"/>
      <c r="GMO4477" s="197"/>
      <c r="GMP4477" s="196"/>
      <c r="GMQ4477" s="265">
        <v>3914834.69</v>
      </c>
      <c r="GMR4477" s="198">
        <v>45364</v>
      </c>
      <c r="GMS4477" s="102">
        <v>45386</v>
      </c>
      <c r="GMT4477" s="15"/>
      <c r="GMU4477" s="15"/>
      <c r="GMV4477" s="15"/>
      <c r="GMW4477" s="203" t="s">
        <v>3938</v>
      </c>
      <c r="GMX4477" s="162">
        <v>1</v>
      </c>
      <c r="GMY4477" s="204">
        <v>754.9</v>
      </c>
      <c r="GMZ4477" s="162">
        <v>2024</v>
      </c>
      <c r="GNA4477" s="188" t="s">
        <v>4570</v>
      </c>
      <c r="GNB4477" s="162" t="s">
        <v>4217</v>
      </c>
      <c r="GNC4477" s="105">
        <v>3914834.69</v>
      </c>
      <c r="GND4477" s="196"/>
      <c r="GNE4477" s="197"/>
      <c r="GNF4477" s="196"/>
      <c r="GNG4477" s="265">
        <v>3914834.69</v>
      </c>
      <c r="GNH4477" s="198">
        <v>45364</v>
      </c>
      <c r="GNI4477" s="102">
        <v>45386</v>
      </c>
      <c r="GNJ4477" s="15"/>
      <c r="GNK4477" s="15"/>
      <c r="GNL4477" s="15"/>
      <c r="GNM4477" s="203" t="s">
        <v>3938</v>
      </c>
      <c r="GNN4477" s="162">
        <v>1</v>
      </c>
      <c r="GNO4477" s="204">
        <v>754.9</v>
      </c>
      <c r="GNP4477" s="162">
        <v>2024</v>
      </c>
      <c r="GNQ4477" s="188" t="s">
        <v>4570</v>
      </c>
      <c r="GNR4477" s="162" t="s">
        <v>4217</v>
      </c>
      <c r="GNS4477" s="105">
        <v>3914834.69</v>
      </c>
      <c r="GNT4477" s="196"/>
      <c r="GNU4477" s="197"/>
      <c r="GNV4477" s="196"/>
      <c r="GNW4477" s="265">
        <v>3914834.69</v>
      </c>
      <c r="GNX4477" s="198">
        <v>45364</v>
      </c>
      <c r="GNY4477" s="102">
        <v>45386</v>
      </c>
      <c r="GNZ4477" s="15"/>
      <c r="GOA4477" s="15"/>
      <c r="GOB4477" s="15"/>
      <c r="GOC4477" s="203" t="s">
        <v>3938</v>
      </c>
      <c r="GOD4477" s="162">
        <v>1</v>
      </c>
      <c r="GOE4477" s="204">
        <v>754.9</v>
      </c>
      <c r="GOF4477" s="162">
        <v>2024</v>
      </c>
      <c r="GOG4477" s="188" t="s">
        <v>4570</v>
      </c>
      <c r="GOH4477" s="162" t="s">
        <v>4217</v>
      </c>
      <c r="GOI4477" s="105">
        <v>3914834.69</v>
      </c>
      <c r="GOJ4477" s="196"/>
      <c r="GOK4477" s="197"/>
      <c r="GOL4477" s="196"/>
      <c r="GOM4477" s="265">
        <v>3914834.69</v>
      </c>
      <c r="GON4477" s="198">
        <v>45364</v>
      </c>
      <c r="GOO4477" s="102">
        <v>45386</v>
      </c>
      <c r="GOP4477" s="15"/>
      <c r="GOQ4477" s="15"/>
      <c r="GOR4477" s="15"/>
      <c r="GOS4477" s="203" t="s">
        <v>3938</v>
      </c>
      <c r="GOT4477" s="162">
        <v>1</v>
      </c>
      <c r="GOU4477" s="204">
        <v>754.9</v>
      </c>
      <c r="GOV4477" s="162">
        <v>2024</v>
      </c>
      <c r="GOW4477" s="188" t="s">
        <v>4570</v>
      </c>
      <c r="GOX4477" s="162" t="s">
        <v>4217</v>
      </c>
      <c r="GOY4477" s="105">
        <v>3914834.69</v>
      </c>
      <c r="GOZ4477" s="196"/>
      <c r="GPA4477" s="197"/>
      <c r="GPB4477" s="196"/>
      <c r="GPC4477" s="265">
        <v>3914834.69</v>
      </c>
      <c r="GPD4477" s="198">
        <v>45364</v>
      </c>
      <c r="GPE4477" s="102">
        <v>45386</v>
      </c>
      <c r="GPF4477" s="15"/>
      <c r="GPG4477" s="15"/>
      <c r="GPH4477" s="15"/>
      <c r="GPI4477" s="203" t="s">
        <v>3938</v>
      </c>
      <c r="GPJ4477" s="162">
        <v>1</v>
      </c>
      <c r="GPK4477" s="204">
        <v>754.9</v>
      </c>
      <c r="GPL4477" s="162">
        <v>2024</v>
      </c>
      <c r="GPM4477" s="188" t="s">
        <v>4570</v>
      </c>
      <c r="GPN4477" s="162" t="s">
        <v>4217</v>
      </c>
      <c r="GPO4477" s="105">
        <v>3914834.69</v>
      </c>
      <c r="GPP4477" s="196"/>
      <c r="GPQ4477" s="197"/>
      <c r="GPR4477" s="196"/>
      <c r="GPS4477" s="265">
        <v>3914834.69</v>
      </c>
      <c r="GPT4477" s="198">
        <v>45364</v>
      </c>
      <c r="GPU4477" s="102">
        <v>45386</v>
      </c>
      <c r="GPV4477" s="15"/>
      <c r="GPW4477" s="15"/>
      <c r="GPX4477" s="15"/>
      <c r="GPY4477" s="203" t="s">
        <v>3938</v>
      </c>
      <c r="GPZ4477" s="162">
        <v>1</v>
      </c>
      <c r="GQA4477" s="204">
        <v>754.9</v>
      </c>
      <c r="GQB4477" s="162">
        <v>2024</v>
      </c>
      <c r="GQC4477" s="188" t="s">
        <v>4570</v>
      </c>
      <c r="GQD4477" s="162" t="s">
        <v>4217</v>
      </c>
      <c r="GQE4477" s="105">
        <v>3914834.69</v>
      </c>
      <c r="GQF4477" s="196"/>
      <c r="GQG4477" s="197"/>
      <c r="GQH4477" s="196"/>
      <c r="GQI4477" s="265">
        <v>3914834.69</v>
      </c>
      <c r="GQJ4477" s="198">
        <v>45364</v>
      </c>
      <c r="GQK4477" s="102">
        <v>45386</v>
      </c>
      <c r="GQL4477" s="15"/>
      <c r="GQM4477" s="15"/>
      <c r="GQN4477" s="15"/>
      <c r="GQO4477" s="203" t="s">
        <v>3938</v>
      </c>
      <c r="GQP4477" s="162">
        <v>1</v>
      </c>
      <c r="GQQ4477" s="204">
        <v>754.9</v>
      </c>
      <c r="GQR4477" s="162">
        <v>2024</v>
      </c>
      <c r="GQS4477" s="188" t="s">
        <v>4570</v>
      </c>
      <c r="GQT4477" s="162" t="s">
        <v>4217</v>
      </c>
      <c r="GQU4477" s="105">
        <v>3914834.69</v>
      </c>
      <c r="GQV4477" s="196"/>
      <c r="GQW4477" s="197"/>
      <c r="GQX4477" s="196"/>
      <c r="GQY4477" s="265">
        <v>3914834.69</v>
      </c>
      <c r="GQZ4477" s="198">
        <v>45364</v>
      </c>
      <c r="GRA4477" s="102">
        <v>45386</v>
      </c>
      <c r="GRB4477" s="15"/>
      <c r="GRC4477" s="15"/>
      <c r="GRD4477" s="15"/>
      <c r="GRE4477" s="203" t="s">
        <v>3938</v>
      </c>
      <c r="GRF4477" s="162">
        <v>1</v>
      </c>
      <c r="GRG4477" s="204">
        <v>754.9</v>
      </c>
      <c r="GRH4477" s="162">
        <v>2024</v>
      </c>
      <c r="GRI4477" s="188" t="s">
        <v>4570</v>
      </c>
      <c r="GRJ4477" s="162" t="s">
        <v>4217</v>
      </c>
      <c r="GRK4477" s="105">
        <v>3914834.69</v>
      </c>
      <c r="GRL4477" s="196"/>
      <c r="GRM4477" s="197"/>
      <c r="GRN4477" s="196"/>
      <c r="GRO4477" s="265">
        <v>3914834.69</v>
      </c>
      <c r="GRP4477" s="198">
        <v>45364</v>
      </c>
      <c r="GRQ4477" s="102">
        <v>45386</v>
      </c>
      <c r="GRR4477" s="15"/>
      <c r="GRS4477" s="15"/>
      <c r="GRT4477" s="15"/>
      <c r="GRU4477" s="203" t="s">
        <v>3938</v>
      </c>
      <c r="GRV4477" s="162">
        <v>1</v>
      </c>
      <c r="GRW4477" s="204">
        <v>754.9</v>
      </c>
      <c r="GRX4477" s="162">
        <v>2024</v>
      </c>
      <c r="GRY4477" s="188" t="s">
        <v>4570</v>
      </c>
      <c r="GRZ4477" s="162" t="s">
        <v>4217</v>
      </c>
      <c r="GSA4477" s="105">
        <v>3914834.69</v>
      </c>
      <c r="GSB4477" s="196"/>
      <c r="GSC4477" s="197"/>
      <c r="GSD4477" s="196"/>
      <c r="GSE4477" s="265">
        <v>3914834.69</v>
      </c>
      <c r="GSF4477" s="198">
        <v>45364</v>
      </c>
      <c r="GSG4477" s="102">
        <v>45386</v>
      </c>
      <c r="GSH4477" s="15"/>
      <c r="GSI4477" s="15"/>
      <c r="GSJ4477" s="15"/>
      <c r="GSK4477" s="203" t="s">
        <v>3938</v>
      </c>
      <c r="GSL4477" s="162">
        <v>1</v>
      </c>
      <c r="GSM4477" s="204">
        <v>754.9</v>
      </c>
      <c r="GSN4477" s="162">
        <v>2024</v>
      </c>
      <c r="GSO4477" s="188" t="s">
        <v>4570</v>
      </c>
      <c r="GSP4477" s="162" t="s">
        <v>4217</v>
      </c>
      <c r="GSQ4477" s="105">
        <v>3914834.69</v>
      </c>
      <c r="GSR4477" s="196"/>
      <c r="GSS4477" s="197"/>
      <c r="GST4477" s="196"/>
      <c r="GSU4477" s="265">
        <v>3914834.69</v>
      </c>
      <c r="GSV4477" s="198">
        <v>45364</v>
      </c>
      <c r="GSW4477" s="102">
        <v>45386</v>
      </c>
      <c r="GSX4477" s="15"/>
      <c r="GSY4477" s="15"/>
      <c r="GSZ4477" s="15"/>
      <c r="GTA4477" s="203" t="s">
        <v>3938</v>
      </c>
      <c r="GTB4477" s="162">
        <v>1</v>
      </c>
      <c r="GTC4477" s="204">
        <v>754.9</v>
      </c>
      <c r="GTD4477" s="162">
        <v>2024</v>
      </c>
      <c r="GTE4477" s="188" t="s">
        <v>4570</v>
      </c>
      <c r="GTF4477" s="162" t="s">
        <v>4217</v>
      </c>
      <c r="GTG4477" s="105">
        <v>3914834.69</v>
      </c>
      <c r="GTH4477" s="196"/>
      <c r="GTI4477" s="197"/>
      <c r="GTJ4477" s="196"/>
      <c r="GTK4477" s="265">
        <v>3914834.69</v>
      </c>
      <c r="GTL4477" s="198">
        <v>45364</v>
      </c>
      <c r="GTM4477" s="102">
        <v>45386</v>
      </c>
      <c r="GTN4477" s="15"/>
      <c r="GTO4477" s="15"/>
      <c r="GTP4477" s="15"/>
      <c r="GTQ4477" s="203" t="s">
        <v>3938</v>
      </c>
      <c r="GTR4477" s="162">
        <v>1</v>
      </c>
      <c r="GTS4477" s="204">
        <v>754.9</v>
      </c>
      <c r="GTT4477" s="162">
        <v>2024</v>
      </c>
      <c r="GTU4477" s="188" t="s">
        <v>4570</v>
      </c>
      <c r="GTV4477" s="162" t="s">
        <v>4217</v>
      </c>
      <c r="GTW4477" s="105">
        <v>3914834.69</v>
      </c>
      <c r="GTX4477" s="196"/>
      <c r="GTY4477" s="197"/>
      <c r="GTZ4477" s="196"/>
      <c r="GUA4477" s="265">
        <v>3914834.69</v>
      </c>
      <c r="GUB4477" s="198">
        <v>45364</v>
      </c>
      <c r="GUC4477" s="102">
        <v>45386</v>
      </c>
      <c r="GUD4477" s="15"/>
      <c r="GUE4477" s="15"/>
      <c r="GUF4477" s="15"/>
      <c r="GUG4477" s="203" t="s">
        <v>3938</v>
      </c>
      <c r="GUH4477" s="162">
        <v>1</v>
      </c>
      <c r="GUI4477" s="204">
        <v>754.9</v>
      </c>
      <c r="GUJ4477" s="162">
        <v>2024</v>
      </c>
      <c r="GUK4477" s="188" t="s">
        <v>4570</v>
      </c>
      <c r="GUL4477" s="162" t="s">
        <v>4217</v>
      </c>
      <c r="GUM4477" s="105">
        <v>3914834.69</v>
      </c>
      <c r="GUN4477" s="196"/>
      <c r="GUO4477" s="197"/>
      <c r="GUP4477" s="196"/>
      <c r="GUQ4477" s="265">
        <v>3914834.69</v>
      </c>
      <c r="GUR4477" s="198">
        <v>45364</v>
      </c>
      <c r="GUS4477" s="102">
        <v>45386</v>
      </c>
      <c r="GUT4477" s="15"/>
      <c r="GUU4477" s="15"/>
      <c r="GUV4477" s="15"/>
      <c r="GUW4477" s="203" t="s">
        <v>3938</v>
      </c>
      <c r="GUX4477" s="162">
        <v>1</v>
      </c>
      <c r="GUY4477" s="204">
        <v>754.9</v>
      </c>
      <c r="GUZ4477" s="162">
        <v>2024</v>
      </c>
      <c r="GVA4477" s="188" t="s">
        <v>4570</v>
      </c>
      <c r="GVB4477" s="162" t="s">
        <v>4217</v>
      </c>
      <c r="GVC4477" s="105">
        <v>3914834.69</v>
      </c>
      <c r="GVD4477" s="196"/>
      <c r="GVE4477" s="197"/>
      <c r="GVF4477" s="196"/>
      <c r="GVG4477" s="265">
        <v>3914834.69</v>
      </c>
      <c r="GVH4477" s="198">
        <v>45364</v>
      </c>
      <c r="GVI4477" s="102">
        <v>45386</v>
      </c>
      <c r="GVJ4477" s="15"/>
      <c r="GVK4477" s="15"/>
      <c r="GVL4477" s="15"/>
      <c r="GVM4477" s="203" t="s">
        <v>3938</v>
      </c>
      <c r="GVN4477" s="162">
        <v>1</v>
      </c>
      <c r="GVO4477" s="204">
        <v>754.9</v>
      </c>
      <c r="GVP4477" s="162">
        <v>2024</v>
      </c>
      <c r="GVQ4477" s="188" t="s">
        <v>4570</v>
      </c>
      <c r="GVR4477" s="162" t="s">
        <v>4217</v>
      </c>
      <c r="GVS4477" s="105">
        <v>3914834.69</v>
      </c>
      <c r="GVT4477" s="196"/>
      <c r="GVU4477" s="197"/>
      <c r="GVV4477" s="196"/>
      <c r="GVW4477" s="265">
        <v>3914834.69</v>
      </c>
      <c r="GVX4477" s="198">
        <v>45364</v>
      </c>
      <c r="GVY4477" s="102">
        <v>45386</v>
      </c>
      <c r="GVZ4477" s="15"/>
      <c r="GWA4477" s="15"/>
      <c r="GWB4477" s="15"/>
      <c r="GWC4477" s="203" t="s">
        <v>3938</v>
      </c>
      <c r="GWD4477" s="162">
        <v>1</v>
      </c>
      <c r="GWE4477" s="204">
        <v>754.9</v>
      </c>
      <c r="GWF4477" s="162">
        <v>2024</v>
      </c>
      <c r="GWG4477" s="188" t="s">
        <v>4570</v>
      </c>
      <c r="GWH4477" s="162" t="s">
        <v>4217</v>
      </c>
      <c r="GWI4477" s="105">
        <v>3914834.69</v>
      </c>
      <c r="GWJ4477" s="196"/>
      <c r="GWK4477" s="197"/>
      <c r="GWL4477" s="196"/>
      <c r="GWM4477" s="265">
        <v>3914834.69</v>
      </c>
      <c r="GWN4477" s="198">
        <v>45364</v>
      </c>
      <c r="GWO4477" s="102">
        <v>45386</v>
      </c>
      <c r="GWP4477" s="15"/>
      <c r="GWQ4477" s="15"/>
      <c r="GWR4477" s="15"/>
      <c r="GWS4477" s="203" t="s">
        <v>3938</v>
      </c>
      <c r="GWT4477" s="162">
        <v>1</v>
      </c>
      <c r="GWU4477" s="204">
        <v>754.9</v>
      </c>
      <c r="GWV4477" s="162">
        <v>2024</v>
      </c>
      <c r="GWW4477" s="188" t="s">
        <v>4570</v>
      </c>
      <c r="GWX4477" s="162" t="s">
        <v>4217</v>
      </c>
      <c r="GWY4477" s="105">
        <v>3914834.69</v>
      </c>
      <c r="GWZ4477" s="196"/>
      <c r="GXA4477" s="197"/>
      <c r="GXB4477" s="196"/>
      <c r="GXC4477" s="265">
        <v>3914834.69</v>
      </c>
      <c r="GXD4477" s="198">
        <v>45364</v>
      </c>
      <c r="GXE4477" s="102">
        <v>45386</v>
      </c>
      <c r="GXF4477" s="15"/>
      <c r="GXG4477" s="15"/>
      <c r="GXH4477" s="15"/>
      <c r="GXI4477" s="203" t="s">
        <v>3938</v>
      </c>
      <c r="GXJ4477" s="162">
        <v>1</v>
      </c>
      <c r="GXK4477" s="204">
        <v>754.9</v>
      </c>
      <c r="GXL4477" s="162">
        <v>2024</v>
      </c>
      <c r="GXM4477" s="188" t="s">
        <v>4570</v>
      </c>
      <c r="GXN4477" s="162" t="s">
        <v>4217</v>
      </c>
      <c r="GXO4477" s="105">
        <v>3914834.69</v>
      </c>
      <c r="GXP4477" s="196"/>
      <c r="GXQ4477" s="197"/>
      <c r="GXR4477" s="196"/>
      <c r="GXS4477" s="265">
        <v>3914834.69</v>
      </c>
      <c r="GXT4477" s="198">
        <v>45364</v>
      </c>
      <c r="GXU4477" s="102">
        <v>45386</v>
      </c>
      <c r="GXV4477" s="15"/>
      <c r="GXW4477" s="15"/>
      <c r="GXX4477" s="15"/>
      <c r="GXY4477" s="203" t="s">
        <v>3938</v>
      </c>
      <c r="GXZ4477" s="162">
        <v>1</v>
      </c>
      <c r="GYA4477" s="204">
        <v>754.9</v>
      </c>
      <c r="GYB4477" s="162">
        <v>2024</v>
      </c>
      <c r="GYC4477" s="188" t="s">
        <v>4570</v>
      </c>
      <c r="GYD4477" s="162" t="s">
        <v>4217</v>
      </c>
      <c r="GYE4477" s="105">
        <v>3914834.69</v>
      </c>
      <c r="GYF4477" s="196"/>
      <c r="GYG4477" s="197"/>
      <c r="GYH4477" s="196"/>
      <c r="GYI4477" s="265">
        <v>3914834.69</v>
      </c>
      <c r="GYJ4477" s="198">
        <v>45364</v>
      </c>
      <c r="GYK4477" s="102">
        <v>45386</v>
      </c>
      <c r="GYL4477" s="15"/>
      <c r="GYM4477" s="15"/>
      <c r="GYN4477" s="15"/>
      <c r="GYO4477" s="203" t="s">
        <v>3938</v>
      </c>
      <c r="GYP4477" s="162">
        <v>1</v>
      </c>
      <c r="GYQ4477" s="204">
        <v>754.9</v>
      </c>
      <c r="GYR4477" s="162">
        <v>2024</v>
      </c>
      <c r="GYS4477" s="188" t="s">
        <v>4570</v>
      </c>
      <c r="GYT4477" s="162" t="s">
        <v>4217</v>
      </c>
      <c r="GYU4477" s="105">
        <v>3914834.69</v>
      </c>
      <c r="GYV4477" s="196"/>
      <c r="GYW4477" s="197"/>
      <c r="GYX4477" s="196"/>
      <c r="GYY4477" s="265">
        <v>3914834.69</v>
      </c>
      <c r="GYZ4477" s="198">
        <v>45364</v>
      </c>
      <c r="GZA4477" s="102">
        <v>45386</v>
      </c>
      <c r="GZB4477" s="15"/>
      <c r="GZC4477" s="15"/>
      <c r="GZD4477" s="15"/>
      <c r="GZE4477" s="203" t="s">
        <v>3938</v>
      </c>
      <c r="GZF4477" s="162">
        <v>1</v>
      </c>
      <c r="GZG4477" s="204">
        <v>754.9</v>
      </c>
      <c r="GZH4477" s="162">
        <v>2024</v>
      </c>
      <c r="GZI4477" s="188" t="s">
        <v>4570</v>
      </c>
      <c r="GZJ4477" s="162" t="s">
        <v>4217</v>
      </c>
      <c r="GZK4477" s="105">
        <v>3914834.69</v>
      </c>
      <c r="GZL4477" s="196"/>
      <c r="GZM4477" s="197"/>
      <c r="GZN4477" s="196"/>
      <c r="GZO4477" s="265">
        <v>3914834.69</v>
      </c>
      <c r="GZP4477" s="198">
        <v>45364</v>
      </c>
      <c r="GZQ4477" s="102">
        <v>45386</v>
      </c>
      <c r="GZR4477" s="15"/>
      <c r="GZS4477" s="15"/>
      <c r="GZT4477" s="15"/>
      <c r="GZU4477" s="203" t="s">
        <v>3938</v>
      </c>
      <c r="GZV4477" s="162">
        <v>1</v>
      </c>
      <c r="GZW4477" s="204">
        <v>754.9</v>
      </c>
      <c r="GZX4477" s="162">
        <v>2024</v>
      </c>
      <c r="GZY4477" s="188" t="s">
        <v>4570</v>
      </c>
      <c r="GZZ4477" s="162" t="s">
        <v>4217</v>
      </c>
      <c r="HAA4477" s="105">
        <v>3914834.69</v>
      </c>
      <c r="HAB4477" s="196"/>
      <c r="HAC4477" s="197"/>
      <c r="HAD4477" s="196"/>
      <c r="HAE4477" s="265">
        <v>3914834.69</v>
      </c>
      <c r="HAF4477" s="198">
        <v>45364</v>
      </c>
      <c r="HAG4477" s="102">
        <v>45386</v>
      </c>
      <c r="HAH4477" s="15"/>
      <c r="HAI4477" s="15"/>
      <c r="HAJ4477" s="15"/>
      <c r="HAK4477" s="203" t="s">
        <v>3938</v>
      </c>
      <c r="HAL4477" s="162">
        <v>1</v>
      </c>
      <c r="HAM4477" s="204">
        <v>754.9</v>
      </c>
      <c r="HAN4477" s="162">
        <v>2024</v>
      </c>
      <c r="HAO4477" s="188" t="s">
        <v>4570</v>
      </c>
      <c r="HAP4477" s="162" t="s">
        <v>4217</v>
      </c>
      <c r="HAQ4477" s="105">
        <v>3914834.69</v>
      </c>
      <c r="HAR4477" s="196"/>
      <c r="HAS4477" s="197"/>
      <c r="HAT4477" s="196"/>
      <c r="HAU4477" s="265">
        <v>3914834.69</v>
      </c>
      <c r="HAV4477" s="198">
        <v>45364</v>
      </c>
      <c r="HAW4477" s="102">
        <v>45386</v>
      </c>
      <c r="HAX4477" s="15"/>
      <c r="HAY4477" s="15"/>
      <c r="HAZ4477" s="15"/>
      <c r="HBA4477" s="203" t="s">
        <v>3938</v>
      </c>
      <c r="HBB4477" s="162">
        <v>1</v>
      </c>
      <c r="HBC4477" s="204">
        <v>754.9</v>
      </c>
      <c r="HBD4477" s="162">
        <v>2024</v>
      </c>
      <c r="HBE4477" s="188" t="s">
        <v>4570</v>
      </c>
      <c r="HBF4477" s="162" t="s">
        <v>4217</v>
      </c>
      <c r="HBG4477" s="105">
        <v>3914834.69</v>
      </c>
      <c r="HBH4477" s="196"/>
      <c r="HBI4477" s="197"/>
      <c r="HBJ4477" s="196"/>
      <c r="HBK4477" s="265">
        <v>3914834.69</v>
      </c>
      <c r="HBL4477" s="198">
        <v>45364</v>
      </c>
      <c r="HBM4477" s="102">
        <v>45386</v>
      </c>
      <c r="HBN4477" s="15"/>
      <c r="HBO4477" s="15"/>
      <c r="HBP4477" s="15"/>
      <c r="HBQ4477" s="203" t="s">
        <v>3938</v>
      </c>
      <c r="HBR4477" s="162">
        <v>1</v>
      </c>
      <c r="HBS4477" s="204">
        <v>754.9</v>
      </c>
      <c r="HBT4477" s="162">
        <v>2024</v>
      </c>
      <c r="HBU4477" s="188" t="s">
        <v>4570</v>
      </c>
      <c r="HBV4477" s="162" t="s">
        <v>4217</v>
      </c>
      <c r="HBW4477" s="105">
        <v>3914834.69</v>
      </c>
      <c r="HBX4477" s="196"/>
      <c r="HBY4477" s="197"/>
      <c r="HBZ4477" s="196"/>
      <c r="HCA4477" s="265">
        <v>3914834.69</v>
      </c>
      <c r="HCB4477" s="198">
        <v>45364</v>
      </c>
      <c r="HCC4477" s="102">
        <v>45386</v>
      </c>
      <c r="HCD4477" s="15"/>
      <c r="HCE4477" s="15"/>
      <c r="HCF4477" s="15"/>
      <c r="HCG4477" s="203" t="s">
        <v>3938</v>
      </c>
      <c r="HCH4477" s="162">
        <v>1</v>
      </c>
      <c r="HCI4477" s="204">
        <v>754.9</v>
      </c>
      <c r="HCJ4477" s="162">
        <v>2024</v>
      </c>
      <c r="HCK4477" s="188" t="s">
        <v>4570</v>
      </c>
      <c r="HCL4477" s="162" t="s">
        <v>4217</v>
      </c>
      <c r="HCM4477" s="105">
        <v>3914834.69</v>
      </c>
      <c r="HCN4477" s="196"/>
      <c r="HCO4477" s="197"/>
      <c r="HCP4477" s="196"/>
      <c r="HCQ4477" s="265">
        <v>3914834.69</v>
      </c>
      <c r="HCR4477" s="198">
        <v>45364</v>
      </c>
      <c r="HCS4477" s="102">
        <v>45386</v>
      </c>
      <c r="HCT4477" s="15"/>
      <c r="HCU4477" s="15"/>
      <c r="HCV4477" s="15"/>
      <c r="HCW4477" s="203" t="s">
        <v>3938</v>
      </c>
      <c r="HCX4477" s="162">
        <v>1</v>
      </c>
      <c r="HCY4477" s="204">
        <v>754.9</v>
      </c>
      <c r="HCZ4477" s="162">
        <v>2024</v>
      </c>
      <c r="HDA4477" s="188" t="s">
        <v>4570</v>
      </c>
      <c r="HDB4477" s="162" t="s">
        <v>4217</v>
      </c>
      <c r="HDC4477" s="105">
        <v>3914834.69</v>
      </c>
      <c r="HDD4477" s="196"/>
      <c r="HDE4477" s="197"/>
      <c r="HDF4477" s="196"/>
      <c r="HDG4477" s="265">
        <v>3914834.69</v>
      </c>
      <c r="HDH4477" s="198">
        <v>45364</v>
      </c>
      <c r="HDI4477" s="102">
        <v>45386</v>
      </c>
      <c r="HDJ4477" s="15"/>
      <c r="HDK4477" s="15"/>
      <c r="HDL4477" s="15"/>
      <c r="HDM4477" s="203" t="s">
        <v>3938</v>
      </c>
      <c r="HDN4477" s="162">
        <v>1</v>
      </c>
      <c r="HDO4477" s="204">
        <v>754.9</v>
      </c>
      <c r="HDP4477" s="162">
        <v>2024</v>
      </c>
      <c r="HDQ4477" s="188" t="s">
        <v>4570</v>
      </c>
      <c r="HDR4477" s="162" t="s">
        <v>4217</v>
      </c>
      <c r="HDS4477" s="105">
        <v>3914834.69</v>
      </c>
      <c r="HDT4477" s="196"/>
      <c r="HDU4477" s="197"/>
      <c r="HDV4477" s="196"/>
      <c r="HDW4477" s="265">
        <v>3914834.69</v>
      </c>
      <c r="HDX4477" s="198">
        <v>45364</v>
      </c>
      <c r="HDY4477" s="102">
        <v>45386</v>
      </c>
      <c r="HDZ4477" s="15"/>
      <c r="HEA4477" s="15"/>
      <c r="HEB4477" s="15"/>
      <c r="HEC4477" s="203" t="s">
        <v>3938</v>
      </c>
      <c r="HED4477" s="162">
        <v>1</v>
      </c>
      <c r="HEE4477" s="204">
        <v>754.9</v>
      </c>
      <c r="HEF4477" s="162">
        <v>2024</v>
      </c>
      <c r="HEG4477" s="188" t="s">
        <v>4570</v>
      </c>
      <c r="HEH4477" s="162" t="s">
        <v>4217</v>
      </c>
      <c r="HEI4477" s="105">
        <v>3914834.69</v>
      </c>
      <c r="HEJ4477" s="196"/>
      <c r="HEK4477" s="197"/>
      <c r="HEL4477" s="196"/>
      <c r="HEM4477" s="265">
        <v>3914834.69</v>
      </c>
      <c r="HEN4477" s="198">
        <v>45364</v>
      </c>
      <c r="HEO4477" s="102">
        <v>45386</v>
      </c>
      <c r="HEP4477" s="15"/>
      <c r="HEQ4477" s="15"/>
      <c r="HER4477" s="15"/>
      <c r="HES4477" s="203" t="s">
        <v>3938</v>
      </c>
      <c r="HET4477" s="162">
        <v>1</v>
      </c>
      <c r="HEU4477" s="204">
        <v>754.9</v>
      </c>
      <c r="HEV4477" s="162">
        <v>2024</v>
      </c>
      <c r="HEW4477" s="188" t="s">
        <v>4570</v>
      </c>
      <c r="HEX4477" s="162" t="s">
        <v>4217</v>
      </c>
      <c r="HEY4477" s="105">
        <v>3914834.69</v>
      </c>
      <c r="HEZ4477" s="196"/>
      <c r="HFA4477" s="197"/>
      <c r="HFB4477" s="196"/>
      <c r="HFC4477" s="265">
        <v>3914834.69</v>
      </c>
      <c r="HFD4477" s="198">
        <v>45364</v>
      </c>
      <c r="HFE4477" s="102">
        <v>45386</v>
      </c>
      <c r="HFF4477" s="15"/>
      <c r="HFG4477" s="15"/>
      <c r="HFH4477" s="15"/>
      <c r="HFI4477" s="203" t="s">
        <v>3938</v>
      </c>
      <c r="HFJ4477" s="162">
        <v>1</v>
      </c>
      <c r="HFK4477" s="204">
        <v>754.9</v>
      </c>
      <c r="HFL4477" s="162">
        <v>2024</v>
      </c>
      <c r="HFM4477" s="188" t="s">
        <v>4570</v>
      </c>
      <c r="HFN4477" s="162" t="s">
        <v>4217</v>
      </c>
      <c r="HFO4477" s="105">
        <v>3914834.69</v>
      </c>
      <c r="HFP4477" s="196"/>
      <c r="HFQ4477" s="197"/>
      <c r="HFR4477" s="196"/>
      <c r="HFS4477" s="265">
        <v>3914834.69</v>
      </c>
      <c r="HFT4477" s="198">
        <v>45364</v>
      </c>
      <c r="HFU4477" s="102">
        <v>45386</v>
      </c>
      <c r="HFV4477" s="15"/>
      <c r="HFW4477" s="15"/>
      <c r="HFX4477" s="15"/>
      <c r="HFY4477" s="203" t="s">
        <v>3938</v>
      </c>
      <c r="HFZ4477" s="162">
        <v>1</v>
      </c>
      <c r="HGA4477" s="204">
        <v>754.9</v>
      </c>
      <c r="HGB4477" s="162">
        <v>2024</v>
      </c>
      <c r="HGC4477" s="188" t="s">
        <v>4570</v>
      </c>
      <c r="HGD4477" s="162" t="s">
        <v>4217</v>
      </c>
      <c r="HGE4477" s="105">
        <v>3914834.69</v>
      </c>
      <c r="HGF4477" s="196"/>
      <c r="HGG4477" s="197"/>
      <c r="HGH4477" s="196"/>
      <c r="HGI4477" s="265">
        <v>3914834.69</v>
      </c>
      <c r="HGJ4477" s="198">
        <v>45364</v>
      </c>
      <c r="HGK4477" s="102">
        <v>45386</v>
      </c>
      <c r="HGL4477" s="15"/>
      <c r="HGM4477" s="15"/>
      <c r="HGN4477" s="15"/>
      <c r="HGO4477" s="203" t="s">
        <v>3938</v>
      </c>
      <c r="HGP4477" s="162">
        <v>1</v>
      </c>
      <c r="HGQ4477" s="204">
        <v>754.9</v>
      </c>
      <c r="HGR4477" s="162">
        <v>2024</v>
      </c>
      <c r="HGS4477" s="188" t="s">
        <v>4570</v>
      </c>
      <c r="HGT4477" s="162" t="s">
        <v>4217</v>
      </c>
      <c r="HGU4477" s="105">
        <v>3914834.69</v>
      </c>
      <c r="HGV4477" s="196"/>
      <c r="HGW4477" s="197"/>
      <c r="HGX4477" s="196"/>
      <c r="HGY4477" s="265">
        <v>3914834.69</v>
      </c>
      <c r="HGZ4477" s="198">
        <v>45364</v>
      </c>
      <c r="HHA4477" s="102">
        <v>45386</v>
      </c>
      <c r="HHB4477" s="15"/>
      <c r="HHC4477" s="15"/>
      <c r="HHD4477" s="15"/>
      <c r="HHE4477" s="203" t="s">
        <v>3938</v>
      </c>
      <c r="HHF4477" s="162">
        <v>1</v>
      </c>
      <c r="HHG4477" s="204">
        <v>754.9</v>
      </c>
      <c r="HHH4477" s="162">
        <v>2024</v>
      </c>
      <c r="HHI4477" s="188" t="s">
        <v>4570</v>
      </c>
      <c r="HHJ4477" s="162" t="s">
        <v>4217</v>
      </c>
      <c r="HHK4477" s="105">
        <v>3914834.69</v>
      </c>
      <c r="HHL4477" s="196"/>
      <c r="HHM4477" s="197"/>
      <c r="HHN4477" s="196"/>
      <c r="HHO4477" s="265">
        <v>3914834.69</v>
      </c>
      <c r="HHP4477" s="198">
        <v>45364</v>
      </c>
      <c r="HHQ4477" s="102">
        <v>45386</v>
      </c>
      <c r="HHR4477" s="15"/>
      <c r="HHS4477" s="15"/>
      <c r="HHT4477" s="15"/>
      <c r="HHU4477" s="203" t="s">
        <v>3938</v>
      </c>
      <c r="HHV4477" s="162">
        <v>1</v>
      </c>
      <c r="HHW4477" s="204">
        <v>754.9</v>
      </c>
      <c r="HHX4477" s="162">
        <v>2024</v>
      </c>
      <c r="HHY4477" s="188" t="s">
        <v>4570</v>
      </c>
      <c r="HHZ4477" s="162" t="s">
        <v>4217</v>
      </c>
      <c r="HIA4477" s="105">
        <v>3914834.69</v>
      </c>
      <c r="HIB4477" s="196"/>
      <c r="HIC4477" s="197"/>
      <c r="HID4477" s="196"/>
      <c r="HIE4477" s="265">
        <v>3914834.69</v>
      </c>
      <c r="HIF4477" s="198">
        <v>45364</v>
      </c>
      <c r="HIG4477" s="102">
        <v>45386</v>
      </c>
      <c r="HIH4477" s="15"/>
      <c r="HII4477" s="15"/>
      <c r="HIJ4477" s="15"/>
      <c r="HIK4477" s="203" t="s">
        <v>3938</v>
      </c>
      <c r="HIL4477" s="162">
        <v>1</v>
      </c>
      <c r="HIM4477" s="204">
        <v>754.9</v>
      </c>
      <c r="HIN4477" s="162">
        <v>2024</v>
      </c>
      <c r="HIO4477" s="188" t="s">
        <v>4570</v>
      </c>
      <c r="HIP4477" s="162" t="s">
        <v>4217</v>
      </c>
      <c r="HIQ4477" s="105">
        <v>3914834.69</v>
      </c>
      <c r="HIR4477" s="196"/>
      <c r="HIS4477" s="197"/>
      <c r="HIT4477" s="196"/>
      <c r="HIU4477" s="265">
        <v>3914834.69</v>
      </c>
      <c r="HIV4477" s="198">
        <v>45364</v>
      </c>
      <c r="HIW4477" s="102">
        <v>45386</v>
      </c>
      <c r="HIX4477" s="15"/>
      <c r="HIY4477" s="15"/>
      <c r="HIZ4477" s="15"/>
      <c r="HJA4477" s="203" t="s">
        <v>3938</v>
      </c>
      <c r="HJB4477" s="162">
        <v>1</v>
      </c>
      <c r="HJC4477" s="204">
        <v>754.9</v>
      </c>
      <c r="HJD4477" s="162">
        <v>2024</v>
      </c>
      <c r="HJE4477" s="188" t="s">
        <v>4570</v>
      </c>
      <c r="HJF4477" s="162" t="s">
        <v>4217</v>
      </c>
      <c r="HJG4477" s="105">
        <v>3914834.69</v>
      </c>
      <c r="HJH4477" s="196"/>
      <c r="HJI4477" s="197"/>
      <c r="HJJ4477" s="196"/>
      <c r="HJK4477" s="265">
        <v>3914834.69</v>
      </c>
      <c r="HJL4477" s="198">
        <v>45364</v>
      </c>
      <c r="HJM4477" s="102">
        <v>45386</v>
      </c>
      <c r="HJN4477" s="15"/>
      <c r="HJO4477" s="15"/>
      <c r="HJP4477" s="15"/>
      <c r="HJQ4477" s="203" t="s">
        <v>3938</v>
      </c>
      <c r="HJR4477" s="162">
        <v>1</v>
      </c>
      <c r="HJS4477" s="204">
        <v>754.9</v>
      </c>
      <c r="HJT4477" s="162">
        <v>2024</v>
      </c>
      <c r="HJU4477" s="188" t="s">
        <v>4570</v>
      </c>
      <c r="HJV4477" s="162" t="s">
        <v>4217</v>
      </c>
      <c r="HJW4477" s="105">
        <v>3914834.69</v>
      </c>
      <c r="HJX4477" s="196"/>
      <c r="HJY4477" s="197"/>
      <c r="HJZ4477" s="196"/>
      <c r="HKA4477" s="265">
        <v>3914834.69</v>
      </c>
      <c r="HKB4477" s="198">
        <v>45364</v>
      </c>
      <c r="HKC4477" s="102">
        <v>45386</v>
      </c>
      <c r="HKD4477" s="15"/>
      <c r="HKE4477" s="15"/>
      <c r="HKF4477" s="15"/>
      <c r="HKG4477" s="203" t="s">
        <v>3938</v>
      </c>
      <c r="HKH4477" s="162">
        <v>1</v>
      </c>
      <c r="HKI4477" s="204">
        <v>754.9</v>
      </c>
      <c r="HKJ4477" s="162">
        <v>2024</v>
      </c>
      <c r="HKK4477" s="188" t="s">
        <v>4570</v>
      </c>
      <c r="HKL4477" s="162" t="s">
        <v>4217</v>
      </c>
      <c r="HKM4477" s="105">
        <v>3914834.69</v>
      </c>
      <c r="HKN4477" s="196"/>
      <c r="HKO4477" s="197"/>
      <c r="HKP4477" s="196"/>
      <c r="HKQ4477" s="265">
        <v>3914834.69</v>
      </c>
      <c r="HKR4477" s="198">
        <v>45364</v>
      </c>
      <c r="HKS4477" s="102">
        <v>45386</v>
      </c>
      <c r="HKT4477" s="15"/>
      <c r="HKU4477" s="15"/>
      <c r="HKV4477" s="15"/>
      <c r="HKW4477" s="203" t="s">
        <v>3938</v>
      </c>
      <c r="HKX4477" s="162">
        <v>1</v>
      </c>
      <c r="HKY4477" s="204">
        <v>754.9</v>
      </c>
      <c r="HKZ4477" s="162">
        <v>2024</v>
      </c>
      <c r="HLA4477" s="188" t="s">
        <v>4570</v>
      </c>
      <c r="HLB4477" s="162" t="s">
        <v>4217</v>
      </c>
      <c r="HLC4477" s="105">
        <v>3914834.69</v>
      </c>
      <c r="HLD4477" s="196"/>
      <c r="HLE4477" s="197"/>
      <c r="HLF4477" s="196"/>
      <c r="HLG4477" s="265">
        <v>3914834.69</v>
      </c>
      <c r="HLH4477" s="198">
        <v>45364</v>
      </c>
      <c r="HLI4477" s="102">
        <v>45386</v>
      </c>
      <c r="HLJ4477" s="15"/>
      <c r="HLK4477" s="15"/>
      <c r="HLL4477" s="15"/>
      <c r="HLM4477" s="203" t="s">
        <v>3938</v>
      </c>
      <c r="HLN4477" s="162">
        <v>1</v>
      </c>
      <c r="HLO4477" s="204">
        <v>754.9</v>
      </c>
      <c r="HLP4477" s="162">
        <v>2024</v>
      </c>
      <c r="HLQ4477" s="188" t="s">
        <v>4570</v>
      </c>
      <c r="HLR4477" s="162" t="s">
        <v>4217</v>
      </c>
      <c r="HLS4477" s="105">
        <v>3914834.69</v>
      </c>
      <c r="HLT4477" s="196"/>
      <c r="HLU4477" s="197"/>
      <c r="HLV4477" s="196"/>
      <c r="HLW4477" s="265">
        <v>3914834.69</v>
      </c>
      <c r="HLX4477" s="198">
        <v>45364</v>
      </c>
      <c r="HLY4477" s="102">
        <v>45386</v>
      </c>
      <c r="HLZ4477" s="15"/>
      <c r="HMA4477" s="15"/>
      <c r="HMB4477" s="15"/>
      <c r="HMC4477" s="203" t="s">
        <v>3938</v>
      </c>
      <c r="HMD4477" s="162">
        <v>1</v>
      </c>
      <c r="HME4477" s="204">
        <v>754.9</v>
      </c>
      <c r="HMF4477" s="162">
        <v>2024</v>
      </c>
      <c r="HMG4477" s="188" t="s">
        <v>4570</v>
      </c>
      <c r="HMH4477" s="162" t="s">
        <v>4217</v>
      </c>
      <c r="HMI4477" s="105">
        <v>3914834.69</v>
      </c>
      <c r="HMJ4477" s="196"/>
      <c r="HMK4477" s="197"/>
      <c r="HML4477" s="196"/>
      <c r="HMM4477" s="265">
        <v>3914834.69</v>
      </c>
      <c r="HMN4477" s="198">
        <v>45364</v>
      </c>
      <c r="HMO4477" s="102">
        <v>45386</v>
      </c>
      <c r="HMP4477" s="15"/>
      <c r="HMQ4477" s="15"/>
      <c r="HMR4477" s="15"/>
      <c r="HMS4477" s="203" t="s">
        <v>3938</v>
      </c>
      <c r="HMT4477" s="162">
        <v>1</v>
      </c>
      <c r="HMU4477" s="204">
        <v>754.9</v>
      </c>
      <c r="HMV4477" s="162">
        <v>2024</v>
      </c>
      <c r="HMW4477" s="188" t="s">
        <v>4570</v>
      </c>
      <c r="HMX4477" s="162" t="s">
        <v>4217</v>
      </c>
      <c r="HMY4477" s="105">
        <v>3914834.69</v>
      </c>
      <c r="HMZ4477" s="196"/>
      <c r="HNA4477" s="197"/>
      <c r="HNB4477" s="196"/>
      <c r="HNC4477" s="265">
        <v>3914834.69</v>
      </c>
      <c r="HND4477" s="198">
        <v>45364</v>
      </c>
      <c r="HNE4477" s="102">
        <v>45386</v>
      </c>
      <c r="HNF4477" s="15"/>
      <c r="HNG4477" s="15"/>
      <c r="HNH4477" s="15"/>
      <c r="HNI4477" s="203" t="s">
        <v>3938</v>
      </c>
      <c r="HNJ4477" s="162">
        <v>1</v>
      </c>
      <c r="HNK4477" s="204">
        <v>754.9</v>
      </c>
      <c r="HNL4477" s="162">
        <v>2024</v>
      </c>
      <c r="HNM4477" s="188" t="s">
        <v>4570</v>
      </c>
      <c r="HNN4477" s="162" t="s">
        <v>4217</v>
      </c>
      <c r="HNO4477" s="105">
        <v>3914834.69</v>
      </c>
      <c r="HNP4477" s="196"/>
      <c r="HNQ4477" s="197"/>
      <c r="HNR4477" s="196"/>
      <c r="HNS4477" s="265">
        <v>3914834.69</v>
      </c>
      <c r="HNT4477" s="198">
        <v>45364</v>
      </c>
      <c r="HNU4477" s="102">
        <v>45386</v>
      </c>
      <c r="HNV4477" s="15"/>
      <c r="HNW4477" s="15"/>
      <c r="HNX4477" s="15"/>
      <c r="HNY4477" s="203" t="s">
        <v>3938</v>
      </c>
      <c r="HNZ4477" s="162">
        <v>1</v>
      </c>
      <c r="HOA4477" s="204">
        <v>754.9</v>
      </c>
      <c r="HOB4477" s="162">
        <v>2024</v>
      </c>
      <c r="HOC4477" s="188" t="s">
        <v>4570</v>
      </c>
      <c r="HOD4477" s="162" t="s">
        <v>4217</v>
      </c>
      <c r="HOE4477" s="105">
        <v>3914834.69</v>
      </c>
      <c r="HOF4477" s="196"/>
      <c r="HOG4477" s="197"/>
      <c r="HOH4477" s="196"/>
      <c r="HOI4477" s="265">
        <v>3914834.69</v>
      </c>
      <c r="HOJ4477" s="198">
        <v>45364</v>
      </c>
      <c r="HOK4477" s="102">
        <v>45386</v>
      </c>
      <c r="HOL4477" s="15"/>
      <c r="HOM4477" s="15"/>
      <c r="HON4477" s="15"/>
      <c r="HOO4477" s="203" t="s">
        <v>3938</v>
      </c>
      <c r="HOP4477" s="162">
        <v>1</v>
      </c>
      <c r="HOQ4477" s="204">
        <v>754.9</v>
      </c>
      <c r="HOR4477" s="162">
        <v>2024</v>
      </c>
      <c r="HOS4477" s="188" t="s">
        <v>4570</v>
      </c>
      <c r="HOT4477" s="162" t="s">
        <v>4217</v>
      </c>
      <c r="HOU4477" s="105">
        <v>3914834.69</v>
      </c>
      <c r="HOV4477" s="196"/>
      <c r="HOW4477" s="197"/>
      <c r="HOX4477" s="196"/>
      <c r="HOY4477" s="265">
        <v>3914834.69</v>
      </c>
      <c r="HOZ4477" s="198">
        <v>45364</v>
      </c>
      <c r="HPA4477" s="102">
        <v>45386</v>
      </c>
      <c r="HPB4477" s="15"/>
      <c r="HPC4477" s="15"/>
      <c r="HPD4477" s="15"/>
      <c r="HPE4477" s="203" t="s">
        <v>3938</v>
      </c>
      <c r="HPF4477" s="162">
        <v>1</v>
      </c>
      <c r="HPG4477" s="204">
        <v>754.9</v>
      </c>
      <c r="HPH4477" s="162">
        <v>2024</v>
      </c>
      <c r="HPI4477" s="188" t="s">
        <v>4570</v>
      </c>
      <c r="HPJ4477" s="162" t="s">
        <v>4217</v>
      </c>
      <c r="HPK4477" s="105">
        <v>3914834.69</v>
      </c>
      <c r="HPL4477" s="196"/>
      <c r="HPM4477" s="197"/>
      <c r="HPN4477" s="196"/>
      <c r="HPO4477" s="265">
        <v>3914834.69</v>
      </c>
      <c r="HPP4477" s="198">
        <v>45364</v>
      </c>
      <c r="HPQ4477" s="102">
        <v>45386</v>
      </c>
      <c r="HPR4477" s="15"/>
      <c r="HPS4477" s="15"/>
      <c r="HPT4477" s="15"/>
      <c r="HPU4477" s="203" t="s">
        <v>3938</v>
      </c>
      <c r="HPV4477" s="162">
        <v>1</v>
      </c>
      <c r="HPW4477" s="204">
        <v>754.9</v>
      </c>
      <c r="HPX4477" s="162">
        <v>2024</v>
      </c>
      <c r="HPY4477" s="188" t="s">
        <v>4570</v>
      </c>
      <c r="HPZ4477" s="162" t="s">
        <v>4217</v>
      </c>
      <c r="HQA4477" s="105">
        <v>3914834.69</v>
      </c>
      <c r="HQB4477" s="196"/>
      <c r="HQC4477" s="197"/>
      <c r="HQD4477" s="196"/>
      <c r="HQE4477" s="265">
        <v>3914834.69</v>
      </c>
      <c r="HQF4477" s="198">
        <v>45364</v>
      </c>
      <c r="HQG4477" s="102">
        <v>45386</v>
      </c>
      <c r="HQH4477" s="15"/>
      <c r="HQI4477" s="15"/>
      <c r="HQJ4477" s="15"/>
      <c r="HQK4477" s="203" t="s">
        <v>3938</v>
      </c>
      <c r="HQL4477" s="162">
        <v>1</v>
      </c>
      <c r="HQM4477" s="204">
        <v>754.9</v>
      </c>
      <c r="HQN4477" s="162">
        <v>2024</v>
      </c>
      <c r="HQO4477" s="188" t="s">
        <v>4570</v>
      </c>
      <c r="HQP4477" s="162" t="s">
        <v>4217</v>
      </c>
      <c r="HQQ4477" s="105">
        <v>3914834.69</v>
      </c>
      <c r="HQR4477" s="196"/>
      <c r="HQS4477" s="197"/>
      <c r="HQT4477" s="196"/>
      <c r="HQU4477" s="265">
        <v>3914834.69</v>
      </c>
      <c r="HQV4477" s="198">
        <v>45364</v>
      </c>
      <c r="HQW4477" s="102">
        <v>45386</v>
      </c>
      <c r="HQX4477" s="15"/>
      <c r="HQY4477" s="15"/>
      <c r="HQZ4477" s="15"/>
      <c r="HRA4477" s="203" t="s">
        <v>3938</v>
      </c>
      <c r="HRB4477" s="162">
        <v>1</v>
      </c>
      <c r="HRC4477" s="204">
        <v>754.9</v>
      </c>
      <c r="HRD4477" s="162">
        <v>2024</v>
      </c>
      <c r="HRE4477" s="188" t="s">
        <v>4570</v>
      </c>
      <c r="HRF4477" s="162" t="s">
        <v>4217</v>
      </c>
      <c r="HRG4477" s="105">
        <v>3914834.69</v>
      </c>
      <c r="HRH4477" s="196"/>
      <c r="HRI4477" s="197"/>
      <c r="HRJ4477" s="196"/>
      <c r="HRK4477" s="265">
        <v>3914834.69</v>
      </c>
      <c r="HRL4477" s="198">
        <v>45364</v>
      </c>
      <c r="HRM4477" s="102">
        <v>45386</v>
      </c>
      <c r="HRN4477" s="15"/>
      <c r="HRO4477" s="15"/>
      <c r="HRP4477" s="15"/>
      <c r="HRQ4477" s="203" t="s">
        <v>3938</v>
      </c>
      <c r="HRR4477" s="162">
        <v>1</v>
      </c>
      <c r="HRS4477" s="204">
        <v>754.9</v>
      </c>
      <c r="HRT4477" s="162">
        <v>2024</v>
      </c>
      <c r="HRU4477" s="188" t="s">
        <v>4570</v>
      </c>
      <c r="HRV4477" s="162" t="s">
        <v>4217</v>
      </c>
      <c r="HRW4477" s="105">
        <v>3914834.69</v>
      </c>
      <c r="HRX4477" s="196"/>
      <c r="HRY4477" s="197"/>
      <c r="HRZ4477" s="196"/>
      <c r="HSA4477" s="265">
        <v>3914834.69</v>
      </c>
      <c r="HSB4477" s="198">
        <v>45364</v>
      </c>
      <c r="HSC4477" s="102">
        <v>45386</v>
      </c>
      <c r="HSD4477" s="15"/>
      <c r="HSE4477" s="15"/>
      <c r="HSF4477" s="15"/>
      <c r="HSG4477" s="203" t="s">
        <v>3938</v>
      </c>
      <c r="HSH4477" s="162">
        <v>1</v>
      </c>
      <c r="HSI4477" s="204">
        <v>754.9</v>
      </c>
      <c r="HSJ4477" s="162">
        <v>2024</v>
      </c>
      <c r="HSK4477" s="188" t="s">
        <v>4570</v>
      </c>
      <c r="HSL4477" s="162" t="s">
        <v>4217</v>
      </c>
      <c r="HSM4477" s="105">
        <v>3914834.69</v>
      </c>
      <c r="HSN4477" s="196"/>
      <c r="HSO4477" s="197"/>
      <c r="HSP4477" s="196"/>
      <c r="HSQ4477" s="265">
        <v>3914834.69</v>
      </c>
      <c r="HSR4477" s="198">
        <v>45364</v>
      </c>
      <c r="HSS4477" s="102">
        <v>45386</v>
      </c>
      <c r="HST4477" s="15"/>
      <c r="HSU4477" s="15"/>
      <c r="HSV4477" s="15"/>
      <c r="HSW4477" s="203" t="s">
        <v>3938</v>
      </c>
      <c r="HSX4477" s="162">
        <v>1</v>
      </c>
      <c r="HSY4477" s="204">
        <v>754.9</v>
      </c>
      <c r="HSZ4477" s="162">
        <v>2024</v>
      </c>
      <c r="HTA4477" s="188" t="s">
        <v>4570</v>
      </c>
      <c r="HTB4477" s="162" t="s">
        <v>4217</v>
      </c>
      <c r="HTC4477" s="105">
        <v>3914834.69</v>
      </c>
      <c r="HTD4477" s="196"/>
      <c r="HTE4477" s="197"/>
      <c r="HTF4477" s="196"/>
      <c r="HTG4477" s="265">
        <v>3914834.69</v>
      </c>
      <c r="HTH4477" s="198">
        <v>45364</v>
      </c>
      <c r="HTI4477" s="102">
        <v>45386</v>
      </c>
      <c r="HTJ4477" s="15"/>
      <c r="HTK4477" s="15"/>
      <c r="HTL4477" s="15"/>
      <c r="HTM4477" s="203" t="s">
        <v>3938</v>
      </c>
      <c r="HTN4477" s="162">
        <v>1</v>
      </c>
      <c r="HTO4477" s="204">
        <v>754.9</v>
      </c>
      <c r="HTP4477" s="162">
        <v>2024</v>
      </c>
      <c r="HTQ4477" s="188" t="s">
        <v>4570</v>
      </c>
      <c r="HTR4477" s="162" t="s">
        <v>4217</v>
      </c>
      <c r="HTS4477" s="105">
        <v>3914834.69</v>
      </c>
      <c r="HTT4477" s="196"/>
      <c r="HTU4477" s="197"/>
      <c r="HTV4477" s="196"/>
      <c r="HTW4477" s="265">
        <v>3914834.69</v>
      </c>
      <c r="HTX4477" s="198">
        <v>45364</v>
      </c>
      <c r="HTY4477" s="102">
        <v>45386</v>
      </c>
      <c r="HTZ4477" s="15"/>
      <c r="HUA4477" s="15"/>
      <c r="HUB4477" s="15"/>
      <c r="HUC4477" s="203" t="s">
        <v>3938</v>
      </c>
      <c r="HUD4477" s="162">
        <v>1</v>
      </c>
      <c r="HUE4477" s="204">
        <v>754.9</v>
      </c>
      <c r="HUF4477" s="162">
        <v>2024</v>
      </c>
      <c r="HUG4477" s="188" t="s">
        <v>4570</v>
      </c>
      <c r="HUH4477" s="162" t="s">
        <v>4217</v>
      </c>
      <c r="HUI4477" s="105">
        <v>3914834.69</v>
      </c>
      <c r="HUJ4477" s="196"/>
      <c r="HUK4477" s="197"/>
      <c r="HUL4477" s="196"/>
      <c r="HUM4477" s="265">
        <v>3914834.69</v>
      </c>
      <c r="HUN4477" s="198">
        <v>45364</v>
      </c>
      <c r="HUO4477" s="102">
        <v>45386</v>
      </c>
      <c r="HUP4477" s="15"/>
      <c r="HUQ4477" s="15"/>
      <c r="HUR4477" s="15"/>
      <c r="HUS4477" s="203" t="s">
        <v>3938</v>
      </c>
      <c r="HUT4477" s="162">
        <v>1</v>
      </c>
      <c r="HUU4477" s="204">
        <v>754.9</v>
      </c>
      <c r="HUV4477" s="162">
        <v>2024</v>
      </c>
      <c r="HUW4477" s="188" t="s">
        <v>4570</v>
      </c>
      <c r="HUX4477" s="162" t="s">
        <v>4217</v>
      </c>
      <c r="HUY4477" s="105">
        <v>3914834.69</v>
      </c>
      <c r="HUZ4477" s="196"/>
      <c r="HVA4477" s="197"/>
      <c r="HVB4477" s="196"/>
      <c r="HVC4477" s="265">
        <v>3914834.69</v>
      </c>
      <c r="HVD4477" s="198">
        <v>45364</v>
      </c>
      <c r="HVE4477" s="102">
        <v>45386</v>
      </c>
      <c r="HVF4477" s="15"/>
      <c r="HVG4477" s="15"/>
      <c r="HVH4477" s="15"/>
      <c r="HVI4477" s="203" t="s">
        <v>3938</v>
      </c>
      <c r="HVJ4477" s="162">
        <v>1</v>
      </c>
      <c r="HVK4477" s="204">
        <v>754.9</v>
      </c>
      <c r="HVL4477" s="162">
        <v>2024</v>
      </c>
      <c r="HVM4477" s="188" t="s">
        <v>4570</v>
      </c>
      <c r="HVN4477" s="162" t="s">
        <v>4217</v>
      </c>
      <c r="HVO4477" s="105">
        <v>3914834.69</v>
      </c>
      <c r="HVP4477" s="196"/>
      <c r="HVQ4477" s="197"/>
      <c r="HVR4477" s="196"/>
      <c r="HVS4477" s="265">
        <v>3914834.69</v>
      </c>
      <c r="HVT4477" s="198">
        <v>45364</v>
      </c>
      <c r="HVU4477" s="102">
        <v>45386</v>
      </c>
      <c r="HVV4477" s="15"/>
      <c r="HVW4477" s="15"/>
      <c r="HVX4477" s="15"/>
      <c r="HVY4477" s="203" t="s">
        <v>3938</v>
      </c>
      <c r="HVZ4477" s="162">
        <v>1</v>
      </c>
      <c r="HWA4477" s="204">
        <v>754.9</v>
      </c>
      <c r="HWB4477" s="162">
        <v>2024</v>
      </c>
      <c r="HWC4477" s="188" t="s">
        <v>4570</v>
      </c>
      <c r="HWD4477" s="162" t="s">
        <v>4217</v>
      </c>
      <c r="HWE4477" s="105">
        <v>3914834.69</v>
      </c>
      <c r="HWF4477" s="196"/>
      <c r="HWG4477" s="197"/>
      <c r="HWH4477" s="196"/>
      <c r="HWI4477" s="265">
        <v>3914834.69</v>
      </c>
      <c r="HWJ4477" s="198">
        <v>45364</v>
      </c>
      <c r="HWK4477" s="102">
        <v>45386</v>
      </c>
      <c r="HWL4477" s="15"/>
      <c r="HWM4477" s="15"/>
      <c r="HWN4477" s="15"/>
      <c r="HWO4477" s="203" t="s">
        <v>3938</v>
      </c>
      <c r="HWP4477" s="162">
        <v>1</v>
      </c>
      <c r="HWQ4477" s="204">
        <v>754.9</v>
      </c>
      <c r="HWR4477" s="162">
        <v>2024</v>
      </c>
      <c r="HWS4477" s="188" t="s">
        <v>4570</v>
      </c>
      <c r="HWT4477" s="162" t="s">
        <v>4217</v>
      </c>
      <c r="HWU4477" s="105">
        <v>3914834.69</v>
      </c>
      <c r="HWV4477" s="196"/>
      <c r="HWW4477" s="197"/>
      <c r="HWX4477" s="196"/>
      <c r="HWY4477" s="265">
        <v>3914834.69</v>
      </c>
      <c r="HWZ4477" s="198">
        <v>45364</v>
      </c>
      <c r="HXA4477" s="102">
        <v>45386</v>
      </c>
      <c r="HXB4477" s="15"/>
      <c r="HXC4477" s="15"/>
      <c r="HXD4477" s="15"/>
      <c r="HXE4477" s="203" t="s">
        <v>3938</v>
      </c>
      <c r="HXF4477" s="162">
        <v>1</v>
      </c>
      <c r="HXG4477" s="204">
        <v>754.9</v>
      </c>
      <c r="HXH4477" s="162">
        <v>2024</v>
      </c>
      <c r="HXI4477" s="188" t="s">
        <v>4570</v>
      </c>
      <c r="HXJ4477" s="162" t="s">
        <v>4217</v>
      </c>
      <c r="HXK4477" s="105">
        <v>3914834.69</v>
      </c>
      <c r="HXL4477" s="196"/>
      <c r="HXM4477" s="197"/>
      <c r="HXN4477" s="196"/>
      <c r="HXO4477" s="265">
        <v>3914834.69</v>
      </c>
      <c r="HXP4477" s="198">
        <v>45364</v>
      </c>
      <c r="HXQ4477" s="102">
        <v>45386</v>
      </c>
      <c r="HXR4477" s="15"/>
      <c r="HXS4477" s="15"/>
      <c r="HXT4477" s="15"/>
      <c r="HXU4477" s="203" t="s">
        <v>3938</v>
      </c>
      <c r="HXV4477" s="162">
        <v>1</v>
      </c>
      <c r="HXW4477" s="204">
        <v>754.9</v>
      </c>
      <c r="HXX4477" s="162">
        <v>2024</v>
      </c>
      <c r="HXY4477" s="188" t="s">
        <v>4570</v>
      </c>
      <c r="HXZ4477" s="162" t="s">
        <v>4217</v>
      </c>
      <c r="HYA4477" s="105">
        <v>3914834.69</v>
      </c>
      <c r="HYB4477" s="196"/>
      <c r="HYC4477" s="197"/>
      <c r="HYD4477" s="196"/>
      <c r="HYE4477" s="265">
        <v>3914834.69</v>
      </c>
      <c r="HYF4477" s="198">
        <v>45364</v>
      </c>
      <c r="HYG4477" s="102">
        <v>45386</v>
      </c>
      <c r="HYH4477" s="15"/>
      <c r="HYI4477" s="15"/>
      <c r="HYJ4477" s="15"/>
      <c r="HYK4477" s="203" t="s">
        <v>3938</v>
      </c>
      <c r="HYL4477" s="162">
        <v>1</v>
      </c>
      <c r="HYM4477" s="204">
        <v>754.9</v>
      </c>
      <c r="HYN4477" s="162">
        <v>2024</v>
      </c>
      <c r="HYO4477" s="188" t="s">
        <v>4570</v>
      </c>
      <c r="HYP4477" s="162" t="s">
        <v>4217</v>
      </c>
      <c r="HYQ4477" s="105">
        <v>3914834.69</v>
      </c>
      <c r="HYR4477" s="196"/>
      <c r="HYS4477" s="197"/>
      <c r="HYT4477" s="196"/>
      <c r="HYU4477" s="265">
        <v>3914834.69</v>
      </c>
      <c r="HYV4477" s="198">
        <v>45364</v>
      </c>
      <c r="HYW4477" s="102">
        <v>45386</v>
      </c>
      <c r="HYX4477" s="15"/>
      <c r="HYY4477" s="15"/>
      <c r="HYZ4477" s="15"/>
      <c r="HZA4477" s="203" t="s">
        <v>3938</v>
      </c>
      <c r="HZB4477" s="162">
        <v>1</v>
      </c>
      <c r="HZC4477" s="204">
        <v>754.9</v>
      </c>
      <c r="HZD4477" s="162">
        <v>2024</v>
      </c>
      <c r="HZE4477" s="188" t="s">
        <v>4570</v>
      </c>
      <c r="HZF4477" s="162" t="s">
        <v>4217</v>
      </c>
      <c r="HZG4477" s="105">
        <v>3914834.69</v>
      </c>
      <c r="HZH4477" s="196"/>
      <c r="HZI4477" s="197"/>
      <c r="HZJ4477" s="196"/>
      <c r="HZK4477" s="265">
        <v>3914834.69</v>
      </c>
      <c r="HZL4477" s="198">
        <v>45364</v>
      </c>
      <c r="HZM4477" s="102">
        <v>45386</v>
      </c>
      <c r="HZN4477" s="15"/>
      <c r="HZO4477" s="15"/>
      <c r="HZP4477" s="15"/>
      <c r="HZQ4477" s="203" t="s">
        <v>3938</v>
      </c>
      <c r="HZR4477" s="162">
        <v>1</v>
      </c>
      <c r="HZS4477" s="204">
        <v>754.9</v>
      </c>
      <c r="HZT4477" s="162">
        <v>2024</v>
      </c>
      <c r="HZU4477" s="188" t="s">
        <v>4570</v>
      </c>
      <c r="HZV4477" s="162" t="s">
        <v>4217</v>
      </c>
      <c r="HZW4477" s="105">
        <v>3914834.69</v>
      </c>
      <c r="HZX4477" s="196"/>
      <c r="HZY4477" s="197"/>
      <c r="HZZ4477" s="196"/>
      <c r="IAA4477" s="265">
        <v>3914834.69</v>
      </c>
      <c r="IAB4477" s="198">
        <v>45364</v>
      </c>
      <c r="IAC4477" s="102">
        <v>45386</v>
      </c>
      <c r="IAD4477" s="15"/>
      <c r="IAE4477" s="15"/>
      <c r="IAF4477" s="15"/>
      <c r="IAG4477" s="203" t="s">
        <v>3938</v>
      </c>
      <c r="IAH4477" s="162">
        <v>1</v>
      </c>
      <c r="IAI4477" s="204">
        <v>754.9</v>
      </c>
      <c r="IAJ4477" s="162">
        <v>2024</v>
      </c>
      <c r="IAK4477" s="188" t="s">
        <v>4570</v>
      </c>
      <c r="IAL4477" s="162" t="s">
        <v>4217</v>
      </c>
      <c r="IAM4477" s="105">
        <v>3914834.69</v>
      </c>
      <c r="IAN4477" s="196"/>
      <c r="IAO4477" s="197"/>
      <c r="IAP4477" s="196"/>
      <c r="IAQ4477" s="265">
        <v>3914834.69</v>
      </c>
      <c r="IAR4477" s="198">
        <v>45364</v>
      </c>
      <c r="IAS4477" s="102">
        <v>45386</v>
      </c>
      <c r="IAT4477" s="15"/>
      <c r="IAU4477" s="15"/>
      <c r="IAV4477" s="15"/>
      <c r="IAW4477" s="203" t="s">
        <v>3938</v>
      </c>
      <c r="IAX4477" s="162">
        <v>1</v>
      </c>
      <c r="IAY4477" s="204">
        <v>754.9</v>
      </c>
      <c r="IAZ4477" s="162">
        <v>2024</v>
      </c>
      <c r="IBA4477" s="188" t="s">
        <v>4570</v>
      </c>
      <c r="IBB4477" s="162" t="s">
        <v>4217</v>
      </c>
      <c r="IBC4477" s="105">
        <v>3914834.69</v>
      </c>
      <c r="IBD4477" s="196"/>
      <c r="IBE4477" s="197"/>
      <c r="IBF4477" s="196"/>
      <c r="IBG4477" s="265">
        <v>3914834.69</v>
      </c>
      <c r="IBH4477" s="198">
        <v>45364</v>
      </c>
      <c r="IBI4477" s="102">
        <v>45386</v>
      </c>
      <c r="IBJ4477" s="15"/>
      <c r="IBK4477" s="15"/>
      <c r="IBL4477" s="15"/>
      <c r="IBM4477" s="203" t="s">
        <v>3938</v>
      </c>
      <c r="IBN4477" s="162">
        <v>1</v>
      </c>
      <c r="IBO4477" s="204">
        <v>754.9</v>
      </c>
      <c r="IBP4477" s="162">
        <v>2024</v>
      </c>
      <c r="IBQ4477" s="188" t="s">
        <v>4570</v>
      </c>
      <c r="IBR4477" s="162" t="s">
        <v>4217</v>
      </c>
      <c r="IBS4477" s="105">
        <v>3914834.69</v>
      </c>
      <c r="IBT4477" s="196"/>
      <c r="IBU4477" s="197"/>
      <c r="IBV4477" s="196"/>
      <c r="IBW4477" s="265">
        <v>3914834.69</v>
      </c>
      <c r="IBX4477" s="198">
        <v>45364</v>
      </c>
      <c r="IBY4477" s="102">
        <v>45386</v>
      </c>
      <c r="IBZ4477" s="15"/>
      <c r="ICA4477" s="15"/>
      <c r="ICB4477" s="15"/>
      <c r="ICC4477" s="203" t="s">
        <v>3938</v>
      </c>
      <c r="ICD4477" s="162">
        <v>1</v>
      </c>
      <c r="ICE4477" s="204">
        <v>754.9</v>
      </c>
      <c r="ICF4477" s="162">
        <v>2024</v>
      </c>
      <c r="ICG4477" s="188" t="s">
        <v>4570</v>
      </c>
      <c r="ICH4477" s="162" t="s">
        <v>4217</v>
      </c>
      <c r="ICI4477" s="105">
        <v>3914834.69</v>
      </c>
      <c r="ICJ4477" s="196"/>
      <c r="ICK4477" s="197"/>
      <c r="ICL4477" s="196"/>
      <c r="ICM4477" s="265">
        <v>3914834.69</v>
      </c>
      <c r="ICN4477" s="198">
        <v>45364</v>
      </c>
      <c r="ICO4477" s="102">
        <v>45386</v>
      </c>
      <c r="ICP4477" s="15"/>
      <c r="ICQ4477" s="15"/>
      <c r="ICR4477" s="15"/>
      <c r="ICS4477" s="203" t="s">
        <v>3938</v>
      </c>
      <c r="ICT4477" s="162">
        <v>1</v>
      </c>
      <c r="ICU4477" s="204">
        <v>754.9</v>
      </c>
      <c r="ICV4477" s="162">
        <v>2024</v>
      </c>
      <c r="ICW4477" s="188" t="s">
        <v>4570</v>
      </c>
      <c r="ICX4477" s="162" t="s">
        <v>4217</v>
      </c>
      <c r="ICY4477" s="105">
        <v>3914834.69</v>
      </c>
      <c r="ICZ4477" s="196"/>
      <c r="IDA4477" s="197"/>
      <c r="IDB4477" s="196"/>
      <c r="IDC4477" s="265">
        <v>3914834.69</v>
      </c>
      <c r="IDD4477" s="198">
        <v>45364</v>
      </c>
      <c r="IDE4477" s="102">
        <v>45386</v>
      </c>
      <c r="IDF4477" s="15"/>
      <c r="IDG4477" s="15"/>
      <c r="IDH4477" s="15"/>
      <c r="IDI4477" s="203" t="s">
        <v>3938</v>
      </c>
      <c r="IDJ4477" s="162">
        <v>1</v>
      </c>
      <c r="IDK4477" s="204">
        <v>754.9</v>
      </c>
      <c r="IDL4477" s="162">
        <v>2024</v>
      </c>
      <c r="IDM4477" s="188" t="s">
        <v>4570</v>
      </c>
      <c r="IDN4477" s="162" t="s">
        <v>4217</v>
      </c>
      <c r="IDO4477" s="105">
        <v>3914834.69</v>
      </c>
      <c r="IDP4477" s="196"/>
      <c r="IDQ4477" s="197"/>
      <c r="IDR4477" s="196"/>
      <c r="IDS4477" s="265">
        <v>3914834.69</v>
      </c>
      <c r="IDT4477" s="198">
        <v>45364</v>
      </c>
      <c r="IDU4477" s="102">
        <v>45386</v>
      </c>
      <c r="IDV4477" s="15"/>
      <c r="IDW4477" s="15"/>
      <c r="IDX4477" s="15"/>
      <c r="IDY4477" s="203" t="s">
        <v>3938</v>
      </c>
      <c r="IDZ4477" s="162">
        <v>1</v>
      </c>
      <c r="IEA4477" s="204">
        <v>754.9</v>
      </c>
      <c r="IEB4477" s="162">
        <v>2024</v>
      </c>
      <c r="IEC4477" s="188" t="s">
        <v>4570</v>
      </c>
      <c r="IED4477" s="162" t="s">
        <v>4217</v>
      </c>
      <c r="IEE4477" s="105">
        <v>3914834.69</v>
      </c>
      <c r="IEF4477" s="196"/>
      <c r="IEG4477" s="197"/>
      <c r="IEH4477" s="196"/>
      <c r="IEI4477" s="265">
        <v>3914834.69</v>
      </c>
      <c r="IEJ4477" s="198">
        <v>45364</v>
      </c>
      <c r="IEK4477" s="102">
        <v>45386</v>
      </c>
      <c r="IEL4477" s="15"/>
      <c r="IEM4477" s="15"/>
      <c r="IEN4477" s="15"/>
      <c r="IEO4477" s="203" t="s">
        <v>3938</v>
      </c>
      <c r="IEP4477" s="162">
        <v>1</v>
      </c>
      <c r="IEQ4477" s="204">
        <v>754.9</v>
      </c>
      <c r="IER4477" s="162">
        <v>2024</v>
      </c>
      <c r="IES4477" s="188" t="s">
        <v>4570</v>
      </c>
      <c r="IET4477" s="162" t="s">
        <v>4217</v>
      </c>
      <c r="IEU4477" s="105">
        <v>3914834.69</v>
      </c>
      <c r="IEV4477" s="196"/>
      <c r="IEW4477" s="197"/>
      <c r="IEX4477" s="196"/>
      <c r="IEY4477" s="265">
        <v>3914834.69</v>
      </c>
      <c r="IEZ4477" s="198">
        <v>45364</v>
      </c>
      <c r="IFA4477" s="102">
        <v>45386</v>
      </c>
      <c r="IFB4477" s="15"/>
      <c r="IFC4477" s="15"/>
      <c r="IFD4477" s="15"/>
      <c r="IFE4477" s="203" t="s">
        <v>3938</v>
      </c>
      <c r="IFF4477" s="162">
        <v>1</v>
      </c>
      <c r="IFG4477" s="204">
        <v>754.9</v>
      </c>
      <c r="IFH4477" s="162">
        <v>2024</v>
      </c>
      <c r="IFI4477" s="188" t="s">
        <v>4570</v>
      </c>
      <c r="IFJ4477" s="162" t="s">
        <v>4217</v>
      </c>
      <c r="IFK4477" s="105">
        <v>3914834.69</v>
      </c>
      <c r="IFL4477" s="196"/>
      <c r="IFM4477" s="197"/>
      <c r="IFN4477" s="196"/>
      <c r="IFO4477" s="265">
        <v>3914834.69</v>
      </c>
      <c r="IFP4477" s="198">
        <v>45364</v>
      </c>
      <c r="IFQ4477" s="102">
        <v>45386</v>
      </c>
      <c r="IFR4477" s="15"/>
      <c r="IFS4477" s="15"/>
      <c r="IFT4477" s="15"/>
      <c r="IFU4477" s="203" t="s">
        <v>3938</v>
      </c>
      <c r="IFV4477" s="162">
        <v>1</v>
      </c>
      <c r="IFW4477" s="204">
        <v>754.9</v>
      </c>
      <c r="IFX4477" s="162">
        <v>2024</v>
      </c>
      <c r="IFY4477" s="188" t="s">
        <v>4570</v>
      </c>
      <c r="IFZ4477" s="162" t="s">
        <v>4217</v>
      </c>
      <c r="IGA4477" s="105">
        <v>3914834.69</v>
      </c>
      <c r="IGB4477" s="196"/>
      <c r="IGC4477" s="197"/>
      <c r="IGD4477" s="196"/>
      <c r="IGE4477" s="265">
        <v>3914834.69</v>
      </c>
      <c r="IGF4477" s="198">
        <v>45364</v>
      </c>
      <c r="IGG4477" s="102">
        <v>45386</v>
      </c>
      <c r="IGH4477" s="15"/>
      <c r="IGI4477" s="15"/>
      <c r="IGJ4477" s="15"/>
      <c r="IGK4477" s="203" t="s">
        <v>3938</v>
      </c>
      <c r="IGL4477" s="162">
        <v>1</v>
      </c>
      <c r="IGM4477" s="204">
        <v>754.9</v>
      </c>
      <c r="IGN4477" s="162">
        <v>2024</v>
      </c>
      <c r="IGO4477" s="188" t="s">
        <v>4570</v>
      </c>
      <c r="IGP4477" s="162" t="s">
        <v>4217</v>
      </c>
      <c r="IGQ4477" s="105">
        <v>3914834.69</v>
      </c>
      <c r="IGR4477" s="196"/>
      <c r="IGS4477" s="197"/>
      <c r="IGT4477" s="196"/>
      <c r="IGU4477" s="265">
        <v>3914834.69</v>
      </c>
      <c r="IGV4477" s="198">
        <v>45364</v>
      </c>
      <c r="IGW4477" s="102">
        <v>45386</v>
      </c>
      <c r="IGX4477" s="15"/>
      <c r="IGY4477" s="15"/>
      <c r="IGZ4477" s="15"/>
      <c r="IHA4477" s="203" t="s">
        <v>3938</v>
      </c>
      <c r="IHB4477" s="162">
        <v>1</v>
      </c>
      <c r="IHC4477" s="204">
        <v>754.9</v>
      </c>
      <c r="IHD4477" s="162">
        <v>2024</v>
      </c>
      <c r="IHE4477" s="188" t="s">
        <v>4570</v>
      </c>
      <c r="IHF4477" s="162" t="s">
        <v>4217</v>
      </c>
      <c r="IHG4477" s="105">
        <v>3914834.69</v>
      </c>
      <c r="IHH4477" s="196"/>
      <c r="IHI4477" s="197"/>
      <c r="IHJ4477" s="196"/>
      <c r="IHK4477" s="265">
        <v>3914834.69</v>
      </c>
      <c r="IHL4477" s="198">
        <v>45364</v>
      </c>
      <c r="IHM4477" s="102">
        <v>45386</v>
      </c>
      <c r="IHN4477" s="15"/>
      <c r="IHO4477" s="15"/>
      <c r="IHP4477" s="15"/>
      <c r="IHQ4477" s="203" t="s">
        <v>3938</v>
      </c>
      <c r="IHR4477" s="162">
        <v>1</v>
      </c>
      <c r="IHS4477" s="204">
        <v>754.9</v>
      </c>
      <c r="IHT4477" s="162">
        <v>2024</v>
      </c>
      <c r="IHU4477" s="188" t="s">
        <v>4570</v>
      </c>
      <c r="IHV4477" s="162" t="s">
        <v>4217</v>
      </c>
      <c r="IHW4477" s="105">
        <v>3914834.69</v>
      </c>
      <c r="IHX4477" s="196"/>
      <c r="IHY4477" s="197"/>
      <c r="IHZ4477" s="196"/>
      <c r="IIA4477" s="265">
        <v>3914834.69</v>
      </c>
      <c r="IIB4477" s="198">
        <v>45364</v>
      </c>
      <c r="IIC4477" s="102">
        <v>45386</v>
      </c>
      <c r="IID4477" s="15"/>
      <c r="IIE4477" s="15"/>
      <c r="IIF4477" s="15"/>
      <c r="IIG4477" s="203" t="s">
        <v>3938</v>
      </c>
      <c r="IIH4477" s="162">
        <v>1</v>
      </c>
      <c r="III4477" s="204">
        <v>754.9</v>
      </c>
      <c r="IIJ4477" s="162">
        <v>2024</v>
      </c>
      <c r="IIK4477" s="188" t="s">
        <v>4570</v>
      </c>
      <c r="IIL4477" s="162" t="s">
        <v>4217</v>
      </c>
      <c r="IIM4477" s="105">
        <v>3914834.69</v>
      </c>
      <c r="IIN4477" s="196"/>
      <c r="IIO4477" s="197"/>
      <c r="IIP4477" s="196"/>
      <c r="IIQ4477" s="265">
        <v>3914834.69</v>
      </c>
      <c r="IIR4477" s="198">
        <v>45364</v>
      </c>
      <c r="IIS4477" s="102">
        <v>45386</v>
      </c>
      <c r="IIT4477" s="15"/>
      <c r="IIU4477" s="15"/>
      <c r="IIV4477" s="15"/>
      <c r="IIW4477" s="203" t="s">
        <v>3938</v>
      </c>
      <c r="IIX4477" s="162">
        <v>1</v>
      </c>
      <c r="IIY4477" s="204">
        <v>754.9</v>
      </c>
      <c r="IIZ4477" s="162">
        <v>2024</v>
      </c>
      <c r="IJA4477" s="188" t="s">
        <v>4570</v>
      </c>
      <c r="IJB4477" s="162" t="s">
        <v>4217</v>
      </c>
      <c r="IJC4477" s="105">
        <v>3914834.69</v>
      </c>
      <c r="IJD4477" s="196"/>
      <c r="IJE4477" s="197"/>
      <c r="IJF4477" s="196"/>
      <c r="IJG4477" s="265">
        <v>3914834.69</v>
      </c>
      <c r="IJH4477" s="198">
        <v>45364</v>
      </c>
      <c r="IJI4477" s="102">
        <v>45386</v>
      </c>
      <c r="IJJ4477" s="15"/>
      <c r="IJK4477" s="15"/>
      <c r="IJL4477" s="15"/>
      <c r="IJM4477" s="203" t="s">
        <v>3938</v>
      </c>
      <c r="IJN4477" s="162">
        <v>1</v>
      </c>
      <c r="IJO4477" s="204">
        <v>754.9</v>
      </c>
      <c r="IJP4477" s="162">
        <v>2024</v>
      </c>
      <c r="IJQ4477" s="188" t="s">
        <v>4570</v>
      </c>
      <c r="IJR4477" s="162" t="s">
        <v>4217</v>
      </c>
      <c r="IJS4477" s="105">
        <v>3914834.69</v>
      </c>
      <c r="IJT4477" s="196"/>
      <c r="IJU4477" s="197"/>
      <c r="IJV4477" s="196"/>
      <c r="IJW4477" s="265">
        <v>3914834.69</v>
      </c>
      <c r="IJX4477" s="198">
        <v>45364</v>
      </c>
      <c r="IJY4477" s="102">
        <v>45386</v>
      </c>
      <c r="IJZ4477" s="15"/>
      <c r="IKA4477" s="15"/>
      <c r="IKB4477" s="15"/>
      <c r="IKC4477" s="203" t="s">
        <v>3938</v>
      </c>
      <c r="IKD4477" s="162">
        <v>1</v>
      </c>
      <c r="IKE4477" s="204">
        <v>754.9</v>
      </c>
      <c r="IKF4477" s="162">
        <v>2024</v>
      </c>
      <c r="IKG4477" s="188" t="s">
        <v>4570</v>
      </c>
      <c r="IKH4477" s="162" t="s">
        <v>4217</v>
      </c>
      <c r="IKI4477" s="105">
        <v>3914834.69</v>
      </c>
      <c r="IKJ4477" s="196"/>
      <c r="IKK4477" s="197"/>
      <c r="IKL4477" s="196"/>
      <c r="IKM4477" s="265">
        <v>3914834.69</v>
      </c>
      <c r="IKN4477" s="198">
        <v>45364</v>
      </c>
      <c r="IKO4477" s="102">
        <v>45386</v>
      </c>
      <c r="IKP4477" s="15"/>
      <c r="IKQ4477" s="15"/>
      <c r="IKR4477" s="15"/>
      <c r="IKS4477" s="203" t="s">
        <v>3938</v>
      </c>
      <c r="IKT4477" s="162">
        <v>1</v>
      </c>
      <c r="IKU4477" s="204">
        <v>754.9</v>
      </c>
      <c r="IKV4477" s="162">
        <v>2024</v>
      </c>
      <c r="IKW4477" s="188" t="s">
        <v>4570</v>
      </c>
      <c r="IKX4477" s="162" t="s">
        <v>4217</v>
      </c>
      <c r="IKY4477" s="105">
        <v>3914834.69</v>
      </c>
      <c r="IKZ4477" s="196"/>
      <c r="ILA4477" s="197"/>
      <c r="ILB4477" s="196"/>
      <c r="ILC4477" s="265">
        <v>3914834.69</v>
      </c>
      <c r="ILD4477" s="198">
        <v>45364</v>
      </c>
      <c r="ILE4477" s="102">
        <v>45386</v>
      </c>
      <c r="ILF4477" s="15"/>
      <c r="ILG4477" s="15"/>
      <c r="ILH4477" s="15"/>
      <c r="ILI4477" s="203" t="s">
        <v>3938</v>
      </c>
      <c r="ILJ4477" s="162">
        <v>1</v>
      </c>
      <c r="ILK4477" s="204">
        <v>754.9</v>
      </c>
      <c r="ILL4477" s="162">
        <v>2024</v>
      </c>
      <c r="ILM4477" s="188" t="s">
        <v>4570</v>
      </c>
      <c r="ILN4477" s="162" t="s">
        <v>4217</v>
      </c>
      <c r="ILO4477" s="105">
        <v>3914834.69</v>
      </c>
      <c r="ILP4477" s="196"/>
      <c r="ILQ4477" s="197"/>
      <c r="ILR4477" s="196"/>
      <c r="ILS4477" s="265">
        <v>3914834.69</v>
      </c>
      <c r="ILT4477" s="198">
        <v>45364</v>
      </c>
      <c r="ILU4477" s="102">
        <v>45386</v>
      </c>
      <c r="ILV4477" s="15"/>
      <c r="ILW4477" s="15"/>
      <c r="ILX4477" s="15"/>
      <c r="ILY4477" s="203" t="s">
        <v>3938</v>
      </c>
      <c r="ILZ4477" s="162">
        <v>1</v>
      </c>
      <c r="IMA4477" s="204">
        <v>754.9</v>
      </c>
      <c r="IMB4477" s="162">
        <v>2024</v>
      </c>
      <c r="IMC4477" s="188" t="s">
        <v>4570</v>
      </c>
      <c r="IMD4477" s="162" t="s">
        <v>4217</v>
      </c>
      <c r="IME4477" s="105">
        <v>3914834.69</v>
      </c>
      <c r="IMF4477" s="196"/>
      <c r="IMG4477" s="197"/>
      <c r="IMH4477" s="196"/>
      <c r="IMI4477" s="265">
        <v>3914834.69</v>
      </c>
      <c r="IMJ4477" s="198">
        <v>45364</v>
      </c>
      <c r="IMK4477" s="102">
        <v>45386</v>
      </c>
      <c r="IML4477" s="15"/>
      <c r="IMM4477" s="15"/>
      <c r="IMN4477" s="15"/>
      <c r="IMO4477" s="203" t="s">
        <v>3938</v>
      </c>
      <c r="IMP4477" s="162">
        <v>1</v>
      </c>
      <c r="IMQ4477" s="204">
        <v>754.9</v>
      </c>
      <c r="IMR4477" s="162">
        <v>2024</v>
      </c>
      <c r="IMS4477" s="188" t="s">
        <v>4570</v>
      </c>
      <c r="IMT4477" s="162" t="s">
        <v>4217</v>
      </c>
      <c r="IMU4477" s="105">
        <v>3914834.69</v>
      </c>
      <c r="IMV4477" s="196"/>
      <c r="IMW4477" s="197"/>
      <c r="IMX4477" s="196"/>
      <c r="IMY4477" s="265">
        <v>3914834.69</v>
      </c>
      <c r="IMZ4477" s="198">
        <v>45364</v>
      </c>
      <c r="INA4477" s="102">
        <v>45386</v>
      </c>
      <c r="INB4477" s="15"/>
      <c r="INC4477" s="15"/>
      <c r="IND4477" s="15"/>
      <c r="INE4477" s="203" t="s">
        <v>3938</v>
      </c>
      <c r="INF4477" s="162">
        <v>1</v>
      </c>
      <c r="ING4477" s="204">
        <v>754.9</v>
      </c>
      <c r="INH4477" s="162">
        <v>2024</v>
      </c>
      <c r="INI4477" s="188" t="s">
        <v>4570</v>
      </c>
      <c r="INJ4477" s="162" t="s">
        <v>4217</v>
      </c>
      <c r="INK4477" s="105">
        <v>3914834.69</v>
      </c>
      <c r="INL4477" s="196"/>
      <c r="INM4477" s="197"/>
      <c r="INN4477" s="196"/>
      <c r="INO4477" s="265">
        <v>3914834.69</v>
      </c>
      <c r="INP4477" s="198">
        <v>45364</v>
      </c>
      <c r="INQ4477" s="102">
        <v>45386</v>
      </c>
      <c r="INR4477" s="15"/>
      <c r="INS4477" s="15"/>
      <c r="INT4477" s="15"/>
      <c r="INU4477" s="203" t="s">
        <v>3938</v>
      </c>
      <c r="INV4477" s="162">
        <v>1</v>
      </c>
      <c r="INW4477" s="204">
        <v>754.9</v>
      </c>
      <c r="INX4477" s="162">
        <v>2024</v>
      </c>
      <c r="INY4477" s="188" t="s">
        <v>4570</v>
      </c>
      <c r="INZ4477" s="162" t="s">
        <v>4217</v>
      </c>
      <c r="IOA4477" s="105">
        <v>3914834.69</v>
      </c>
      <c r="IOB4477" s="196"/>
      <c r="IOC4477" s="197"/>
      <c r="IOD4477" s="196"/>
      <c r="IOE4477" s="265">
        <v>3914834.69</v>
      </c>
      <c r="IOF4477" s="198">
        <v>45364</v>
      </c>
      <c r="IOG4477" s="102">
        <v>45386</v>
      </c>
      <c r="IOH4477" s="15"/>
      <c r="IOI4477" s="15"/>
      <c r="IOJ4477" s="15"/>
      <c r="IOK4477" s="203" t="s">
        <v>3938</v>
      </c>
      <c r="IOL4477" s="162">
        <v>1</v>
      </c>
      <c r="IOM4477" s="204">
        <v>754.9</v>
      </c>
      <c r="ION4477" s="162">
        <v>2024</v>
      </c>
      <c r="IOO4477" s="188" t="s">
        <v>4570</v>
      </c>
      <c r="IOP4477" s="162" t="s">
        <v>4217</v>
      </c>
      <c r="IOQ4477" s="105">
        <v>3914834.69</v>
      </c>
      <c r="IOR4477" s="196"/>
      <c r="IOS4477" s="197"/>
      <c r="IOT4477" s="196"/>
      <c r="IOU4477" s="265">
        <v>3914834.69</v>
      </c>
      <c r="IOV4477" s="198">
        <v>45364</v>
      </c>
      <c r="IOW4477" s="102">
        <v>45386</v>
      </c>
      <c r="IOX4477" s="15"/>
      <c r="IOY4477" s="15"/>
      <c r="IOZ4477" s="15"/>
      <c r="IPA4477" s="203" t="s">
        <v>3938</v>
      </c>
      <c r="IPB4477" s="162">
        <v>1</v>
      </c>
      <c r="IPC4477" s="204">
        <v>754.9</v>
      </c>
      <c r="IPD4477" s="162">
        <v>2024</v>
      </c>
      <c r="IPE4477" s="188" t="s">
        <v>4570</v>
      </c>
      <c r="IPF4477" s="162" t="s">
        <v>4217</v>
      </c>
      <c r="IPG4477" s="105">
        <v>3914834.69</v>
      </c>
      <c r="IPH4477" s="196"/>
      <c r="IPI4477" s="197"/>
      <c r="IPJ4477" s="196"/>
      <c r="IPK4477" s="265">
        <v>3914834.69</v>
      </c>
      <c r="IPL4477" s="198">
        <v>45364</v>
      </c>
      <c r="IPM4477" s="102">
        <v>45386</v>
      </c>
      <c r="IPN4477" s="15"/>
      <c r="IPO4477" s="15"/>
      <c r="IPP4477" s="15"/>
      <c r="IPQ4477" s="203" t="s">
        <v>3938</v>
      </c>
      <c r="IPR4477" s="162">
        <v>1</v>
      </c>
      <c r="IPS4477" s="204">
        <v>754.9</v>
      </c>
      <c r="IPT4477" s="162">
        <v>2024</v>
      </c>
      <c r="IPU4477" s="188" t="s">
        <v>4570</v>
      </c>
      <c r="IPV4477" s="162" t="s">
        <v>4217</v>
      </c>
      <c r="IPW4477" s="105">
        <v>3914834.69</v>
      </c>
      <c r="IPX4477" s="196"/>
      <c r="IPY4477" s="197"/>
      <c r="IPZ4477" s="196"/>
      <c r="IQA4477" s="265">
        <v>3914834.69</v>
      </c>
      <c r="IQB4477" s="198">
        <v>45364</v>
      </c>
      <c r="IQC4477" s="102">
        <v>45386</v>
      </c>
      <c r="IQD4477" s="15"/>
      <c r="IQE4477" s="15"/>
      <c r="IQF4477" s="15"/>
      <c r="IQG4477" s="203" t="s">
        <v>3938</v>
      </c>
      <c r="IQH4477" s="162">
        <v>1</v>
      </c>
      <c r="IQI4477" s="204">
        <v>754.9</v>
      </c>
      <c r="IQJ4477" s="162">
        <v>2024</v>
      </c>
      <c r="IQK4477" s="188" t="s">
        <v>4570</v>
      </c>
      <c r="IQL4477" s="162" t="s">
        <v>4217</v>
      </c>
      <c r="IQM4477" s="105">
        <v>3914834.69</v>
      </c>
      <c r="IQN4477" s="196"/>
      <c r="IQO4477" s="197"/>
      <c r="IQP4477" s="196"/>
      <c r="IQQ4477" s="265">
        <v>3914834.69</v>
      </c>
      <c r="IQR4477" s="198">
        <v>45364</v>
      </c>
      <c r="IQS4477" s="102">
        <v>45386</v>
      </c>
      <c r="IQT4477" s="15"/>
      <c r="IQU4477" s="15"/>
      <c r="IQV4477" s="15"/>
      <c r="IQW4477" s="203" t="s">
        <v>3938</v>
      </c>
      <c r="IQX4477" s="162">
        <v>1</v>
      </c>
      <c r="IQY4477" s="204">
        <v>754.9</v>
      </c>
      <c r="IQZ4477" s="162">
        <v>2024</v>
      </c>
      <c r="IRA4477" s="188" t="s">
        <v>4570</v>
      </c>
      <c r="IRB4477" s="162" t="s">
        <v>4217</v>
      </c>
      <c r="IRC4477" s="105">
        <v>3914834.69</v>
      </c>
      <c r="IRD4477" s="196"/>
      <c r="IRE4477" s="197"/>
      <c r="IRF4477" s="196"/>
      <c r="IRG4477" s="265">
        <v>3914834.69</v>
      </c>
      <c r="IRH4477" s="198">
        <v>45364</v>
      </c>
      <c r="IRI4477" s="102">
        <v>45386</v>
      </c>
      <c r="IRJ4477" s="15"/>
      <c r="IRK4477" s="15"/>
      <c r="IRL4477" s="15"/>
      <c r="IRM4477" s="203" t="s">
        <v>3938</v>
      </c>
      <c r="IRN4477" s="162">
        <v>1</v>
      </c>
      <c r="IRO4477" s="204">
        <v>754.9</v>
      </c>
      <c r="IRP4477" s="162">
        <v>2024</v>
      </c>
      <c r="IRQ4477" s="188" t="s">
        <v>4570</v>
      </c>
      <c r="IRR4477" s="162" t="s">
        <v>4217</v>
      </c>
      <c r="IRS4477" s="105">
        <v>3914834.69</v>
      </c>
      <c r="IRT4477" s="196"/>
      <c r="IRU4477" s="197"/>
      <c r="IRV4477" s="196"/>
      <c r="IRW4477" s="265">
        <v>3914834.69</v>
      </c>
      <c r="IRX4477" s="198">
        <v>45364</v>
      </c>
      <c r="IRY4477" s="102">
        <v>45386</v>
      </c>
      <c r="IRZ4477" s="15"/>
      <c r="ISA4477" s="15"/>
      <c r="ISB4477" s="15"/>
      <c r="ISC4477" s="203" t="s">
        <v>3938</v>
      </c>
      <c r="ISD4477" s="162">
        <v>1</v>
      </c>
      <c r="ISE4477" s="204">
        <v>754.9</v>
      </c>
      <c r="ISF4477" s="162">
        <v>2024</v>
      </c>
      <c r="ISG4477" s="188" t="s">
        <v>4570</v>
      </c>
      <c r="ISH4477" s="162" t="s">
        <v>4217</v>
      </c>
      <c r="ISI4477" s="105">
        <v>3914834.69</v>
      </c>
      <c r="ISJ4477" s="196"/>
      <c r="ISK4477" s="197"/>
      <c r="ISL4477" s="196"/>
      <c r="ISM4477" s="265">
        <v>3914834.69</v>
      </c>
      <c r="ISN4477" s="198">
        <v>45364</v>
      </c>
      <c r="ISO4477" s="102">
        <v>45386</v>
      </c>
      <c r="ISP4477" s="15"/>
      <c r="ISQ4477" s="15"/>
      <c r="ISR4477" s="15"/>
      <c r="ISS4477" s="203" t="s">
        <v>3938</v>
      </c>
      <c r="IST4477" s="162">
        <v>1</v>
      </c>
      <c r="ISU4477" s="204">
        <v>754.9</v>
      </c>
      <c r="ISV4477" s="162">
        <v>2024</v>
      </c>
      <c r="ISW4477" s="188" t="s">
        <v>4570</v>
      </c>
      <c r="ISX4477" s="162" t="s">
        <v>4217</v>
      </c>
      <c r="ISY4477" s="105">
        <v>3914834.69</v>
      </c>
      <c r="ISZ4477" s="196"/>
      <c r="ITA4477" s="197"/>
      <c r="ITB4477" s="196"/>
      <c r="ITC4477" s="265">
        <v>3914834.69</v>
      </c>
      <c r="ITD4477" s="198">
        <v>45364</v>
      </c>
      <c r="ITE4477" s="102">
        <v>45386</v>
      </c>
      <c r="ITF4477" s="15"/>
      <c r="ITG4477" s="15"/>
      <c r="ITH4477" s="15"/>
      <c r="ITI4477" s="203" t="s">
        <v>3938</v>
      </c>
      <c r="ITJ4477" s="162">
        <v>1</v>
      </c>
      <c r="ITK4477" s="204">
        <v>754.9</v>
      </c>
      <c r="ITL4477" s="162">
        <v>2024</v>
      </c>
      <c r="ITM4477" s="188" t="s">
        <v>4570</v>
      </c>
      <c r="ITN4477" s="162" t="s">
        <v>4217</v>
      </c>
      <c r="ITO4477" s="105">
        <v>3914834.69</v>
      </c>
      <c r="ITP4477" s="196"/>
      <c r="ITQ4477" s="197"/>
      <c r="ITR4477" s="196"/>
      <c r="ITS4477" s="265">
        <v>3914834.69</v>
      </c>
      <c r="ITT4477" s="198">
        <v>45364</v>
      </c>
      <c r="ITU4477" s="102">
        <v>45386</v>
      </c>
      <c r="ITV4477" s="15"/>
      <c r="ITW4477" s="15"/>
      <c r="ITX4477" s="15"/>
      <c r="ITY4477" s="203" t="s">
        <v>3938</v>
      </c>
      <c r="ITZ4477" s="162">
        <v>1</v>
      </c>
      <c r="IUA4477" s="204">
        <v>754.9</v>
      </c>
      <c r="IUB4477" s="162">
        <v>2024</v>
      </c>
      <c r="IUC4477" s="188" t="s">
        <v>4570</v>
      </c>
      <c r="IUD4477" s="162" t="s">
        <v>4217</v>
      </c>
      <c r="IUE4477" s="105">
        <v>3914834.69</v>
      </c>
      <c r="IUF4477" s="196"/>
      <c r="IUG4477" s="197"/>
      <c r="IUH4477" s="196"/>
      <c r="IUI4477" s="265">
        <v>3914834.69</v>
      </c>
      <c r="IUJ4477" s="198">
        <v>45364</v>
      </c>
      <c r="IUK4477" s="102">
        <v>45386</v>
      </c>
      <c r="IUL4477" s="15"/>
      <c r="IUM4477" s="15"/>
      <c r="IUN4477" s="15"/>
      <c r="IUO4477" s="203" t="s">
        <v>3938</v>
      </c>
      <c r="IUP4477" s="162">
        <v>1</v>
      </c>
      <c r="IUQ4477" s="204">
        <v>754.9</v>
      </c>
      <c r="IUR4477" s="162">
        <v>2024</v>
      </c>
      <c r="IUS4477" s="188" t="s">
        <v>4570</v>
      </c>
      <c r="IUT4477" s="162" t="s">
        <v>4217</v>
      </c>
      <c r="IUU4477" s="105">
        <v>3914834.69</v>
      </c>
      <c r="IUV4477" s="196"/>
      <c r="IUW4477" s="197"/>
      <c r="IUX4477" s="196"/>
      <c r="IUY4477" s="265">
        <v>3914834.69</v>
      </c>
      <c r="IUZ4477" s="198">
        <v>45364</v>
      </c>
      <c r="IVA4477" s="102">
        <v>45386</v>
      </c>
      <c r="IVB4477" s="15"/>
      <c r="IVC4477" s="15"/>
      <c r="IVD4477" s="15"/>
      <c r="IVE4477" s="203" t="s">
        <v>3938</v>
      </c>
      <c r="IVF4477" s="162">
        <v>1</v>
      </c>
      <c r="IVG4477" s="204">
        <v>754.9</v>
      </c>
      <c r="IVH4477" s="162">
        <v>2024</v>
      </c>
      <c r="IVI4477" s="188" t="s">
        <v>4570</v>
      </c>
      <c r="IVJ4477" s="162" t="s">
        <v>4217</v>
      </c>
      <c r="IVK4477" s="105">
        <v>3914834.69</v>
      </c>
      <c r="IVL4477" s="196"/>
      <c r="IVM4477" s="197"/>
      <c r="IVN4477" s="196"/>
      <c r="IVO4477" s="265">
        <v>3914834.69</v>
      </c>
      <c r="IVP4477" s="198">
        <v>45364</v>
      </c>
      <c r="IVQ4477" s="102">
        <v>45386</v>
      </c>
      <c r="IVR4477" s="15"/>
      <c r="IVS4477" s="15"/>
      <c r="IVT4477" s="15"/>
      <c r="IVU4477" s="203" t="s">
        <v>3938</v>
      </c>
      <c r="IVV4477" s="162">
        <v>1</v>
      </c>
      <c r="IVW4477" s="204">
        <v>754.9</v>
      </c>
      <c r="IVX4477" s="162">
        <v>2024</v>
      </c>
      <c r="IVY4477" s="188" t="s">
        <v>4570</v>
      </c>
      <c r="IVZ4477" s="162" t="s">
        <v>4217</v>
      </c>
      <c r="IWA4477" s="105">
        <v>3914834.69</v>
      </c>
      <c r="IWB4477" s="196"/>
      <c r="IWC4477" s="197"/>
      <c r="IWD4477" s="196"/>
      <c r="IWE4477" s="265">
        <v>3914834.69</v>
      </c>
      <c r="IWF4477" s="198">
        <v>45364</v>
      </c>
      <c r="IWG4477" s="102">
        <v>45386</v>
      </c>
      <c r="IWH4477" s="15"/>
      <c r="IWI4477" s="15"/>
      <c r="IWJ4477" s="15"/>
      <c r="IWK4477" s="203" t="s">
        <v>3938</v>
      </c>
      <c r="IWL4477" s="162">
        <v>1</v>
      </c>
      <c r="IWM4477" s="204">
        <v>754.9</v>
      </c>
      <c r="IWN4477" s="162">
        <v>2024</v>
      </c>
      <c r="IWO4477" s="188" t="s">
        <v>4570</v>
      </c>
      <c r="IWP4477" s="162" t="s">
        <v>4217</v>
      </c>
      <c r="IWQ4477" s="105">
        <v>3914834.69</v>
      </c>
      <c r="IWR4477" s="196"/>
      <c r="IWS4477" s="197"/>
      <c r="IWT4477" s="196"/>
      <c r="IWU4477" s="265">
        <v>3914834.69</v>
      </c>
      <c r="IWV4477" s="198">
        <v>45364</v>
      </c>
      <c r="IWW4477" s="102">
        <v>45386</v>
      </c>
      <c r="IWX4477" s="15"/>
      <c r="IWY4477" s="15"/>
      <c r="IWZ4477" s="15"/>
      <c r="IXA4477" s="203" t="s">
        <v>3938</v>
      </c>
      <c r="IXB4477" s="162">
        <v>1</v>
      </c>
      <c r="IXC4477" s="204">
        <v>754.9</v>
      </c>
      <c r="IXD4477" s="162">
        <v>2024</v>
      </c>
      <c r="IXE4477" s="188" t="s">
        <v>4570</v>
      </c>
      <c r="IXF4477" s="162" t="s">
        <v>4217</v>
      </c>
      <c r="IXG4477" s="105">
        <v>3914834.69</v>
      </c>
      <c r="IXH4477" s="196"/>
      <c r="IXI4477" s="197"/>
      <c r="IXJ4477" s="196"/>
      <c r="IXK4477" s="265">
        <v>3914834.69</v>
      </c>
      <c r="IXL4477" s="198">
        <v>45364</v>
      </c>
      <c r="IXM4477" s="102">
        <v>45386</v>
      </c>
      <c r="IXN4477" s="15"/>
      <c r="IXO4477" s="15"/>
      <c r="IXP4477" s="15"/>
      <c r="IXQ4477" s="203" t="s">
        <v>3938</v>
      </c>
      <c r="IXR4477" s="162">
        <v>1</v>
      </c>
      <c r="IXS4477" s="204">
        <v>754.9</v>
      </c>
      <c r="IXT4477" s="162">
        <v>2024</v>
      </c>
      <c r="IXU4477" s="188" t="s">
        <v>4570</v>
      </c>
      <c r="IXV4477" s="162" t="s">
        <v>4217</v>
      </c>
      <c r="IXW4477" s="105">
        <v>3914834.69</v>
      </c>
      <c r="IXX4477" s="196"/>
      <c r="IXY4477" s="197"/>
      <c r="IXZ4477" s="196"/>
      <c r="IYA4477" s="265">
        <v>3914834.69</v>
      </c>
      <c r="IYB4477" s="198">
        <v>45364</v>
      </c>
      <c r="IYC4477" s="102">
        <v>45386</v>
      </c>
      <c r="IYD4477" s="15"/>
      <c r="IYE4477" s="15"/>
      <c r="IYF4477" s="15"/>
      <c r="IYG4477" s="203" t="s">
        <v>3938</v>
      </c>
      <c r="IYH4477" s="162">
        <v>1</v>
      </c>
      <c r="IYI4477" s="204">
        <v>754.9</v>
      </c>
      <c r="IYJ4477" s="162">
        <v>2024</v>
      </c>
      <c r="IYK4477" s="188" t="s">
        <v>4570</v>
      </c>
      <c r="IYL4477" s="162" t="s">
        <v>4217</v>
      </c>
      <c r="IYM4477" s="105">
        <v>3914834.69</v>
      </c>
      <c r="IYN4477" s="196"/>
      <c r="IYO4477" s="197"/>
      <c r="IYP4477" s="196"/>
      <c r="IYQ4477" s="265">
        <v>3914834.69</v>
      </c>
      <c r="IYR4477" s="198">
        <v>45364</v>
      </c>
      <c r="IYS4477" s="102">
        <v>45386</v>
      </c>
      <c r="IYT4477" s="15"/>
      <c r="IYU4477" s="15"/>
      <c r="IYV4477" s="15"/>
      <c r="IYW4477" s="203" t="s">
        <v>3938</v>
      </c>
      <c r="IYX4477" s="162">
        <v>1</v>
      </c>
      <c r="IYY4477" s="204">
        <v>754.9</v>
      </c>
      <c r="IYZ4477" s="162">
        <v>2024</v>
      </c>
      <c r="IZA4477" s="188" t="s">
        <v>4570</v>
      </c>
      <c r="IZB4477" s="162" t="s">
        <v>4217</v>
      </c>
      <c r="IZC4477" s="105">
        <v>3914834.69</v>
      </c>
      <c r="IZD4477" s="196"/>
      <c r="IZE4477" s="197"/>
      <c r="IZF4477" s="196"/>
      <c r="IZG4477" s="265">
        <v>3914834.69</v>
      </c>
      <c r="IZH4477" s="198">
        <v>45364</v>
      </c>
      <c r="IZI4477" s="102">
        <v>45386</v>
      </c>
      <c r="IZJ4477" s="15"/>
      <c r="IZK4477" s="15"/>
      <c r="IZL4477" s="15"/>
      <c r="IZM4477" s="203" t="s">
        <v>3938</v>
      </c>
      <c r="IZN4477" s="162">
        <v>1</v>
      </c>
      <c r="IZO4477" s="204">
        <v>754.9</v>
      </c>
      <c r="IZP4477" s="162">
        <v>2024</v>
      </c>
      <c r="IZQ4477" s="188" t="s">
        <v>4570</v>
      </c>
      <c r="IZR4477" s="162" t="s">
        <v>4217</v>
      </c>
      <c r="IZS4477" s="105">
        <v>3914834.69</v>
      </c>
      <c r="IZT4477" s="196"/>
      <c r="IZU4477" s="197"/>
      <c r="IZV4477" s="196"/>
      <c r="IZW4477" s="265">
        <v>3914834.69</v>
      </c>
      <c r="IZX4477" s="198">
        <v>45364</v>
      </c>
      <c r="IZY4477" s="102">
        <v>45386</v>
      </c>
      <c r="IZZ4477" s="15"/>
      <c r="JAA4477" s="15"/>
      <c r="JAB4477" s="15"/>
      <c r="JAC4477" s="203" t="s">
        <v>3938</v>
      </c>
      <c r="JAD4477" s="162">
        <v>1</v>
      </c>
      <c r="JAE4477" s="204">
        <v>754.9</v>
      </c>
      <c r="JAF4477" s="162">
        <v>2024</v>
      </c>
      <c r="JAG4477" s="188" t="s">
        <v>4570</v>
      </c>
      <c r="JAH4477" s="162" t="s">
        <v>4217</v>
      </c>
      <c r="JAI4477" s="105">
        <v>3914834.69</v>
      </c>
      <c r="JAJ4477" s="196"/>
      <c r="JAK4477" s="197"/>
      <c r="JAL4477" s="196"/>
      <c r="JAM4477" s="265">
        <v>3914834.69</v>
      </c>
      <c r="JAN4477" s="198">
        <v>45364</v>
      </c>
      <c r="JAO4477" s="102">
        <v>45386</v>
      </c>
      <c r="JAP4477" s="15"/>
      <c r="JAQ4477" s="15"/>
      <c r="JAR4477" s="15"/>
      <c r="JAS4477" s="203" t="s">
        <v>3938</v>
      </c>
      <c r="JAT4477" s="162">
        <v>1</v>
      </c>
      <c r="JAU4477" s="204">
        <v>754.9</v>
      </c>
      <c r="JAV4477" s="162">
        <v>2024</v>
      </c>
      <c r="JAW4477" s="188" t="s">
        <v>4570</v>
      </c>
      <c r="JAX4477" s="162" t="s">
        <v>4217</v>
      </c>
      <c r="JAY4477" s="105">
        <v>3914834.69</v>
      </c>
      <c r="JAZ4477" s="196"/>
      <c r="JBA4477" s="197"/>
      <c r="JBB4477" s="196"/>
      <c r="JBC4477" s="265">
        <v>3914834.69</v>
      </c>
      <c r="JBD4477" s="198">
        <v>45364</v>
      </c>
      <c r="JBE4477" s="102">
        <v>45386</v>
      </c>
      <c r="JBF4477" s="15"/>
      <c r="JBG4477" s="15"/>
      <c r="JBH4477" s="15"/>
      <c r="JBI4477" s="203" t="s">
        <v>3938</v>
      </c>
      <c r="JBJ4477" s="162">
        <v>1</v>
      </c>
      <c r="JBK4477" s="204">
        <v>754.9</v>
      </c>
      <c r="JBL4477" s="162">
        <v>2024</v>
      </c>
      <c r="JBM4477" s="188" t="s">
        <v>4570</v>
      </c>
      <c r="JBN4477" s="162" t="s">
        <v>4217</v>
      </c>
      <c r="JBO4477" s="105">
        <v>3914834.69</v>
      </c>
      <c r="JBP4477" s="196"/>
      <c r="JBQ4477" s="197"/>
      <c r="JBR4477" s="196"/>
      <c r="JBS4477" s="265">
        <v>3914834.69</v>
      </c>
      <c r="JBT4477" s="198">
        <v>45364</v>
      </c>
      <c r="JBU4477" s="102">
        <v>45386</v>
      </c>
      <c r="JBV4477" s="15"/>
      <c r="JBW4477" s="15"/>
      <c r="JBX4477" s="15"/>
      <c r="JBY4477" s="203" t="s">
        <v>3938</v>
      </c>
      <c r="JBZ4477" s="162">
        <v>1</v>
      </c>
      <c r="JCA4477" s="204">
        <v>754.9</v>
      </c>
      <c r="JCB4477" s="162">
        <v>2024</v>
      </c>
      <c r="JCC4477" s="188" t="s">
        <v>4570</v>
      </c>
      <c r="JCD4477" s="162" t="s">
        <v>4217</v>
      </c>
      <c r="JCE4477" s="105">
        <v>3914834.69</v>
      </c>
      <c r="JCF4477" s="196"/>
      <c r="JCG4477" s="197"/>
      <c r="JCH4477" s="196"/>
      <c r="JCI4477" s="265">
        <v>3914834.69</v>
      </c>
      <c r="JCJ4477" s="198">
        <v>45364</v>
      </c>
      <c r="JCK4477" s="102">
        <v>45386</v>
      </c>
      <c r="JCL4477" s="15"/>
      <c r="JCM4477" s="15"/>
      <c r="JCN4477" s="15"/>
      <c r="JCO4477" s="203" t="s">
        <v>3938</v>
      </c>
      <c r="JCP4477" s="162">
        <v>1</v>
      </c>
      <c r="JCQ4477" s="204">
        <v>754.9</v>
      </c>
      <c r="JCR4477" s="162">
        <v>2024</v>
      </c>
      <c r="JCS4477" s="188" t="s">
        <v>4570</v>
      </c>
      <c r="JCT4477" s="162" t="s">
        <v>4217</v>
      </c>
      <c r="JCU4477" s="105">
        <v>3914834.69</v>
      </c>
      <c r="JCV4477" s="196"/>
      <c r="JCW4477" s="197"/>
      <c r="JCX4477" s="196"/>
      <c r="JCY4477" s="265">
        <v>3914834.69</v>
      </c>
      <c r="JCZ4477" s="198">
        <v>45364</v>
      </c>
      <c r="JDA4477" s="102">
        <v>45386</v>
      </c>
      <c r="JDB4477" s="15"/>
      <c r="JDC4477" s="15"/>
      <c r="JDD4477" s="15"/>
      <c r="JDE4477" s="203" t="s">
        <v>3938</v>
      </c>
      <c r="JDF4477" s="162">
        <v>1</v>
      </c>
      <c r="JDG4477" s="204">
        <v>754.9</v>
      </c>
      <c r="JDH4477" s="162">
        <v>2024</v>
      </c>
      <c r="JDI4477" s="188" t="s">
        <v>4570</v>
      </c>
      <c r="JDJ4477" s="162" t="s">
        <v>4217</v>
      </c>
      <c r="JDK4477" s="105">
        <v>3914834.69</v>
      </c>
      <c r="JDL4477" s="196"/>
      <c r="JDM4477" s="197"/>
      <c r="JDN4477" s="196"/>
      <c r="JDO4477" s="265">
        <v>3914834.69</v>
      </c>
      <c r="JDP4477" s="198">
        <v>45364</v>
      </c>
      <c r="JDQ4477" s="102">
        <v>45386</v>
      </c>
      <c r="JDR4477" s="15"/>
      <c r="JDS4477" s="15"/>
      <c r="JDT4477" s="15"/>
      <c r="JDU4477" s="203" t="s">
        <v>3938</v>
      </c>
      <c r="JDV4477" s="162">
        <v>1</v>
      </c>
      <c r="JDW4477" s="204">
        <v>754.9</v>
      </c>
      <c r="JDX4477" s="162">
        <v>2024</v>
      </c>
      <c r="JDY4477" s="188" t="s">
        <v>4570</v>
      </c>
      <c r="JDZ4477" s="162" t="s">
        <v>4217</v>
      </c>
      <c r="JEA4477" s="105">
        <v>3914834.69</v>
      </c>
      <c r="JEB4477" s="196"/>
      <c r="JEC4477" s="197"/>
      <c r="JED4477" s="196"/>
      <c r="JEE4477" s="265">
        <v>3914834.69</v>
      </c>
      <c r="JEF4477" s="198">
        <v>45364</v>
      </c>
      <c r="JEG4477" s="102">
        <v>45386</v>
      </c>
      <c r="JEH4477" s="15"/>
      <c r="JEI4477" s="15"/>
      <c r="JEJ4477" s="15"/>
      <c r="JEK4477" s="203" t="s">
        <v>3938</v>
      </c>
      <c r="JEL4477" s="162">
        <v>1</v>
      </c>
      <c r="JEM4477" s="204">
        <v>754.9</v>
      </c>
      <c r="JEN4477" s="162">
        <v>2024</v>
      </c>
      <c r="JEO4477" s="188" t="s">
        <v>4570</v>
      </c>
      <c r="JEP4477" s="162" t="s">
        <v>4217</v>
      </c>
      <c r="JEQ4477" s="105">
        <v>3914834.69</v>
      </c>
      <c r="JER4477" s="196"/>
      <c r="JES4477" s="197"/>
      <c r="JET4477" s="196"/>
      <c r="JEU4477" s="265">
        <v>3914834.69</v>
      </c>
      <c r="JEV4477" s="198">
        <v>45364</v>
      </c>
      <c r="JEW4477" s="102">
        <v>45386</v>
      </c>
      <c r="JEX4477" s="15"/>
      <c r="JEY4477" s="15"/>
      <c r="JEZ4477" s="15"/>
      <c r="JFA4477" s="203" t="s">
        <v>3938</v>
      </c>
      <c r="JFB4477" s="162">
        <v>1</v>
      </c>
      <c r="JFC4477" s="204">
        <v>754.9</v>
      </c>
      <c r="JFD4477" s="162">
        <v>2024</v>
      </c>
      <c r="JFE4477" s="188" t="s">
        <v>4570</v>
      </c>
      <c r="JFF4477" s="162" t="s">
        <v>4217</v>
      </c>
      <c r="JFG4477" s="105">
        <v>3914834.69</v>
      </c>
      <c r="JFH4477" s="196"/>
      <c r="JFI4477" s="197"/>
      <c r="JFJ4477" s="196"/>
      <c r="JFK4477" s="265">
        <v>3914834.69</v>
      </c>
      <c r="JFL4477" s="198">
        <v>45364</v>
      </c>
      <c r="JFM4477" s="102">
        <v>45386</v>
      </c>
      <c r="JFN4477" s="15"/>
      <c r="JFO4477" s="15"/>
      <c r="JFP4477" s="15"/>
      <c r="JFQ4477" s="203" t="s">
        <v>3938</v>
      </c>
      <c r="JFR4477" s="162">
        <v>1</v>
      </c>
      <c r="JFS4477" s="204">
        <v>754.9</v>
      </c>
      <c r="JFT4477" s="162">
        <v>2024</v>
      </c>
      <c r="JFU4477" s="188" t="s">
        <v>4570</v>
      </c>
      <c r="JFV4477" s="162" t="s">
        <v>4217</v>
      </c>
      <c r="JFW4477" s="105">
        <v>3914834.69</v>
      </c>
      <c r="JFX4477" s="196"/>
      <c r="JFY4477" s="197"/>
      <c r="JFZ4477" s="196"/>
      <c r="JGA4477" s="265">
        <v>3914834.69</v>
      </c>
      <c r="JGB4477" s="198">
        <v>45364</v>
      </c>
      <c r="JGC4477" s="102">
        <v>45386</v>
      </c>
      <c r="JGD4477" s="15"/>
      <c r="JGE4477" s="15"/>
      <c r="JGF4477" s="15"/>
      <c r="JGG4477" s="203" t="s">
        <v>3938</v>
      </c>
      <c r="JGH4477" s="162">
        <v>1</v>
      </c>
      <c r="JGI4477" s="204">
        <v>754.9</v>
      </c>
      <c r="JGJ4477" s="162">
        <v>2024</v>
      </c>
      <c r="JGK4477" s="188" t="s">
        <v>4570</v>
      </c>
      <c r="JGL4477" s="162" t="s">
        <v>4217</v>
      </c>
      <c r="JGM4477" s="105">
        <v>3914834.69</v>
      </c>
      <c r="JGN4477" s="196"/>
      <c r="JGO4477" s="197"/>
      <c r="JGP4477" s="196"/>
      <c r="JGQ4477" s="265">
        <v>3914834.69</v>
      </c>
      <c r="JGR4477" s="198">
        <v>45364</v>
      </c>
      <c r="JGS4477" s="102">
        <v>45386</v>
      </c>
      <c r="JGT4477" s="15"/>
      <c r="JGU4477" s="15"/>
      <c r="JGV4477" s="15"/>
      <c r="JGW4477" s="203" t="s">
        <v>3938</v>
      </c>
      <c r="JGX4477" s="162">
        <v>1</v>
      </c>
      <c r="JGY4477" s="204">
        <v>754.9</v>
      </c>
      <c r="JGZ4477" s="162">
        <v>2024</v>
      </c>
      <c r="JHA4477" s="188" t="s">
        <v>4570</v>
      </c>
      <c r="JHB4477" s="162" t="s">
        <v>4217</v>
      </c>
      <c r="JHC4477" s="105">
        <v>3914834.69</v>
      </c>
      <c r="JHD4477" s="196"/>
      <c r="JHE4477" s="197"/>
      <c r="JHF4477" s="196"/>
      <c r="JHG4477" s="265">
        <v>3914834.69</v>
      </c>
      <c r="JHH4477" s="198">
        <v>45364</v>
      </c>
      <c r="JHI4477" s="102">
        <v>45386</v>
      </c>
      <c r="JHJ4477" s="15"/>
      <c r="JHK4477" s="15"/>
      <c r="JHL4477" s="15"/>
      <c r="JHM4477" s="203" t="s">
        <v>3938</v>
      </c>
      <c r="JHN4477" s="162">
        <v>1</v>
      </c>
      <c r="JHO4477" s="204">
        <v>754.9</v>
      </c>
      <c r="JHP4477" s="162">
        <v>2024</v>
      </c>
      <c r="JHQ4477" s="188" t="s">
        <v>4570</v>
      </c>
      <c r="JHR4477" s="162" t="s">
        <v>4217</v>
      </c>
      <c r="JHS4477" s="105">
        <v>3914834.69</v>
      </c>
      <c r="JHT4477" s="196"/>
      <c r="JHU4477" s="197"/>
      <c r="JHV4477" s="196"/>
      <c r="JHW4477" s="265">
        <v>3914834.69</v>
      </c>
      <c r="JHX4477" s="198">
        <v>45364</v>
      </c>
      <c r="JHY4477" s="102">
        <v>45386</v>
      </c>
      <c r="JHZ4477" s="15"/>
      <c r="JIA4477" s="15"/>
      <c r="JIB4477" s="15"/>
      <c r="JIC4477" s="203" t="s">
        <v>3938</v>
      </c>
      <c r="JID4477" s="162">
        <v>1</v>
      </c>
      <c r="JIE4477" s="204">
        <v>754.9</v>
      </c>
      <c r="JIF4477" s="162">
        <v>2024</v>
      </c>
      <c r="JIG4477" s="188" t="s">
        <v>4570</v>
      </c>
      <c r="JIH4477" s="162" t="s">
        <v>4217</v>
      </c>
      <c r="JII4477" s="105">
        <v>3914834.69</v>
      </c>
      <c r="JIJ4477" s="196"/>
      <c r="JIK4477" s="197"/>
      <c r="JIL4477" s="196"/>
      <c r="JIM4477" s="265">
        <v>3914834.69</v>
      </c>
      <c r="JIN4477" s="198">
        <v>45364</v>
      </c>
      <c r="JIO4477" s="102">
        <v>45386</v>
      </c>
      <c r="JIP4477" s="15"/>
      <c r="JIQ4477" s="15"/>
      <c r="JIR4477" s="15"/>
      <c r="JIS4477" s="203" t="s">
        <v>3938</v>
      </c>
      <c r="JIT4477" s="162">
        <v>1</v>
      </c>
      <c r="JIU4477" s="204">
        <v>754.9</v>
      </c>
      <c r="JIV4477" s="162">
        <v>2024</v>
      </c>
      <c r="JIW4477" s="188" t="s">
        <v>4570</v>
      </c>
      <c r="JIX4477" s="162" t="s">
        <v>4217</v>
      </c>
      <c r="JIY4477" s="105">
        <v>3914834.69</v>
      </c>
      <c r="JIZ4477" s="196"/>
      <c r="JJA4477" s="197"/>
      <c r="JJB4477" s="196"/>
      <c r="JJC4477" s="265">
        <v>3914834.69</v>
      </c>
      <c r="JJD4477" s="198">
        <v>45364</v>
      </c>
      <c r="JJE4477" s="102">
        <v>45386</v>
      </c>
      <c r="JJF4477" s="15"/>
      <c r="JJG4477" s="15"/>
      <c r="JJH4477" s="15"/>
      <c r="JJI4477" s="203" t="s">
        <v>3938</v>
      </c>
      <c r="JJJ4477" s="162">
        <v>1</v>
      </c>
      <c r="JJK4477" s="204">
        <v>754.9</v>
      </c>
      <c r="JJL4477" s="162">
        <v>2024</v>
      </c>
      <c r="JJM4477" s="188" t="s">
        <v>4570</v>
      </c>
      <c r="JJN4477" s="162" t="s">
        <v>4217</v>
      </c>
      <c r="JJO4477" s="105">
        <v>3914834.69</v>
      </c>
      <c r="JJP4477" s="196"/>
      <c r="JJQ4477" s="197"/>
      <c r="JJR4477" s="196"/>
      <c r="JJS4477" s="265">
        <v>3914834.69</v>
      </c>
      <c r="JJT4477" s="198">
        <v>45364</v>
      </c>
      <c r="JJU4477" s="102">
        <v>45386</v>
      </c>
      <c r="JJV4477" s="15"/>
      <c r="JJW4477" s="15"/>
      <c r="JJX4477" s="15"/>
      <c r="JJY4477" s="203" t="s">
        <v>3938</v>
      </c>
      <c r="JJZ4477" s="162">
        <v>1</v>
      </c>
      <c r="JKA4477" s="204">
        <v>754.9</v>
      </c>
      <c r="JKB4477" s="162">
        <v>2024</v>
      </c>
      <c r="JKC4477" s="188" t="s">
        <v>4570</v>
      </c>
      <c r="JKD4477" s="162" t="s">
        <v>4217</v>
      </c>
      <c r="JKE4477" s="105">
        <v>3914834.69</v>
      </c>
      <c r="JKF4477" s="196"/>
      <c r="JKG4477" s="197"/>
      <c r="JKH4477" s="196"/>
      <c r="JKI4477" s="265">
        <v>3914834.69</v>
      </c>
      <c r="JKJ4477" s="198">
        <v>45364</v>
      </c>
      <c r="JKK4477" s="102">
        <v>45386</v>
      </c>
      <c r="JKL4477" s="15"/>
      <c r="JKM4477" s="15"/>
      <c r="JKN4477" s="15"/>
      <c r="JKO4477" s="203" t="s">
        <v>3938</v>
      </c>
      <c r="JKP4477" s="162">
        <v>1</v>
      </c>
      <c r="JKQ4477" s="204">
        <v>754.9</v>
      </c>
      <c r="JKR4477" s="162">
        <v>2024</v>
      </c>
      <c r="JKS4477" s="188" t="s">
        <v>4570</v>
      </c>
      <c r="JKT4477" s="162" t="s">
        <v>4217</v>
      </c>
      <c r="JKU4477" s="105">
        <v>3914834.69</v>
      </c>
      <c r="JKV4477" s="196"/>
      <c r="JKW4477" s="197"/>
      <c r="JKX4477" s="196"/>
      <c r="JKY4477" s="265">
        <v>3914834.69</v>
      </c>
      <c r="JKZ4477" s="198">
        <v>45364</v>
      </c>
      <c r="JLA4477" s="102">
        <v>45386</v>
      </c>
      <c r="JLB4477" s="15"/>
      <c r="JLC4477" s="15"/>
      <c r="JLD4477" s="15"/>
      <c r="JLE4477" s="203" t="s">
        <v>3938</v>
      </c>
      <c r="JLF4477" s="162">
        <v>1</v>
      </c>
      <c r="JLG4477" s="204">
        <v>754.9</v>
      </c>
      <c r="JLH4477" s="162">
        <v>2024</v>
      </c>
      <c r="JLI4477" s="188" t="s">
        <v>4570</v>
      </c>
      <c r="JLJ4477" s="162" t="s">
        <v>4217</v>
      </c>
      <c r="JLK4477" s="105">
        <v>3914834.69</v>
      </c>
      <c r="JLL4477" s="196"/>
      <c r="JLM4477" s="197"/>
      <c r="JLN4477" s="196"/>
      <c r="JLO4477" s="265">
        <v>3914834.69</v>
      </c>
      <c r="JLP4477" s="198">
        <v>45364</v>
      </c>
      <c r="JLQ4477" s="102">
        <v>45386</v>
      </c>
      <c r="JLR4477" s="15"/>
      <c r="JLS4477" s="15"/>
      <c r="JLT4477" s="15"/>
      <c r="JLU4477" s="203" t="s">
        <v>3938</v>
      </c>
      <c r="JLV4477" s="162">
        <v>1</v>
      </c>
      <c r="JLW4477" s="204">
        <v>754.9</v>
      </c>
      <c r="JLX4477" s="162">
        <v>2024</v>
      </c>
      <c r="JLY4477" s="188" t="s">
        <v>4570</v>
      </c>
      <c r="JLZ4477" s="162" t="s">
        <v>4217</v>
      </c>
      <c r="JMA4477" s="105">
        <v>3914834.69</v>
      </c>
      <c r="JMB4477" s="196"/>
      <c r="JMC4477" s="197"/>
      <c r="JMD4477" s="196"/>
      <c r="JME4477" s="265">
        <v>3914834.69</v>
      </c>
      <c r="JMF4477" s="198">
        <v>45364</v>
      </c>
      <c r="JMG4477" s="102">
        <v>45386</v>
      </c>
      <c r="JMH4477" s="15"/>
      <c r="JMI4477" s="15"/>
      <c r="JMJ4477" s="15"/>
      <c r="JMK4477" s="203" t="s">
        <v>3938</v>
      </c>
      <c r="JML4477" s="162">
        <v>1</v>
      </c>
      <c r="JMM4477" s="204">
        <v>754.9</v>
      </c>
      <c r="JMN4477" s="162">
        <v>2024</v>
      </c>
      <c r="JMO4477" s="188" t="s">
        <v>4570</v>
      </c>
      <c r="JMP4477" s="162" t="s">
        <v>4217</v>
      </c>
      <c r="JMQ4477" s="105">
        <v>3914834.69</v>
      </c>
      <c r="JMR4477" s="196"/>
      <c r="JMS4477" s="197"/>
      <c r="JMT4477" s="196"/>
      <c r="JMU4477" s="265">
        <v>3914834.69</v>
      </c>
      <c r="JMV4477" s="198">
        <v>45364</v>
      </c>
      <c r="JMW4477" s="102">
        <v>45386</v>
      </c>
      <c r="JMX4477" s="15"/>
      <c r="JMY4477" s="15"/>
      <c r="JMZ4477" s="15"/>
      <c r="JNA4477" s="203" t="s">
        <v>3938</v>
      </c>
      <c r="JNB4477" s="162">
        <v>1</v>
      </c>
      <c r="JNC4477" s="204">
        <v>754.9</v>
      </c>
      <c r="JND4477" s="162">
        <v>2024</v>
      </c>
      <c r="JNE4477" s="188" t="s">
        <v>4570</v>
      </c>
      <c r="JNF4477" s="162" t="s">
        <v>4217</v>
      </c>
      <c r="JNG4477" s="105">
        <v>3914834.69</v>
      </c>
      <c r="JNH4477" s="196"/>
      <c r="JNI4477" s="197"/>
      <c r="JNJ4477" s="196"/>
      <c r="JNK4477" s="265">
        <v>3914834.69</v>
      </c>
      <c r="JNL4477" s="198">
        <v>45364</v>
      </c>
      <c r="JNM4477" s="102">
        <v>45386</v>
      </c>
      <c r="JNN4477" s="15"/>
      <c r="JNO4477" s="15"/>
      <c r="JNP4477" s="15"/>
      <c r="JNQ4477" s="203" t="s">
        <v>3938</v>
      </c>
      <c r="JNR4477" s="162">
        <v>1</v>
      </c>
      <c r="JNS4477" s="204">
        <v>754.9</v>
      </c>
      <c r="JNT4477" s="162">
        <v>2024</v>
      </c>
      <c r="JNU4477" s="188" t="s">
        <v>4570</v>
      </c>
      <c r="JNV4477" s="162" t="s">
        <v>4217</v>
      </c>
      <c r="JNW4477" s="105">
        <v>3914834.69</v>
      </c>
      <c r="JNX4477" s="196"/>
      <c r="JNY4477" s="197"/>
      <c r="JNZ4477" s="196"/>
      <c r="JOA4477" s="265">
        <v>3914834.69</v>
      </c>
      <c r="JOB4477" s="198">
        <v>45364</v>
      </c>
      <c r="JOC4477" s="102">
        <v>45386</v>
      </c>
      <c r="JOD4477" s="15"/>
      <c r="JOE4477" s="15"/>
      <c r="JOF4477" s="15"/>
      <c r="JOG4477" s="203" t="s">
        <v>3938</v>
      </c>
      <c r="JOH4477" s="162">
        <v>1</v>
      </c>
      <c r="JOI4477" s="204">
        <v>754.9</v>
      </c>
      <c r="JOJ4477" s="162">
        <v>2024</v>
      </c>
      <c r="JOK4477" s="188" t="s">
        <v>4570</v>
      </c>
      <c r="JOL4477" s="162" t="s">
        <v>4217</v>
      </c>
      <c r="JOM4477" s="105">
        <v>3914834.69</v>
      </c>
      <c r="JON4477" s="196"/>
      <c r="JOO4477" s="197"/>
      <c r="JOP4477" s="196"/>
      <c r="JOQ4477" s="265">
        <v>3914834.69</v>
      </c>
      <c r="JOR4477" s="198">
        <v>45364</v>
      </c>
      <c r="JOS4477" s="102">
        <v>45386</v>
      </c>
      <c r="JOT4477" s="15"/>
      <c r="JOU4477" s="15"/>
      <c r="JOV4477" s="15"/>
      <c r="JOW4477" s="203" t="s">
        <v>3938</v>
      </c>
      <c r="JOX4477" s="162">
        <v>1</v>
      </c>
      <c r="JOY4477" s="204">
        <v>754.9</v>
      </c>
      <c r="JOZ4477" s="162">
        <v>2024</v>
      </c>
      <c r="JPA4477" s="188" t="s">
        <v>4570</v>
      </c>
      <c r="JPB4477" s="162" t="s">
        <v>4217</v>
      </c>
      <c r="JPC4477" s="105">
        <v>3914834.69</v>
      </c>
      <c r="JPD4477" s="196"/>
      <c r="JPE4477" s="197"/>
      <c r="JPF4477" s="196"/>
      <c r="JPG4477" s="265">
        <v>3914834.69</v>
      </c>
      <c r="JPH4477" s="198">
        <v>45364</v>
      </c>
      <c r="JPI4477" s="102">
        <v>45386</v>
      </c>
      <c r="JPJ4477" s="15"/>
      <c r="JPK4477" s="15"/>
      <c r="JPL4477" s="15"/>
      <c r="JPM4477" s="203" t="s">
        <v>3938</v>
      </c>
      <c r="JPN4477" s="162">
        <v>1</v>
      </c>
      <c r="JPO4477" s="204">
        <v>754.9</v>
      </c>
      <c r="JPP4477" s="162">
        <v>2024</v>
      </c>
      <c r="JPQ4477" s="188" t="s">
        <v>4570</v>
      </c>
      <c r="JPR4477" s="162" t="s">
        <v>4217</v>
      </c>
      <c r="JPS4477" s="105">
        <v>3914834.69</v>
      </c>
      <c r="JPT4477" s="196"/>
      <c r="JPU4477" s="197"/>
      <c r="JPV4477" s="196"/>
      <c r="JPW4477" s="265">
        <v>3914834.69</v>
      </c>
      <c r="JPX4477" s="198">
        <v>45364</v>
      </c>
      <c r="JPY4477" s="102">
        <v>45386</v>
      </c>
      <c r="JPZ4477" s="15"/>
      <c r="JQA4477" s="15"/>
      <c r="JQB4477" s="15"/>
      <c r="JQC4477" s="203" t="s">
        <v>3938</v>
      </c>
      <c r="JQD4477" s="162">
        <v>1</v>
      </c>
      <c r="JQE4477" s="204">
        <v>754.9</v>
      </c>
      <c r="JQF4477" s="162">
        <v>2024</v>
      </c>
      <c r="JQG4477" s="188" t="s">
        <v>4570</v>
      </c>
      <c r="JQH4477" s="162" t="s">
        <v>4217</v>
      </c>
      <c r="JQI4477" s="105">
        <v>3914834.69</v>
      </c>
      <c r="JQJ4477" s="196"/>
      <c r="JQK4477" s="197"/>
      <c r="JQL4477" s="196"/>
      <c r="JQM4477" s="265">
        <v>3914834.69</v>
      </c>
      <c r="JQN4477" s="198">
        <v>45364</v>
      </c>
      <c r="JQO4477" s="102">
        <v>45386</v>
      </c>
      <c r="JQP4477" s="15"/>
      <c r="JQQ4477" s="15"/>
      <c r="JQR4477" s="15"/>
      <c r="JQS4477" s="203" t="s">
        <v>3938</v>
      </c>
      <c r="JQT4477" s="162">
        <v>1</v>
      </c>
      <c r="JQU4477" s="204">
        <v>754.9</v>
      </c>
      <c r="JQV4477" s="162">
        <v>2024</v>
      </c>
      <c r="JQW4477" s="188" t="s">
        <v>4570</v>
      </c>
      <c r="JQX4477" s="162" t="s">
        <v>4217</v>
      </c>
      <c r="JQY4477" s="105">
        <v>3914834.69</v>
      </c>
      <c r="JQZ4477" s="196"/>
      <c r="JRA4477" s="197"/>
      <c r="JRB4477" s="196"/>
      <c r="JRC4477" s="265">
        <v>3914834.69</v>
      </c>
      <c r="JRD4477" s="198">
        <v>45364</v>
      </c>
      <c r="JRE4477" s="102">
        <v>45386</v>
      </c>
      <c r="JRF4477" s="15"/>
      <c r="JRG4477" s="15"/>
      <c r="JRH4477" s="15"/>
      <c r="JRI4477" s="203" t="s">
        <v>3938</v>
      </c>
      <c r="JRJ4477" s="162">
        <v>1</v>
      </c>
      <c r="JRK4477" s="204">
        <v>754.9</v>
      </c>
      <c r="JRL4477" s="162">
        <v>2024</v>
      </c>
      <c r="JRM4477" s="188" t="s">
        <v>4570</v>
      </c>
      <c r="JRN4477" s="162" t="s">
        <v>4217</v>
      </c>
      <c r="JRO4477" s="105">
        <v>3914834.69</v>
      </c>
      <c r="JRP4477" s="196"/>
      <c r="JRQ4477" s="197"/>
      <c r="JRR4477" s="196"/>
      <c r="JRS4477" s="265">
        <v>3914834.69</v>
      </c>
      <c r="JRT4477" s="198">
        <v>45364</v>
      </c>
      <c r="JRU4477" s="102">
        <v>45386</v>
      </c>
      <c r="JRV4477" s="15"/>
      <c r="JRW4477" s="15"/>
      <c r="JRX4477" s="15"/>
      <c r="JRY4477" s="203" t="s">
        <v>3938</v>
      </c>
      <c r="JRZ4477" s="162">
        <v>1</v>
      </c>
      <c r="JSA4477" s="204">
        <v>754.9</v>
      </c>
      <c r="JSB4477" s="162">
        <v>2024</v>
      </c>
      <c r="JSC4477" s="188" t="s">
        <v>4570</v>
      </c>
      <c r="JSD4477" s="162" t="s">
        <v>4217</v>
      </c>
      <c r="JSE4477" s="105">
        <v>3914834.69</v>
      </c>
      <c r="JSF4477" s="196"/>
      <c r="JSG4477" s="197"/>
      <c r="JSH4477" s="196"/>
      <c r="JSI4477" s="265">
        <v>3914834.69</v>
      </c>
      <c r="JSJ4477" s="198">
        <v>45364</v>
      </c>
      <c r="JSK4477" s="102">
        <v>45386</v>
      </c>
      <c r="JSL4477" s="15"/>
      <c r="JSM4477" s="15"/>
      <c r="JSN4477" s="15"/>
      <c r="JSO4477" s="203" t="s">
        <v>3938</v>
      </c>
      <c r="JSP4477" s="162">
        <v>1</v>
      </c>
      <c r="JSQ4477" s="204">
        <v>754.9</v>
      </c>
      <c r="JSR4477" s="162">
        <v>2024</v>
      </c>
      <c r="JSS4477" s="188" t="s">
        <v>4570</v>
      </c>
      <c r="JST4477" s="162" t="s">
        <v>4217</v>
      </c>
      <c r="JSU4477" s="105">
        <v>3914834.69</v>
      </c>
      <c r="JSV4477" s="196"/>
      <c r="JSW4477" s="197"/>
      <c r="JSX4477" s="196"/>
      <c r="JSY4477" s="265">
        <v>3914834.69</v>
      </c>
      <c r="JSZ4477" s="198">
        <v>45364</v>
      </c>
      <c r="JTA4477" s="102">
        <v>45386</v>
      </c>
      <c r="JTB4477" s="15"/>
      <c r="JTC4477" s="15"/>
      <c r="JTD4477" s="15"/>
      <c r="JTE4477" s="203" t="s">
        <v>3938</v>
      </c>
      <c r="JTF4477" s="162">
        <v>1</v>
      </c>
      <c r="JTG4477" s="204">
        <v>754.9</v>
      </c>
      <c r="JTH4477" s="162">
        <v>2024</v>
      </c>
      <c r="JTI4477" s="188" t="s">
        <v>4570</v>
      </c>
      <c r="JTJ4477" s="162" t="s">
        <v>4217</v>
      </c>
      <c r="JTK4477" s="105">
        <v>3914834.69</v>
      </c>
      <c r="JTL4477" s="196"/>
      <c r="JTM4477" s="197"/>
      <c r="JTN4477" s="196"/>
      <c r="JTO4477" s="265">
        <v>3914834.69</v>
      </c>
      <c r="JTP4477" s="198">
        <v>45364</v>
      </c>
      <c r="JTQ4477" s="102">
        <v>45386</v>
      </c>
      <c r="JTR4477" s="15"/>
      <c r="JTS4477" s="15"/>
      <c r="JTT4477" s="15"/>
      <c r="JTU4477" s="203" t="s">
        <v>3938</v>
      </c>
      <c r="JTV4477" s="162">
        <v>1</v>
      </c>
      <c r="JTW4477" s="204">
        <v>754.9</v>
      </c>
      <c r="JTX4477" s="162">
        <v>2024</v>
      </c>
      <c r="JTY4477" s="188" t="s">
        <v>4570</v>
      </c>
      <c r="JTZ4477" s="162" t="s">
        <v>4217</v>
      </c>
      <c r="JUA4477" s="105">
        <v>3914834.69</v>
      </c>
      <c r="JUB4477" s="196"/>
      <c r="JUC4477" s="197"/>
      <c r="JUD4477" s="196"/>
      <c r="JUE4477" s="265">
        <v>3914834.69</v>
      </c>
      <c r="JUF4477" s="198">
        <v>45364</v>
      </c>
      <c r="JUG4477" s="102">
        <v>45386</v>
      </c>
      <c r="JUH4477" s="15"/>
      <c r="JUI4477" s="15"/>
      <c r="JUJ4477" s="15"/>
      <c r="JUK4477" s="203" t="s">
        <v>3938</v>
      </c>
      <c r="JUL4477" s="162">
        <v>1</v>
      </c>
      <c r="JUM4477" s="204">
        <v>754.9</v>
      </c>
      <c r="JUN4477" s="162">
        <v>2024</v>
      </c>
      <c r="JUO4477" s="188" t="s">
        <v>4570</v>
      </c>
      <c r="JUP4477" s="162" t="s">
        <v>4217</v>
      </c>
      <c r="JUQ4477" s="105">
        <v>3914834.69</v>
      </c>
      <c r="JUR4477" s="196"/>
      <c r="JUS4477" s="197"/>
      <c r="JUT4477" s="196"/>
      <c r="JUU4477" s="265">
        <v>3914834.69</v>
      </c>
      <c r="JUV4477" s="198">
        <v>45364</v>
      </c>
      <c r="JUW4477" s="102">
        <v>45386</v>
      </c>
      <c r="JUX4477" s="15"/>
      <c r="JUY4477" s="15"/>
      <c r="JUZ4477" s="15"/>
      <c r="JVA4477" s="203" t="s">
        <v>3938</v>
      </c>
      <c r="JVB4477" s="162">
        <v>1</v>
      </c>
      <c r="JVC4477" s="204">
        <v>754.9</v>
      </c>
      <c r="JVD4477" s="162">
        <v>2024</v>
      </c>
      <c r="JVE4477" s="188" t="s">
        <v>4570</v>
      </c>
      <c r="JVF4477" s="162" t="s">
        <v>4217</v>
      </c>
      <c r="JVG4477" s="105">
        <v>3914834.69</v>
      </c>
      <c r="JVH4477" s="196"/>
      <c r="JVI4477" s="197"/>
      <c r="JVJ4477" s="196"/>
      <c r="JVK4477" s="265">
        <v>3914834.69</v>
      </c>
      <c r="JVL4477" s="198">
        <v>45364</v>
      </c>
      <c r="JVM4477" s="102">
        <v>45386</v>
      </c>
      <c r="JVN4477" s="15"/>
      <c r="JVO4477" s="15"/>
      <c r="JVP4477" s="15"/>
      <c r="JVQ4477" s="203" t="s">
        <v>3938</v>
      </c>
      <c r="JVR4477" s="162">
        <v>1</v>
      </c>
      <c r="JVS4477" s="204">
        <v>754.9</v>
      </c>
      <c r="JVT4477" s="162">
        <v>2024</v>
      </c>
      <c r="JVU4477" s="188" t="s">
        <v>4570</v>
      </c>
      <c r="JVV4477" s="162" t="s">
        <v>4217</v>
      </c>
      <c r="JVW4477" s="105">
        <v>3914834.69</v>
      </c>
      <c r="JVX4477" s="196"/>
      <c r="JVY4477" s="197"/>
      <c r="JVZ4477" s="196"/>
      <c r="JWA4477" s="265">
        <v>3914834.69</v>
      </c>
      <c r="JWB4477" s="198">
        <v>45364</v>
      </c>
      <c r="JWC4477" s="102">
        <v>45386</v>
      </c>
      <c r="JWD4477" s="15"/>
      <c r="JWE4477" s="15"/>
      <c r="JWF4477" s="15"/>
      <c r="JWG4477" s="203" t="s">
        <v>3938</v>
      </c>
      <c r="JWH4477" s="162">
        <v>1</v>
      </c>
      <c r="JWI4477" s="204">
        <v>754.9</v>
      </c>
      <c r="JWJ4477" s="162">
        <v>2024</v>
      </c>
      <c r="JWK4477" s="188" t="s">
        <v>4570</v>
      </c>
      <c r="JWL4477" s="162" t="s">
        <v>4217</v>
      </c>
      <c r="JWM4477" s="105">
        <v>3914834.69</v>
      </c>
      <c r="JWN4477" s="196"/>
      <c r="JWO4477" s="197"/>
      <c r="JWP4477" s="196"/>
      <c r="JWQ4477" s="265">
        <v>3914834.69</v>
      </c>
      <c r="JWR4477" s="198">
        <v>45364</v>
      </c>
      <c r="JWS4477" s="102">
        <v>45386</v>
      </c>
      <c r="JWT4477" s="15"/>
      <c r="JWU4477" s="15"/>
      <c r="JWV4477" s="15"/>
      <c r="JWW4477" s="203" t="s">
        <v>3938</v>
      </c>
      <c r="JWX4477" s="162">
        <v>1</v>
      </c>
      <c r="JWY4477" s="204">
        <v>754.9</v>
      </c>
      <c r="JWZ4477" s="162">
        <v>2024</v>
      </c>
      <c r="JXA4477" s="188" t="s">
        <v>4570</v>
      </c>
      <c r="JXB4477" s="162" t="s">
        <v>4217</v>
      </c>
      <c r="JXC4477" s="105">
        <v>3914834.69</v>
      </c>
      <c r="JXD4477" s="196"/>
      <c r="JXE4477" s="197"/>
      <c r="JXF4477" s="196"/>
      <c r="JXG4477" s="265">
        <v>3914834.69</v>
      </c>
      <c r="JXH4477" s="198">
        <v>45364</v>
      </c>
      <c r="JXI4477" s="102">
        <v>45386</v>
      </c>
      <c r="JXJ4477" s="15"/>
      <c r="JXK4477" s="15"/>
      <c r="JXL4477" s="15"/>
      <c r="JXM4477" s="203" t="s">
        <v>3938</v>
      </c>
      <c r="JXN4477" s="162">
        <v>1</v>
      </c>
      <c r="JXO4477" s="204">
        <v>754.9</v>
      </c>
      <c r="JXP4477" s="162">
        <v>2024</v>
      </c>
      <c r="JXQ4477" s="188" t="s">
        <v>4570</v>
      </c>
      <c r="JXR4477" s="162" t="s">
        <v>4217</v>
      </c>
      <c r="JXS4477" s="105">
        <v>3914834.69</v>
      </c>
      <c r="JXT4477" s="196"/>
      <c r="JXU4477" s="197"/>
      <c r="JXV4477" s="196"/>
      <c r="JXW4477" s="265">
        <v>3914834.69</v>
      </c>
      <c r="JXX4477" s="198">
        <v>45364</v>
      </c>
      <c r="JXY4477" s="102">
        <v>45386</v>
      </c>
      <c r="JXZ4477" s="15"/>
      <c r="JYA4477" s="15"/>
      <c r="JYB4477" s="15"/>
      <c r="JYC4477" s="203" t="s">
        <v>3938</v>
      </c>
      <c r="JYD4477" s="162">
        <v>1</v>
      </c>
      <c r="JYE4477" s="204">
        <v>754.9</v>
      </c>
      <c r="JYF4477" s="162">
        <v>2024</v>
      </c>
      <c r="JYG4477" s="188" t="s">
        <v>4570</v>
      </c>
      <c r="JYH4477" s="162" t="s">
        <v>4217</v>
      </c>
      <c r="JYI4477" s="105">
        <v>3914834.69</v>
      </c>
      <c r="JYJ4477" s="196"/>
      <c r="JYK4477" s="197"/>
      <c r="JYL4477" s="196"/>
      <c r="JYM4477" s="265">
        <v>3914834.69</v>
      </c>
      <c r="JYN4477" s="198">
        <v>45364</v>
      </c>
      <c r="JYO4477" s="102">
        <v>45386</v>
      </c>
      <c r="JYP4477" s="15"/>
      <c r="JYQ4477" s="15"/>
      <c r="JYR4477" s="15"/>
      <c r="JYS4477" s="203" t="s">
        <v>3938</v>
      </c>
      <c r="JYT4477" s="162">
        <v>1</v>
      </c>
      <c r="JYU4477" s="204">
        <v>754.9</v>
      </c>
      <c r="JYV4477" s="162">
        <v>2024</v>
      </c>
      <c r="JYW4477" s="188" t="s">
        <v>4570</v>
      </c>
      <c r="JYX4477" s="162" t="s">
        <v>4217</v>
      </c>
      <c r="JYY4477" s="105">
        <v>3914834.69</v>
      </c>
      <c r="JYZ4477" s="196"/>
      <c r="JZA4477" s="197"/>
      <c r="JZB4477" s="196"/>
      <c r="JZC4477" s="265">
        <v>3914834.69</v>
      </c>
      <c r="JZD4477" s="198">
        <v>45364</v>
      </c>
      <c r="JZE4477" s="102">
        <v>45386</v>
      </c>
      <c r="JZF4477" s="15"/>
      <c r="JZG4477" s="15"/>
      <c r="JZH4477" s="15"/>
      <c r="JZI4477" s="203" t="s">
        <v>3938</v>
      </c>
      <c r="JZJ4477" s="162">
        <v>1</v>
      </c>
      <c r="JZK4477" s="204">
        <v>754.9</v>
      </c>
      <c r="JZL4477" s="162">
        <v>2024</v>
      </c>
      <c r="JZM4477" s="188" t="s">
        <v>4570</v>
      </c>
      <c r="JZN4477" s="162" t="s">
        <v>4217</v>
      </c>
      <c r="JZO4477" s="105">
        <v>3914834.69</v>
      </c>
      <c r="JZP4477" s="196"/>
      <c r="JZQ4477" s="197"/>
      <c r="JZR4477" s="196"/>
      <c r="JZS4477" s="265">
        <v>3914834.69</v>
      </c>
      <c r="JZT4477" s="198">
        <v>45364</v>
      </c>
      <c r="JZU4477" s="102">
        <v>45386</v>
      </c>
      <c r="JZV4477" s="15"/>
      <c r="JZW4477" s="15"/>
      <c r="JZX4477" s="15"/>
      <c r="JZY4477" s="203" t="s">
        <v>3938</v>
      </c>
      <c r="JZZ4477" s="162">
        <v>1</v>
      </c>
      <c r="KAA4477" s="204">
        <v>754.9</v>
      </c>
      <c r="KAB4477" s="162">
        <v>2024</v>
      </c>
      <c r="KAC4477" s="188" t="s">
        <v>4570</v>
      </c>
      <c r="KAD4477" s="162" t="s">
        <v>4217</v>
      </c>
      <c r="KAE4477" s="105">
        <v>3914834.69</v>
      </c>
      <c r="KAF4477" s="196"/>
      <c r="KAG4477" s="197"/>
      <c r="KAH4477" s="196"/>
      <c r="KAI4477" s="265">
        <v>3914834.69</v>
      </c>
      <c r="KAJ4477" s="198">
        <v>45364</v>
      </c>
      <c r="KAK4477" s="102">
        <v>45386</v>
      </c>
      <c r="KAL4477" s="15"/>
      <c r="KAM4477" s="15"/>
      <c r="KAN4477" s="15"/>
      <c r="KAO4477" s="203" t="s">
        <v>3938</v>
      </c>
      <c r="KAP4477" s="162">
        <v>1</v>
      </c>
      <c r="KAQ4477" s="204">
        <v>754.9</v>
      </c>
      <c r="KAR4477" s="162">
        <v>2024</v>
      </c>
      <c r="KAS4477" s="188" t="s">
        <v>4570</v>
      </c>
      <c r="KAT4477" s="162" t="s">
        <v>4217</v>
      </c>
      <c r="KAU4477" s="105">
        <v>3914834.69</v>
      </c>
      <c r="KAV4477" s="196"/>
      <c r="KAW4477" s="197"/>
      <c r="KAX4477" s="196"/>
      <c r="KAY4477" s="265">
        <v>3914834.69</v>
      </c>
      <c r="KAZ4477" s="198">
        <v>45364</v>
      </c>
      <c r="KBA4477" s="102">
        <v>45386</v>
      </c>
      <c r="KBB4477" s="15"/>
      <c r="KBC4477" s="15"/>
      <c r="KBD4477" s="15"/>
      <c r="KBE4477" s="203" t="s">
        <v>3938</v>
      </c>
      <c r="KBF4477" s="162">
        <v>1</v>
      </c>
      <c r="KBG4477" s="204">
        <v>754.9</v>
      </c>
      <c r="KBH4477" s="162">
        <v>2024</v>
      </c>
      <c r="KBI4477" s="188" t="s">
        <v>4570</v>
      </c>
      <c r="KBJ4477" s="162" t="s">
        <v>4217</v>
      </c>
      <c r="KBK4477" s="105">
        <v>3914834.69</v>
      </c>
      <c r="KBL4477" s="196"/>
      <c r="KBM4477" s="197"/>
      <c r="KBN4477" s="196"/>
      <c r="KBO4477" s="265">
        <v>3914834.69</v>
      </c>
      <c r="KBP4477" s="198">
        <v>45364</v>
      </c>
      <c r="KBQ4477" s="102">
        <v>45386</v>
      </c>
      <c r="KBR4477" s="15"/>
      <c r="KBS4477" s="15"/>
      <c r="KBT4477" s="15"/>
      <c r="KBU4477" s="203" t="s">
        <v>3938</v>
      </c>
      <c r="KBV4477" s="162">
        <v>1</v>
      </c>
      <c r="KBW4477" s="204">
        <v>754.9</v>
      </c>
      <c r="KBX4477" s="162">
        <v>2024</v>
      </c>
      <c r="KBY4477" s="188" t="s">
        <v>4570</v>
      </c>
      <c r="KBZ4477" s="162" t="s">
        <v>4217</v>
      </c>
      <c r="KCA4477" s="105">
        <v>3914834.69</v>
      </c>
      <c r="KCB4477" s="196"/>
      <c r="KCC4477" s="197"/>
      <c r="KCD4477" s="196"/>
      <c r="KCE4477" s="265">
        <v>3914834.69</v>
      </c>
      <c r="KCF4477" s="198">
        <v>45364</v>
      </c>
      <c r="KCG4477" s="102">
        <v>45386</v>
      </c>
      <c r="KCH4477" s="15"/>
      <c r="KCI4477" s="15"/>
      <c r="KCJ4477" s="15"/>
      <c r="KCK4477" s="203" t="s">
        <v>3938</v>
      </c>
      <c r="KCL4477" s="162">
        <v>1</v>
      </c>
      <c r="KCM4477" s="204">
        <v>754.9</v>
      </c>
      <c r="KCN4477" s="162">
        <v>2024</v>
      </c>
      <c r="KCO4477" s="188" t="s">
        <v>4570</v>
      </c>
      <c r="KCP4477" s="162" t="s">
        <v>4217</v>
      </c>
      <c r="KCQ4477" s="105">
        <v>3914834.69</v>
      </c>
      <c r="KCR4477" s="196"/>
      <c r="KCS4477" s="197"/>
      <c r="KCT4477" s="196"/>
      <c r="KCU4477" s="265">
        <v>3914834.69</v>
      </c>
      <c r="KCV4477" s="198">
        <v>45364</v>
      </c>
      <c r="KCW4477" s="102">
        <v>45386</v>
      </c>
      <c r="KCX4477" s="15"/>
      <c r="KCY4477" s="15"/>
      <c r="KCZ4477" s="15"/>
      <c r="KDA4477" s="203" t="s">
        <v>3938</v>
      </c>
      <c r="KDB4477" s="162">
        <v>1</v>
      </c>
      <c r="KDC4477" s="204">
        <v>754.9</v>
      </c>
      <c r="KDD4477" s="162">
        <v>2024</v>
      </c>
      <c r="KDE4477" s="188" t="s">
        <v>4570</v>
      </c>
      <c r="KDF4477" s="162" t="s">
        <v>4217</v>
      </c>
      <c r="KDG4477" s="105">
        <v>3914834.69</v>
      </c>
      <c r="KDH4477" s="196"/>
      <c r="KDI4477" s="197"/>
      <c r="KDJ4477" s="196"/>
      <c r="KDK4477" s="265">
        <v>3914834.69</v>
      </c>
      <c r="KDL4477" s="198">
        <v>45364</v>
      </c>
      <c r="KDM4477" s="102">
        <v>45386</v>
      </c>
      <c r="KDN4477" s="15"/>
      <c r="KDO4477" s="15"/>
      <c r="KDP4477" s="15"/>
      <c r="KDQ4477" s="203" t="s">
        <v>3938</v>
      </c>
      <c r="KDR4477" s="162">
        <v>1</v>
      </c>
      <c r="KDS4477" s="204">
        <v>754.9</v>
      </c>
      <c r="KDT4477" s="162">
        <v>2024</v>
      </c>
      <c r="KDU4477" s="188" t="s">
        <v>4570</v>
      </c>
      <c r="KDV4477" s="162" t="s">
        <v>4217</v>
      </c>
      <c r="KDW4477" s="105">
        <v>3914834.69</v>
      </c>
      <c r="KDX4477" s="196"/>
      <c r="KDY4477" s="197"/>
      <c r="KDZ4477" s="196"/>
      <c r="KEA4477" s="265">
        <v>3914834.69</v>
      </c>
      <c r="KEB4477" s="198">
        <v>45364</v>
      </c>
      <c r="KEC4477" s="102">
        <v>45386</v>
      </c>
      <c r="KED4477" s="15"/>
      <c r="KEE4477" s="15"/>
      <c r="KEF4477" s="15"/>
      <c r="KEG4477" s="203" t="s">
        <v>3938</v>
      </c>
      <c r="KEH4477" s="162">
        <v>1</v>
      </c>
      <c r="KEI4477" s="204">
        <v>754.9</v>
      </c>
      <c r="KEJ4477" s="162">
        <v>2024</v>
      </c>
      <c r="KEK4477" s="188" t="s">
        <v>4570</v>
      </c>
      <c r="KEL4477" s="162" t="s">
        <v>4217</v>
      </c>
      <c r="KEM4477" s="105">
        <v>3914834.69</v>
      </c>
      <c r="KEN4477" s="196"/>
      <c r="KEO4477" s="197"/>
      <c r="KEP4477" s="196"/>
      <c r="KEQ4477" s="265">
        <v>3914834.69</v>
      </c>
      <c r="KER4477" s="198">
        <v>45364</v>
      </c>
      <c r="KES4477" s="102">
        <v>45386</v>
      </c>
      <c r="KET4477" s="15"/>
      <c r="KEU4477" s="15"/>
      <c r="KEV4477" s="15"/>
      <c r="KEW4477" s="203" t="s">
        <v>3938</v>
      </c>
      <c r="KEX4477" s="162">
        <v>1</v>
      </c>
      <c r="KEY4477" s="204">
        <v>754.9</v>
      </c>
      <c r="KEZ4477" s="162">
        <v>2024</v>
      </c>
      <c r="KFA4477" s="188" t="s">
        <v>4570</v>
      </c>
      <c r="KFB4477" s="162" t="s">
        <v>4217</v>
      </c>
      <c r="KFC4477" s="105">
        <v>3914834.69</v>
      </c>
      <c r="KFD4477" s="196"/>
      <c r="KFE4477" s="197"/>
      <c r="KFF4477" s="196"/>
      <c r="KFG4477" s="265">
        <v>3914834.69</v>
      </c>
      <c r="KFH4477" s="198">
        <v>45364</v>
      </c>
      <c r="KFI4477" s="102">
        <v>45386</v>
      </c>
      <c r="KFJ4477" s="15"/>
      <c r="KFK4477" s="15"/>
      <c r="KFL4477" s="15"/>
      <c r="KFM4477" s="203" t="s">
        <v>3938</v>
      </c>
      <c r="KFN4477" s="162">
        <v>1</v>
      </c>
      <c r="KFO4477" s="204">
        <v>754.9</v>
      </c>
      <c r="KFP4477" s="162">
        <v>2024</v>
      </c>
      <c r="KFQ4477" s="188" t="s">
        <v>4570</v>
      </c>
      <c r="KFR4477" s="162" t="s">
        <v>4217</v>
      </c>
      <c r="KFS4477" s="105">
        <v>3914834.69</v>
      </c>
      <c r="KFT4477" s="196"/>
      <c r="KFU4477" s="197"/>
      <c r="KFV4477" s="196"/>
      <c r="KFW4477" s="265">
        <v>3914834.69</v>
      </c>
      <c r="KFX4477" s="198">
        <v>45364</v>
      </c>
      <c r="KFY4477" s="102">
        <v>45386</v>
      </c>
      <c r="KFZ4477" s="15"/>
      <c r="KGA4477" s="15"/>
      <c r="KGB4477" s="15"/>
      <c r="KGC4477" s="203" t="s">
        <v>3938</v>
      </c>
      <c r="KGD4477" s="162">
        <v>1</v>
      </c>
      <c r="KGE4477" s="204">
        <v>754.9</v>
      </c>
      <c r="KGF4477" s="162">
        <v>2024</v>
      </c>
      <c r="KGG4477" s="188" t="s">
        <v>4570</v>
      </c>
      <c r="KGH4477" s="162" t="s">
        <v>4217</v>
      </c>
      <c r="KGI4477" s="105">
        <v>3914834.69</v>
      </c>
      <c r="KGJ4477" s="196"/>
      <c r="KGK4477" s="197"/>
      <c r="KGL4477" s="196"/>
      <c r="KGM4477" s="265">
        <v>3914834.69</v>
      </c>
      <c r="KGN4477" s="198">
        <v>45364</v>
      </c>
      <c r="KGO4477" s="102">
        <v>45386</v>
      </c>
      <c r="KGP4477" s="15"/>
      <c r="KGQ4477" s="15"/>
      <c r="KGR4477" s="15"/>
      <c r="KGS4477" s="203" t="s">
        <v>3938</v>
      </c>
      <c r="KGT4477" s="162">
        <v>1</v>
      </c>
      <c r="KGU4477" s="204">
        <v>754.9</v>
      </c>
      <c r="KGV4477" s="162">
        <v>2024</v>
      </c>
      <c r="KGW4477" s="188" t="s">
        <v>4570</v>
      </c>
      <c r="KGX4477" s="162" t="s">
        <v>4217</v>
      </c>
      <c r="KGY4477" s="105">
        <v>3914834.69</v>
      </c>
      <c r="KGZ4477" s="196"/>
      <c r="KHA4477" s="197"/>
      <c r="KHB4477" s="196"/>
      <c r="KHC4477" s="265">
        <v>3914834.69</v>
      </c>
      <c r="KHD4477" s="198">
        <v>45364</v>
      </c>
      <c r="KHE4477" s="102">
        <v>45386</v>
      </c>
      <c r="KHF4477" s="15"/>
      <c r="KHG4477" s="15"/>
      <c r="KHH4477" s="15"/>
      <c r="KHI4477" s="203" t="s">
        <v>3938</v>
      </c>
      <c r="KHJ4477" s="162">
        <v>1</v>
      </c>
      <c r="KHK4477" s="204">
        <v>754.9</v>
      </c>
      <c r="KHL4477" s="162">
        <v>2024</v>
      </c>
      <c r="KHM4477" s="188" t="s">
        <v>4570</v>
      </c>
      <c r="KHN4477" s="162" t="s">
        <v>4217</v>
      </c>
      <c r="KHO4477" s="105">
        <v>3914834.69</v>
      </c>
      <c r="KHP4477" s="196"/>
      <c r="KHQ4477" s="197"/>
      <c r="KHR4477" s="196"/>
      <c r="KHS4477" s="265">
        <v>3914834.69</v>
      </c>
      <c r="KHT4477" s="198">
        <v>45364</v>
      </c>
      <c r="KHU4477" s="102">
        <v>45386</v>
      </c>
      <c r="KHV4477" s="15"/>
      <c r="KHW4477" s="15"/>
      <c r="KHX4477" s="15"/>
      <c r="KHY4477" s="203" t="s">
        <v>3938</v>
      </c>
      <c r="KHZ4477" s="162">
        <v>1</v>
      </c>
      <c r="KIA4477" s="204">
        <v>754.9</v>
      </c>
      <c r="KIB4477" s="162">
        <v>2024</v>
      </c>
      <c r="KIC4477" s="188" t="s">
        <v>4570</v>
      </c>
      <c r="KID4477" s="162" t="s">
        <v>4217</v>
      </c>
      <c r="KIE4477" s="105">
        <v>3914834.69</v>
      </c>
      <c r="KIF4477" s="196"/>
      <c r="KIG4477" s="197"/>
      <c r="KIH4477" s="196"/>
      <c r="KII4477" s="265">
        <v>3914834.69</v>
      </c>
      <c r="KIJ4477" s="198">
        <v>45364</v>
      </c>
      <c r="KIK4477" s="102">
        <v>45386</v>
      </c>
      <c r="KIL4477" s="15"/>
      <c r="KIM4477" s="15"/>
      <c r="KIN4477" s="15"/>
      <c r="KIO4477" s="203" t="s">
        <v>3938</v>
      </c>
      <c r="KIP4477" s="162">
        <v>1</v>
      </c>
      <c r="KIQ4477" s="204">
        <v>754.9</v>
      </c>
      <c r="KIR4477" s="162">
        <v>2024</v>
      </c>
      <c r="KIS4477" s="188" t="s">
        <v>4570</v>
      </c>
      <c r="KIT4477" s="162" t="s">
        <v>4217</v>
      </c>
      <c r="KIU4477" s="105">
        <v>3914834.69</v>
      </c>
      <c r="KIV4477" s="196"/>
      <c r="KIW4477" s="197"/>
      <c r="KIX4477" s="196"/>
      <c r="KIY4477" s="265">
        <v>3914834.69</v>
      </c>
      <c r="KIZ4477" s="198">
        <v>45364</v>
      </c>
      <c r="KJA4477" s="102">
        <v>45386</v>
      </c>
      <c r="KJB4477" s="15"/>
      <c r="KJC4477" s="15"/>
      <c r="KJD4477" s="15"/>
      <c r="KJE4477" s="203" t="s">
        <v>3938</v>
      </c>
      <c r="KJF4477" s="162">
        <v>1</v>
      </c>
      <c r="KJG4477" s="204">
        <v>754.9</v>
      </c>
      <c r="KJH4477" s="162">
        <v>2024</v>
      </c>
      <c r="KJI4477" s="188" t="s">
        <v>4570</v>
      </c>
      <c r="KJJ4477" s="162" t="s">
        <v>4217</v>
      </c>
      <c r="KJK4477" s="105">
        <v>3914834.69</v>
      </c>
      <c r="KJL4477" s="196"/>
      <c r="KJM4477" s="197"/>
      <c r="KJN4477" s="196"/>
      <c r="KJO4477" s="265">
        <v>3914834.69</v>
      </c>
      <c r="KJP4477" s="198">
        <v>45364</v>
      </c>
      <c r="KJQ4477" s="102">
        <v>45386</v>
      </c>
      <c r="KJR4477" s="15"/>
      <c r="KJS4477" s="15"/>
      <c r="KJT4477" s="15"/>
      <c r="KJU4477" s="203" t="s">
        <v>3938</v>
      </c>
      <c r="KJV4477" s="162">
        <v>1</v>
      </c>
      <c r="KJW4477" s="204">
        <v>754.9</v>
      </c>
      <c r="KJX4477" s="162">
        <v>2024</v>
      </c>
      <c r="KJY4477" s="188" t="s">
        <v>4570</v>
      </c>
      <c r="KJZ4477" s="162" t="s">
        <v>4217</v>
      </c>
      <c r="KKA4477" s="105">
        <v>3914834.69</v>
      </c>
      <c r="KKB4477" s="196"/>
      <c r="KKC4477" s="197"/>
      <c r="KKD4477" s="196"/>
      <c r="KKE4477" s="265">
        <v>3914834.69</v>
      </c>
      <c r="KKF4477" s="198">
        <v>45364</v>
      </c>
      <c r="KKG4477" s="102">
        <v>45386</v>
      </c>
      <c r="KKH4477" s="15"/>
      <c r="KKI4477" s="15"/>
      <c r="KKJ4477" s="15"/>
      <c r="KKK4477" s="203" t="s">
        <v>3938</v>
      </c>
      <c r="KKL4477" s="162">
        <v>1</v>
      </c>
      <c r="KKM4477" s="204">
        <v>754.9</v>
      </c>
      <c r="KKN4477" s="162">
        <v>2024</v>
      </c>
      <c r="KKO4477" s="188" t="s">
        <v>4570</v>
      </c>
      <c r="KKP4477" s="162" t="s">
        <v>4217</v>
      </c>
      <c r="KKQ4477" s="105">
        <v>3914834.69</v>
      </c>
      <c r="KKR4477" s="196"/>
      <c r="KKS4477" s="197"/>
      <c r="KKT4477" s="196"/>
      <c r="KKU4477" s="265">
        <v>3914834.69</v>
      </c>
      <c r="KKV4477" s="198">
        <v>45364</v>
      </c>
      <c r="KKW4477" s="102">
        <v>45386</v>
      </c>
      <c r="KKX4477" s="15"/>
      <c r="KKY4477" s="15"/>
      <c r="KKZ4477" s="15"/>
      <c r="KLA4477" s="203" t="s">
        <v>3938</v>
      </c>
      <c r="KLB4477" s="162">
        <v>1</v>
      </c>
      <c r="KLC4477" s="204">
        <v>754.9</v>
      </c>
      <c r="KLD4477" s="162">
        <v>2024</v>
      </c>
      <c r="KLE4477" s="188" t="s">
        <v>4570</v>
      </c>
      <c r="KLF4477" s="162" t="s">
        <v>4217</v>
      </c>
      <c r="KLG4477" s="105">
        <v>3914834.69</v>
      </c>
      <c r="KLH4477" s="196"/>
      <c r="KLI4477" s="197"/>
      <c r="KLJ4477" s="196"/>
      <c r="KLK4477" s="265">
        <v>3914834.69</v>
      </c>
      <c r="KLL4477" s="198">
        <v>45364</v>
      </c>
      <c r="KLM4477" s="102">
        <v>45386</v>
      </c>
      <c r="KLN4477" s="15"/>
      <c r="KLO4477" s="15"/>
      <c r="KLP4477" s="15"/>
      <c r="KLQ4477" s="203" t="s">
        <v>3938</v>
      </c>
      <c r="KLR4477" s="162">
        <v>1</v>
      </c>
      <c r="KLS4477" s="204">
        <v>754.9</v>
      </c>
      <c r="KLT4477" s="162">
        <v>2024</v>
      </c>
      <c r="KLU4477" s="188" t="s">
        <v>4570</v>
      </c>
      <c r="KLV4477" s="162" t="s">
        <v>4217</v>
      </c>
      <c r="KLW4477" s="105">
        <v>3914834.69</v>
      </c>
      <c r="KLX4477" s="196"/>
      <c r="KLY4477" s="197"/>
      <c r="KLZ4477" s="196"/>
      <c r="KMA4477" s="265">
        <v>3914834.69</v>
      </c>
      <c r="KMB4477" s="198">
        <v>45364</v>
      </c>
      <c r="KMC4477" s="102">
        <v>45386</v>
      </c>
      <c r="KMD4477" s="15"/>
      <c r="KME4477" s="15"/>
      <c r="KMF4477" s="15"/>
      <c r="KMG4477" s="203" t="s">
        <v>3938</v>
      </c>
      <c r="KMH4477" s="162">
        <v>1</v>
      </c>
      <c r="KMI4477" s="204">
        <v>754.9</v>
      </c>
      <c r="KMJ4477" s="162">
        <v>2024</v>
      </c>
      <c r="KMK4477" s="188" t="s">
        <v>4570</v>
      </c>
      <c r="KML4477" s="162" t="s">
        <v>4217</v>
      </c>
      <c r="KMM4477" s="105">
        <v>3914834.69</v>
      </c>
      <c r="KMN4477" s="196"/>
      <c r="KMO4477" s="197"/>
      <c r="KMP4477" s="196"/>
      <c r="KMQ4477" s="265">
        <v>3914834.69</v>
      </c>
      <c r="KMR4477" s="198">
        <v>45364</v>
      </c>
      <c r="KMS4477" s="102">
        <v>45386</v>
      </c>
      <c r="KMT4477" s="15"/>
      <c r="KMU4477" s="15"/>
      <c r="KMV4477" s="15"/>
      <c r="KMW4477" s="203" t="s">
        <v>3938</v>
      </c>
      <c r="KMX4477" s="162">
        <v>1</v>
      </c>
      <c r="KMY4477" s="204">
        <v>754.9</v>
      </c>
      <c r="KMZ4477" s="162">
        <v>2024</v>
      </c>
      <c r="KNA4477" s="188" t="s">
        <v>4570</v>
      </c>
      <c r="KNB4477" s="162" t="s">
        <v>4217</v>
      </c>
      <c r="KNC4477" s="105">
        <v>3914834.69</v>
      </c>
      <c r="KND4477" s="196"/>
      <c r="KNE4477" s="197"/>
      <c r="KNF4477" s="196"/>
      <c r="KNG4477" s="265">
        <v>3914834.69</v>
      </c>
      <c r="KNH4477" s="198">
        <v>45364</v>
      </c>
      <c r="KNI4477" s="102">
        <v>45386</v>
      </c>
      <c r="KNJ4477" s="15"/>
      <c r="KNK4477" s="15"/>
      <c r="KNL4477" s="15"/>
      <c r="KNM4477" s="203" t="s">
        <v>3938</v>
      </c>
      <c r="KNN4477" s="162">
        <v>1</v>
      </c>
      <c r="KNO4477" s="204">
        <v>754.9</v>
      </c>
      <c r="KNP4477" s="162">
        <v>2024</v>
      </c>
      <c r="KNQ4477" s="188" t="s">
        <v>4570</v>
      </c>
      <c r="KNR4477" s="162" t="s">
        <v>4217</v>
      </c>
      <c r="KNS4477" s="105">
        <v>3914834.69</v>
      </c>
      <c r="KNT4477" s="196"/>
      <c r="KNU4477" s="197"/>
      <c r="KNV4477" s="196"/>
      <c r="KNW4477" s="265">
        <v>3914834.69</v>
      </c>
      <c r="KNX4477" s="198">
        <v>45364</v>
      </c>
      <c r="KNY4477" s="102">
        <v>45386</v>
      </c>
      <c r="KNZ4477" s="15"/>
      <c r="KOA4477" s="15"/>
      <c r="KOB4477" s="15"/>
      <c r="KOC4477" s="203" t="s">
        <v>3938</v>
      </c>
      <c r="KOD4477" s="162">
        <v>1</v>
      </c>
      <c r="KOE4477" s="204">
        <v>754.9</v>
      </c>
      <c r="KOF4477" s="162">
        <v>2024</v>
      </c>
      <c r="KOG4477" s="188" t="s">
        <v>4570</v>
      </c>
      <c r="KOH4477" s="162" t="s">
        <v>4217</v>
      </c>
      <c r="KOI4477" s="105">
        <v>3914834.69</v>
      </c>
      <c r="KOJ4477" s="196"/>
      <c r="KOK4477" s="197"/>
      <c r="KOL4477" s="196"/>
      <c r="KOM4477" s="265">
        <v>3914834.69</v>
      </c>
      <c r="KON4477" s="198">
        <v>45364</v>
      </c>
      <c r="KOO4477" s="102">
        <v>45386</v>
      </c>
      <c r="KOP4477" s="15"/>
      <c r="KOQ4477" s="15"/>
      <c r="KOR4477" s="15"/>
      <c r="KOS4477" s="203" t="s">
        <v>3938</v>
      </c>
      <c r="KOT4477" s="162">
        <v>1</v>
      </c>
      <c r="KOU4477" s="204">
        <v>754.9</v>
      </c>
      <c r="KOV4477" s="162">
        <v>2024</v>
      </c>
      <c r="KOW4477" s="188" t="s">
        <v>4570</v>
      </c>
      <c r="KOX4477" s="162" t="s">
        <v>4217</v>
      </c>
      <c r="KOY4477" s="105">
        <v>3914834.69</v>
      </c>
      <c r="KOZ4477" s="196"/>
      <c r="KPA4477" s="197"/>
      <c r="KPB4477" s="196"/>
      <c r="KPC4477" s="265">
        <v>3914834.69</v>
      </c>
      <c r="KPD4477" s="198">
        <v>45364</v>
      </c>
      <c r="KPE4477" s="102">
        <v>45386</v>
      </c>
      <c r="KPF4477" s="15"/>
      <c r="KPG4477" s="15"/>
      <c r="KPH4477" s="15"/>
      <c r="KPI4477" s="203" t="s">
        <v>3938</v>
      </c>
      <c r="KPJ4477" s="162">
        <v>1</v>
      </c>
      <c r="KPK4477" s="204">
        <v>754.9</v>
      </c>
      <c r="KPL4477" s="162">
        <v>2024</v>
      </c>
      <c r="KPM4477" s="188" t="s">
        <v>4570</v>
      </c>
      <c r="KPN4477" s="162" t="s">
        <v>4217</v>
      </c>
      <c r="KPO4477" s="105">
        <v>3914834.69</v>
      </c>
      <c r="KPP4477" s="196"/>
      <c r="KPQ4477" s="197"/>
      <c r="KPR4477" s="196"/>
      <c r="KPS4477" s="265">
        <v>3914834.69</v>
      </c>
      <c r="KPT4477" s="198">
        <v>45364</v>
      </c>
      <c r="KPU4477" s="102">
        <v>45386</v>
      </c>
      <c r="KPV4477" s="15"/>
      <c r="KPW4477" s="15"/>
      <c r="KPX4477" s="15"/>
      <c r="KPY4477" s="203" t="s">
        <v>3938</v>
      </c>
      <c r="KPZ4477" s="162">
        <v>1</v>
      </c>
      <c r="KQA4477" s="204">
        <v>754.9</v>
      </c>
      <c r="KQB4477" s="162">
        <v>2024</v>
      </c>
      <c r="KQC4477" s="188" t="s">
        <v>4570</v>
      </c>
      <c r="KQD4477" s="162" t="s">
        <v>4217</v>
      </c>
      <c r="KQE4477" s="105">
        <v>3914834.69</v>
      </c>
      <c r="KQF4477" s="196"/>
      <c r="KQG4477" s="197"/>
      <c r="KQH4477" s="196"/>
      <c r="KQI4477" s="265">
        <v>3914834.69</v>
      </c>
      <c r="KQJ4477" s="198">
        <v>45364</v>
      </c>
      <c r="KQK4477" s="102">
        <v>45386</v>
      </c>
      <c r="KQL4477" s="15"/>
      <c r="KQM4477" s="15"/>
      <c r="KQN4477" s="15"/>
      <c r="KQO4477" s="203" t="s">
        <v>3938</v>
      </c>
      <c r="KQP4477" s="162">
        <v>1</v>
      </c>
      <c r="KQQ4477" s="204">
        <v>754.9</v>
      </c>
      <c r="KQR4477" s="162">
        <v>2024</v>
      </c>
      <c r="KQS4477" s="188" t="s">
        <v>4570</v>
      </c>
      <c r="KQT4477" s="162" t="s">
        <v>4217</v>
      </c>
      <c r="KQU4477" s="105">
        <v>3914834.69</v>
      </c>
      <c r="KQV4477" s="196"/>
      <c r="KQW4477" s="197"/>
      <c r="KQX4477" s="196"/>
      <c r="KQY4477" s="265">
        <v>3914834.69</v>
      </c>
      <c r="KQZ4477" s="198">
        <v>45364</v>
      </c>
      <c r="KRA4477" s="102">
        <v>45386</v>
      </c>
      <c r="KRB4477" s="15"/>
      <c r="KRC4477" s="15"/>
      <c r="KRD4477" s="15"/>
      <c r="KRE4477" s="203" t="s">
        <v>3938</v>
      </c>
      <c r="KRF4477" s="162">
        <v>1</v>
      </c>
      <c r="KRG4477" s="204">
        <v>754.9</v>
      </c>
      <c r="KRH4477" s="162">
        <v>2024</v>
      </c>
      <c r="KRI4477" s="188" t="s">
        <v>4570</v>
      </c>
      <c r="KRJ4477" s="162" t="s">
        <v>4217</v>
      </c>
      <c r="KRK4477" s="105">
        <v>3914834.69</v>
      </c>
      <c r="KRL4477" s="196"/>
      <c r="KRM4477" s="197"/>
      <c r="KRN4477" s="196"/>
      <c r="KRO4477" s="265">
        <v>3914834.69</v>
      </c>
      <c r="KRP4477" s="198">
        <v>45364</v>
      </c>
      <c r="KRQ4477" s="102">
        <v>45386</v>
      </c>
      <c r="KRR4477" s="15"/>
      <c r="KRS4477" s="15"/>
      <c r="KRT4477" s="15"/>
      <c r="KRU4477" s="203" t="s">
        <v>3938</v>
      </c>
      <c r="KRV4477" s="162">
        <v>1</v>
      </c>
      <c r="KRW4477" s="204">
        <v>754.9</v>
      </c>
      <c r="KRX4477" s="162">
        <v>2024</v>
      </c>
      <c r="KRY4477" s="188" t="s">
        <v>4570</v>
      </c>
      <c r="KRZ4477" s="162" t="s">
        <v>4217</v>
      </c>
      <c r="KSA4477" s="105">
        <v>3914834.69</v>
      </c>
      <c r="KSB4477" s="196"/>
      <c r="KSC4477" s="197"/>
      <c r="KSD4477" s="196"/>
      <c r="KSE4477" s="265">
        <v>3914834.69</v>
      </c>
      <c r="KSF4477" s="198">
        <v>45364</v>
      </c>
      <c r="KSG4477" s="102">
        <v>45386</v>
      </c>
      <c r="KSH4477" s="15"/>
      <c r="KSI4477" s="15"/>
      <c r="KSJ4477" s="15"/>
      <c r="KSK4477" s="203" t="s">
        <v>3938</v>
      </c>
      <c r="KSL4477" s="162">
        <v>1</v>
      </c>
      <c r="KSM4477" s="204">
        <v>754.9</v>
      </c>
      <c r="KSN4477" s="162">
        <v>2024</v>
      </c>
      <c r="KSO4477" s="188" t="s">
        <v>4570</v>
      </c>
      <c r="KSP4477" s="162" t="s">
        <v>4217</v>
      </c>
      <c r="KSQ4477" s="105">
        <v>3914834.69</v>
      </c>
      <c r="KSR4477" s="196"/>
      <c r="KSS4477" s="197"/>
      <c r="KST4477" s="196"/>
      <c r="KSU4477" s="265">
        <v>3914834.69</v>
      </c>
      <c r="KSV4477" s="198">
        <v>45364</v>
      </c>
      <c r="KSW4477" s="102">
        <v>45386</v>
      </c>
      <c r="KSX4477" s="15"/>
      <c r="KSY4477" s="15"/>
      <c r="KSZ4477" s="15"/>
      <c r="KTA4477" s="203" t="s">
        <v>3938</v>
      </c>
      <c r="KTB4477" s="162">
        <v>1</v>
      </c>
      <c r="KTC4477" s="204">
        <v>754.9</v>
      </c>
      <c r="KTD4477" s="162">
        <v>2024</v>
      </c>
      <c r="KTE4477" s="188" t="s">
        <v>4570</v>
      </c>
      <c r="KTF4477" s="162" t="s">
        <v>4217</v>
      </c>
      <c r="KTG4477" s="105">
        <v>3914834.69</v>
      </c>
      <c r="KTH4477" s="196"/>
      <c r="KTI4477" s="197"/>
      <c r="KTJ4477" s="196"/>
      <c r="KTK4477" s="265">
        <v>3914834.69</v>
      </c>
      <c r="KTL4477" s="198">
        <v>45364</v>
      </c>
      <c r="KTM4477" s="102">
        <v>45386</v>
      </c>
      <c r="KTN4477" s="15"/>
      <c r="KTO4477" s="15"/>
      <c r="KTP4477" s="15"/>
      <c r="KTQ4477" s="203" t="s">
        <v>3938</v>
      </c>
      <c r="KTR4477" s="162">
        <v>1</v>
      </c>
      <c r="KTS4477" s="204">
        <v>754.9</v>
      </c>
      <c r="KTT4477" s="162">
        <v>2024</v>
      </c>
      <c r="KTU4477" s="188" t="s">
        <v>4570</v>
      </c>
      <c r="KTV4477" s="162" t="s">
        <v>4217</v>
      </c>
      <c r="KTW4477" s="105">
        <v>3914834.69</v>
      </c>
      <c r="KTX4477" s="196"/>
      <c r="KTY4477" s="197"/>
      <c r="KTZ4477" s="196"/>
      <c r="KUA4477" s="265">
        <v>3914834.69</v>
      </c>
      <c r="KUB4477" s="198">
        <v>45364</v>
      </c>
      <c r="KUC4477" s="102">
        <v>45386</v>
      </c>
      <c r="KUD4477" s="15"/>
      <c r="KUE4477" s="15"/>
      <c r="KUF4477" s="15"/>
      <c r="KUG4477" s="203" t="s">
        <v>3938</v>
      </c>
      <c r="KUH4477" s="162">
        <v>1</v>
      </c>
      <c r="KUI4477" s="204">
        <v>754.9</v>
      </c>
      <c r="KUJ4477" s="162">
        <v>2024</v>
      </c>
      <c r="KUK4477" s="188" t="s">
        <v>4570</v>
      </c>
      <c r="KUL4477" s="162" t="s">
        <v>4217</v>
      </c>
      <c r="KUM4477" s="105">
        <v>3914834.69</v>
      </c>
      <c r="KUN4477" s="196"/>
      <c r="KUO4477" s="197"/>
      <c r="KUP4477" s="196"/>
      <c r="KUQ4477" s="265">
        <v>3914834.69</v>
      </c>
      <c r="KUR4477" s="198">
        <v>45364</v>
      </c>
      <c r="KUS4477" s="102">
        <v>45386</v>
      </c>
      <c r="KUT4477" s="15"/>
      <c r="KUU4477" s="15"/>
      <c r="KUV4477" s="15"/>
      <c r="KUW4477" s="203" t="s">
        <v>3938</v>
      </c>
      <c r="KUX4477" s="162">
        <v>1</v>
      </c>
      <c r="KUY4477" s="204">
        <v>754.9</v>
      </c>
      <c r="KUZ4477" s="162">
        <v>2024</v>
      </c>
      <c r="KVA4477" s="188" t="s">
        <v>4570</v>
      </c>
      <c r="KVB4477" s="162" t="s">
        <v>4217</v>
      </c>
      <c r="KVC4477" s="105">
        <v>3914834.69</v>
      </c>
      <c r="KVD4477" s="196"/>
      <c r="KVE4477" s="197"/>
      <c r="KVF4477" s="196"/>
      <c r="KVG4477" s="265">
        <v>3914834.69</v>
      </c>
      <c r="KVH4477" s="198">
        <v>45364</v>
      </c>
      <c r="KVI4477" s="102">
        <v>45386</v>
      </c>
      <c r="KVJ4477" s="15"/>
      <c r="KVK4477" s="15"/>
      <c r="KVL4477" s="15"/>
      <c r="KVM4477" s="203" t="s">
        <v>3938</v>
      </c>
      <c r="KVN4477" s="162">
        <v>1</v>
      </c>
      <c r="KVO4477" s="204">
        <v>754.9</v>
      </c>
      <c r="KVP4477" s="162">
        <v>2024</v>
      </c>
      <c r="KVQ4477" s="188" t="s">
        <v>4570</v>
      </c>
      <c r="KVR4477" s="162" t="s">
        <v>4217</v>
      </c>
      <c r="KVS4477" s="105">
        <v>3914834.69</v>
      </c>
      <c r="KVT4477" s="196"/>
      <c r="KVU4477" s="197"/>
      <c r="KVV4477" s="196"/>
      <c r="KVW4477" s="265">
        <v>3914834.69</v>
      </c>
      <c r="KVX4477" s="198">
        <v>45364</v>
      </c>
      <c r="KVY4477" s="102">
        <v>45386</v>
      </c>
      <c r="KVZ4477" s="15"/>
      <c r="KWA4477" s="15"/>
      <c r="KWB4477" s="15"/>
      <c r="KWC4477" s="203" t="s">
        <v>3938</v>
      </c>
      <c r="KWD4477" s="162">
        <v>1</v>
      </c>
      <c r="KWE4477" s="204">
        <v>754.9</v>
      </c>
      <c r="KWF4477" s="162">
        <v>2024</v>
      </c>
      <c r="KWG4477" s="188" t="s">
        <v>4570</v>
      </c>
      <c r="KWH4477" s="162" t="s">
        <v>4217</v>
      </c>
      <c r="KWI4477" s="105">
        <v>3914834.69</v>
      </c>
      <c r="KWJ4477" s="196"/>
      <c r="KWK4477" s="197"/>
      <c r="KWL4477" s="196"/>
      <c r="KWM4477" s="265">
        <v>3914834.69</v>
      </c>
      <c r="KWN4477" s="198">
        <v>45364</v>
      </c>
      <c r="KWO4477" s="102">
        <v>45386</v>
      </c>
      <c r="KWP4477" s="15"/>
      <c r="KWQ4477" s="15"/>
      <c r="KWR4477" s="15"/>
      <c r="KWS4477" s="203" t="s">
        <v>3938</v>
      </c>
      <c r="KWT4477" s="162">
        <v>1</v>
      </c>
      <c r="KWU4477" s="204">
        <v>754.9</v>
      </c>
      <c r="KWV4477" s="162">
        <v>2024</v>
      </c>
      <c r="KWW4477" s="188" t="s">
        <v>4570</v>
      </c>
      <c r="KWX4477" s="162" t="s">
        <v>4217</v>
      </c>
      <c r="KWY4477" s="105">
        <v>3914834.69</v>
      </c>
      <c r="KWZ4477" s="196"/>
      <c r="KXA4477" s="197"/>
      <c r="KXB4477" s="196"/>
      <c r="KXC4477" s="265">
        <v>3914834.69</v>
      </c>
      <c r="KXD4477" s="198">
        <v>45364</v>
      </c>
      <c r="KXE4477" s="102">
        <v>45386</v>
      </c>
      <c r="KXF4477" s="15"/>
      <c r="KXG4477" s="15"/>
      <c r="KXH4477" s="15"/>
      <c r="KXI4477" s="203" t="s">
        <v>3938</v>
      </c>
      <c r="KXJ4477" s="162">
        <v>1</v>
      </c>
      <c r="KXK4477" s="204">
        <v>754.9</v>
      </c>
      <c r="KXL4477" s="162">
        <v>2024</v>
      </c>
      <c r="KXM4477" s="188" t="s">
        <v>4570</v>
      </c>
      <c r="KXN4477" s="162" t="s">
        <v>4217</v>
      </c>
      <c r="KXO4477" s="105">
        <v>3914834.69</v>
      </c>
      <c r="KXP4477" s="196"/>
      <c r="KXQ4477" s="197"/>
      <c r="KXR4477" s="196"/>
      <c r="KXS4477" s="265">
        <v>3914834.69</v>
      </c>
      <c r="KXT4477" s="198">
        <v>45364</v>
      </c>
      <c r="KXU4477" s="102">
        <v>45386</v>
      </c>
      <c r="KXV4477" s="15"/>
      <c r="KXW4477" s="15"/>
      <c r="KXX4477" s="15"/>
      <c r="KXY4477" s="203" t="s">
        <v>3938</v>
      </c>
      <c r="KXZ4477" s="162">
        <v>1</v>
      </c>
      <c r="KYA4477" s="204">
        <v>754.9</v>
      </c>
      <c r="KYB4477" s="162">
        <v>2024</v>
      </c>
      <c r="KYC4477" s="188" t="s">
        <v>4570</v>
      </c>
      <c r="KYD4477" s="162" t="s">
        <v>4217</v>
      </c>
      <c r="KYE4477" s="105">
        <v>3914834.69</v>
      </c>
      <c r="KYF4477" s="196"/>
      <c r="KYG4477" s="197"/>
      <c r="KYH4477" s="196"/>
      <c r="KYI4477" s="265">
        <v>3914834.69</v>
      </c>
      <c r="KYJ4477" s="198">
        <v>45364</v>
      </c>
      <c r="KYK4477" s="102">
        <v>45386</v>
      </c>
      <c r="KYL4477" s="15"/>
      <c r="KYM4477" s="15"/>
      <c r="KYN4477" s="15"/>
      <c r="KYO4477" s="203" t="s">
        <v>3938</v>
      </c>
      <c r="KYP4477" s="162">
        <v>1</v>
      </c>
      <c r="KYQ4477" s="204">
        <v>754.9</v>
      </c>
      <c r="KYR4477" s="162">
        <v>2024</v>
      </c>
      <c r="KYS4477" s="188" t="s">
        <v>4570</v>
      </c>
      <c r="KYT4477" s="162" t="s">
        <v>4217</v>
      </c>
      <c r="KYU4477" s="105">
        <v>3914834.69</v>
      </c>
      <c r="KYV4477" s="196"/>
      <c r="KYW4477" s="197"/>
      <c r="KYX4477" s="196"/>
      <c r="KYY4477" s="265">
        <v>3914834.69</v>
      </c>
      <c r="KYZ4477" s="198">
        <v>45364</v>
      </c>
      <c r="KZA4477" s="102">
        <v>45386</v>
      </c>
      <c r="KZB4477" s="15"/>
      <c r="KZC4477" s="15"/>
      <c r="KZD4477" s="15"/>
      <c r="KZE4477" s="203" t="s">
        <v>3938</v>
      </c>
      <c r="KZF4477" s="162">
        <v>1</v>
      </c>
      <c r="KZG4477" s="204">
        <v>754.9</v>
      </c>
      <c r="KZH4477" s="162">
        <v>2024</v>
      </c>
      <c r="KZI4477" s="188" t="s">
        <v>4570</v>
      </c>
      <c r="KZJ4477" s="162" t="s">
        <v>4217</v>
      </c>
      <c r="KZK4477" s="105">
        <v>3914834.69</v>
      </c>
      <c r="KZL4477" s="196"/>
      <c r="KZM4477" s="197"/>
      <c r="KZN4477" s="196"/>
      <c r="KZO4477" s="265">
        <v>3914834.69</v>
      </c>
      <c r="KZP4477" s="198">
        <v>45364</v>
      </c>
      <c r="KZQ4477" s="102">
        <v>45386</v>
      </c>
      <c r="KZR4477" s="15"/>
      <c r="KZS4477" s="15"/>
      <c r="KZT4477" s="15"/>
      <c r="KZU4477" s="203" t="s">
        <v>3938</v>
      </c>
      <c r="KZV4477" s="162">
        <v>1</v>
      </c>
      <c r="KZW4477" s="204">
        <v>754.9</v>
      </c>
      <c r="KZX4477" s="162">
        <v>2024</v>
      </c>
      <c r="KZY4477" s="188" t="s">
        <v>4570</v>
      </c>
      <c r="KZZ4477" s="162" t="s">
        <v>4217</v>
      </c>
      <c r="LAA4477" s="105">
        <v>3914834.69</v>
      </c>
      <c r="LAB4477" s="196"/>
      <c r="LAC4477" s="197"/>
      <c r="LAD4477" s="196"/>
      <c r="LAE4477" s="265">
        <v>3914834.69</v>
      </c>
      <c r="LAF4477" s="198">
        <v>45364</v>
      </c>
      <c r="LAG4477" s="102">
        <v>45386</v>
      </c>
      <c r="LAH4477" s="15"/>
      <c r="LAI4477" s="15"/>
      <c r="LAJ4477" s="15"/>
      <c r="LAK4477" s="203" t="s">
        <v>3938</v>
      </c>
      <c r="LAL4477" s="162">
        <v>1</v>
      </c>
      <c r="LAM4477" s="204">
        <v>754.9</v>
      </c>
      <c r="LAN4477" s="162">
        <v>2024</v>
      </c>
      <c r="LAO4477" s="188" t="s">
        <v>4570</v>
      </c>
      <c r="LAP4477" s="162" t="s">
        <v>4217</v>
      </c>
      <c r="LAQ4477" s="105">
        <v>3914834.69</v>
      </c>
      <c r="LAR4477" s="196"/>
      <c r="LAS4477" s="197"/>
      <c r="LAT4477" s="196"/>
      <c r="LAU4477" s="265">
        <v>3914834.69</v>
      </c>
      <c r="LAV4477" s="198">
        <v>45364</v>
      </c>
      <c r="LAW4477" s="102">
        <v>45386</v>
      </c>
      <c r="LAX4477" s="15"/>
      <c r="LAY4477" s="15"/>
      <c r="LAZ4477" s="15"/>
      <c r="LBA4477" s="203" t="s">
        <v>3938</v>
      </c>
      <c r="LBB4477" s="162">
        <v>1</v>
      </c>
      <c r="LBC4477" s="204">
        <v>754.9</v>
      </c>
      <c r="LBD4477" s="162">
        <v>2024</v>
      </c>
      <c r="LBE4477" s="188" t="s">
        <v>4570</v>
      </c>
      <c r="LBF4477" s="162" t="s">
        <v>4217</v>
      </c>
      <c r="LBG4477" s="105">
        <v>3914834.69</v>
      </c>
      <c r="LBH4477" s="196"/>
      <c r="LBI4477" s="197"/>
      <c r="LBJ4477" s="196"/>
      <c r="LBK4477" s="265">
        <v>3914834.69</v>
      </c>
      <c r="LBL4477" s="198">
        <v>45364</v>
      </c>
      <c r="LBM4477" s="102">
        <v>45386</v>
      </c>
      <c r="LBN4477" s="15"/>
      <c r="LBO4477" s="15"/>
      <c r="LBP4477" s="15"/>
      <c r="LBQ4477" s="203" t="s">
        <v>3938</v>
      </c>
      <c r="LBR4477" s="162">
        <v>1</v>
      </c>
      <c r="LBS4477" s="204">
        <v>754.9</v>
      </c>
      <c r="LBT4477" s="162">
        <v>2024</v>
      </c>
      <c r="LBU4477" s="188" t="s">
        <v>4570</v>
      </c>
      <c r="LBV4477" s="162" t="s">
        <v>4217</v>
      </c>
      <c r="LBW4477" s="105">
        <v>3914834.69</v>
      </c>
      <c r="LBX4477" s="196"/>
      <c r="LBY4477" s="197"/>
      <c r="LBZ4477" s="196"/>
      <c r="LCA4477" s="265">
        <v>3914834.69</v>
      </c>
      <c r="LCB4477" s="198">
        <v>45364</v>
      </c>
      <c r="LCC4477" s="102">
        <v>45386</v>
      </c>
      <c r="LCD4477" s="15"/>
      <c r="LCE4477" s="15"/>
      <c r="LCF4477" s="15"/>
      <c r="LCG4477" s="203" t="s">
        <v>3938</v>
      </c>
      <c r="LCH4477" s="162">
        <v>1</v>
      </c>
      <c r="LCI4477" s="204">
        <v>754.9</v>
      </c>
      <c r="LCJ4477" s="162">
        <v>2024</v>
      </c>
      <c r="LCK4477" s="188" t="s">
        <v>4570</v>
      </c>
      <c r="LCL4477" s="162" t="s">
        <v>4217</v>
      </c>
      <c r="LCM4477" s="105">
        <v>3914834.69</v>
      </c>
      <c r="LCN4477" s="196"/>
      <c r="LCO4477" s="197"/>
      <c r="LCP4477" s="196"/>
      <c r="LCQ4477" s="265">
        <v>3914834.69</v>
      </c>
      <c r="LCR4477" s="198">
        <v>45364</v>
      </c>
      <c r="LCS4477" s="102">
        <v>45386</v>
      </c>
      <c r="LCT4477" s="15"/>
      <c r="LCU4477" s="15"/>
      <c r="LCV4477" s="15"/>
      <c r="LCW4477" s="203" t="s">
        <v>3938</v>
      </c>
      <c r="LCX4477" s="162">
        <v>1</v>
      </c>
      <c r="LCY4477" s="204">
        <v>754.9</v>
      </c>
      <c r="LCZ4477" s="162">
        <v>2024</v>
      </c>
      <c r="LDA4477" s="188" t="s">
        <v>4570</v>
      </c>
      <c r="LDB4477" s="162" t="s">
        <v>4217</v>
      </c>
      <c r="LDC4477" s="105">
        <v>3914834.69</v>
      </c>
      <c r="LDD4477" s="196"/>
      <c r="LDE4477" s="197"/>
      <c r="LDF4477" s="196"/>
      <c r="LDG4477" s="265">
        <v>3914834.69</v>
      </c>
      <c r="LDH4477" s="198">
        <v>45364</v>
      </c>
      <c r="LDI4477" s="102">
        <v>45386</v>
      </c>
      <c r="LDJ4477" s="15"/>
      <c r="LDK4477" s="15"/>
      <c r="LDL4477" s="15"/>
      <c r="LDM4477" s="203" t="s">
        <v>3938</v>
      </c>
      <c r="LDN4477" s="162">
        <v>1</v>
      </c>
      <c r="LDO4477" s="204">
        <v>754.9</v>
      </c>
      <c r="LDP4477" s="162">
        <v>2024</v>
      </c>
      <c r="LDQ4477" s="188" t="s">
        <v>4570</v>
      </c>
      <c r="LDR4477" s="162" t="s">
        <v>4217</v>
      </c>
      <c r="LDS4477" s="105">
        <v>3914834.69</v>
      </c>
      <c r="LDT4477" s="196"/>
      <c r="LDU4477" s="197"/>
      <c r="LDV4477" s="196"/>
      <c r="LDW4477" s="265">
        <v>3914834.69</v>
      </c>
      <c r="LDX4477" s="198">
        <v>45364</v>
      </c>
      <c r="LDY4477" s="102">
        <v>45386</v>
      </c>
      <c r="LDZ4477" s="15"/>
      <c r="LEA4477" s="15"/>
      <c r="LEB4477" s="15"/>
      <c r="LEC4477" s="203" t="s">
        <v>3938</v>
      </c>
      <c r="LED4477" s="162">
        <v>1</v>
      </c>
      <c r="LEE4477" s="204">
        <v>754.9</v>
      </c>
      <c r="LEF4477" s="162">
        <v>2024</v>
      </c>
      <c r="LEG4477" s="188" t="s">
        <v>4570</v>
      </c>
      <c r="LEH4477" s="162" t="s">
        <v>4217</v>
      </c>
      <c r="LEI4477" s="105">
        <v>3914834.69</v>
      </c>
      <c r="LEJ4477" s="196"/>
      <c r="LEK4477" s="197"/>
      <c r="LEL4477" s="196"/>
      <c r="LEM4477" s="265">
        <v>3914834.69</v>
      </c>
      <c r="LEN4477" s="198">
        <v>45364</v>
      </c>
      <c r="LEO4477" s="102">
        <v>45386</v>
      </c>
      <c r="LEP4477" s="15"/>
      <c r="LEQ4477" s="15"/>
      <c r="LER4477" s="15"/>
      <c r="LES4477" s="203" t="s">
        <v>3938</v>
      </c>
      <c r="LET4477" s="162">
        <v>1</v>
      </c>
      <c r="LEU4477" s="204">
        <v>754.9</v>
      </c>
      <c r="LEV4477" s="162">
        <v>2024</v>
      </c>
      <c r="LEW4477" s="188" t="s">
        <v>4570</v>
      </c>
      <c r="LEX4477" s="162" t="s">
        <v>4217</v>
      </c>
      <c r="LEY4477" s="105">
        <v>3914834.69</v>
      </c>
      <c r="LEZ4477" s="196"/>
      <c r="LFA4477" s="197"/>
      <c r="LFB4477" s="196"/>
      <c r="LFC4477" s="265">
        <v>3914834.69</v>
      </c>
      <c r="LFD4477" s="198">
        <v>45364</v>
      </c>
      <c r="LFE4477" s="102">
        <v>45386</v>
      </c>
      <c r="LFF4477" s="15"/>
      <c r="LFG4477" s="15"/>
      <c r="LFH4477" s="15"/>
      <c r="LFI4477" s="203" t="s">
        <v>3938</v>
      </c>
      <c r="LFJ4477" s="162">
        <v>1</v>
      </c>
      <c r="LFK4477" s="204">
        <v>754.9</v>
      </c>
      <c r="LFL4477" s="162">
        <v>2024</v>
      </c>
      <c r="LFM4477" s="188" t="s">
        <v>4570</v>
      </c>
      <c r="LFN4477" s="162" t="s">
        <v>4217</v>
      </c>
      <c r="LFO4477" s="105">
        <v>3914834.69</v>
      </c>
      <c r="LFP4477" s="196"/>
      <c r="LFQ4477" s="197"/>
      <c r="LFR4477" s="196"/>
      <c r="LFS4477" s="265">
        <v>3914834.69</v>
      </c>
      <c r="LFT4477" s="198">
        <v>45364</v>
      </c>
      <c r="LFU4477" s="102">
        <v>45386</v>
      </c>
      <c r="LFV4477" s="15"/>
      <c r="LFW4477" s="15"/>
      <c r="LFX4477" s="15"/>
      <c r="LFY4477" s="203" t="s">
        <v>3938</v>
      </c>
      <c r="LFZ4477" s="162">
        <v>1</v>
      </c>
      <c r="LGA4477" s="204">
        <v>754.9</v>
      </c>
      <c r="LGB4477" s="162">
        <v>2024</v>
      </c>
      <c r="LGC4477" s="188" t="s">
        <v>4570</v>
      </c>
      <c r="LGD4477" s="162" t="s">
        <v>4217</v>
      </c>
      <c r="LGE4477" s="105">
        <v>3914834.69</v>
      </c>
      <c r="LGF4477" s="196"/>
      <c r="LGG4477" s="197"/>
      <c r="LGH4477" s="196"/>
      <c r="LGI4477" s="265">
        <v>3914834.69</v>
      </c>
      <c r="LGJ4477" s="198">
        <v>45364</v>
      </c>
      <c r="LGK4477" s="102">
        <v>45386</v>
      </c>
      <c r="LGL4477" s="15"/>
      <c r="LGM4477" s="15"/>
      <c r="LGN4477" s="15"/>
      <c r="LGO4477" s="203" t="s">
        <v>3938</v>
      </c>
      <c r="LGP4477" s="162">
        <v>1</v>
      </c>
      <c r="LGQ4477" s="204">
        <v>754.9</v>
      </c>
      <c r="LGR4477" s="162">
        <v>2024</v>
      </c>
      <c r="LGS4477" s="188" t="s">
        <v>4570</v>
      </c>
      <c r="LGT4477" s="162" t="s">
        <v>4217</v>
      </c>
      <c r="LGU4477" s="105">
        <v>3914834.69</v>
      </c>
      <c r="LGV4477" s="196"/>
      <c r="LGW4477" s="197"/>
      <c r="LGX4477" s="196"/>
      <c r="LGY4477" s="265">
        <v>3914834.69</v>
      </c>
      <c r="LGZ4477" s="198">
        <v>45364</v>
      </c>
      <c r="LHA4477" s="102">
        <v>45386</v>
      </c>
      <c r="LHB4477" s="15"/>
      <c r="LHC4477" s="15"/>
      <c r="LHD4477" s="15"/>
      <c r="LHE4477" s="203" t="s">
        <v>3938</v>
      </c>
      <c r="LHF4477" s="162">
        <v>1</v>
      </c>
      <c r="LHG4477" s="204">
        <v>754.9</v>
      </c>
      <c r="LHH4477" s="162">
        <v>2024</v>
      </c>
      <c r="LHI4477" s="188" t="s">
        <v>4570</v>
      </c>
      <c r="LHJ4477" s="162" t="s">
        <v>4217</v>
      </c>
      <c r="LHK4477" s="105">
        <v>3914834.69</v>
      </c>
      <c r="LHL4477" s="196"/>
      <c r="LHM4477" s="197"/>
      <c r="LHN4477" s="196"/>
      <c r="LHO4477" s="265">
        <v>3914834.69</v>
      </c>
      <c r="LHP4477" s="198">
        <v>45364</v>
      </c>
      <c r="LHQ4477" s="102">
        <v>45386</v>
      </c>
      <c r="LHR4477" s="15"/>
      <c r="LHS4477" s="15"/>
      <c r="LHT4477" s="15"/>
      <c r="LHU4477" s="203" t="s">
        <v>3938</v>
      </c>
      <c r="LHV4477" s="162">
        <v>1</v>
      </c>
      <c r="LHW4477" s="204">
        <v>754.9</v>
      </c>
      <c r="LHX4477" s="162">
        <v>2024</v>
      </c>
      <c r="LHY4477" s="188" t="s">
        <v>4570</v>
      </c>
      <c r="LHZ4477" s="162" t="s">
        <v>4217</v>
      </c>
      <c r="LIA4477" s="105">
        <v>3914834.69</v>
      </c>
      <c r="LIB4477" s="196"/>
      <c r="LIC4477" s="197"/>
      <c r="LID4477" s="196"/>
      <c r="LIE4477" s="265">
        <v>3914834.69</v>
      </c>
      <c r="LIF4477" s="198">
        <v>45364</v>
      </c>
      <c r="LIG4477" s="102">
        <v>45386</v>
      </c>
      <c r="LIH4477" s="15"/>
      <c r="LII4477" s="15"/>
      <c r="LIJ4477" s="15"/>
      <c r="LIK4477" s="203" t="s">
        <v>3938</v>
      </c>
      <c r="LIL4477" s="162">
        <v>1</v>
      </c>
      <c r="LIM4477" s="204">
        <v>754.9</v>
      </c>
      <c r="LIN4477" s="162">
        <v>2024</v>
      </c>
      <c r="LIO4477" s="188" t="s">
        <v>4570</v>
      </c>
      <c r="LIP4477" s="162" t="s">
        <v>4217</v>
      </c>
      <c r="LIQ4477" s="105">
        <v>3914834.69</v>
      </c>
      <c r="LIR4477" s="196"/>
      <c r="LIS4477" s="197"/>
      <c r="LIT4477" s="196"/>
      <c r="LIU4477" s="265">
        <v>3914834.69</v>
      </c>
      <c r="LIV4477" s="198">
        <v>45364</v>
      </c>
      <c r="LIW4477" s="102">
        <v>45386</v>
      </c>
      <c r="LIX4477" s="15"/>
      <c r="LIY4477" s="15"/>
      <c r="LIZ4477" s="15"/>
      <c r="LJA4477" s="203" t="s">
        <v>3938</v>
      </c>
      <c r="LJB4477" s="162">
        <v>1</v>
      </c>
      <c r="LJC4477" s="204">
        <v>754.9</v>
      </c>
      <c r="LJD4477" s="162">
        <v>2024</v>
      </c>
      <c r="LJE4477" s="188" t="s">
        <v>4570</v>
      </c>
      <c r="LJF4477" s="162" t="s">
        <v>4217</v>
      </c>
      <c r="LJG4477" s="105">
        <v>3914834.69</v>
      </c>
      <c r="LJH4477" s="196"/>
      <c r="LJI4477" s="197"/>
      <c r="LJJ4477" s="196"/>
      <c r="LJK4477" s="265">
        <v>3914834.69</v>
      </c>
      <c r="LJL4477" s="198">
        <v>45364</v>
      </c>
      <c r="LJM4477" s="102">
        <v>45386</v>
      </c>
      <c r="LJN4477" s="15"/>
      <c r="LJO4477" s="15"/>
      <c r="LJP4477" s="15"/>
      <c r="LJQ4477" s="203" t="s">
        <v>3938</v>
      </c>
      <c r="LJR4477" s="162">
        <v>1</v>
      </c>
      <c r="LJS4477" s="204">
        <v>754.9</v>
      </c>
      <c r="LJT4477" s="162">
        <v>2024</v>
      </c>
      <c r="LJU4477" s="188" t="s">
        <v>4570</v>
      </c>
      <c r="LJV4477" s="162" t="s">
        <v>4217</v>
      </c>
      <c r="LJW4477" s="105">
        <v>3914834.69</v>
      </c>
      <c r="LJX4477" s="196"/>
      <c r="LJY4477" s="197"/>
      <c r="LJZ4477" s="196"/>
      <c r="LKA4477" s="265">
        <v>3914834.69</v>
      </c>
      <c r="LKB4477" s="198">
        <v>45364</v>
      </c>
      <c r="LKC4477" s="102">
        <v>45386</v>
      </c>
      <c r="LKD4477" s="15"/>
      <c r="LKE4477" s="15"/>
      <c r="LKF4477" s="15"/>
      <c r="LKG4477" s="203" t="s">
        <v>3938</v>
      </c>
      <c r="LKH4477" s="162">
        <v>1</v>
      </c>
      <c r="LKI4477" s="204">
        <v>754.9</v>
      </c>
      <c r="LKJ4477" s="162">
        <v>2024</v>
      </c>
      <c r="LKK4477" s="188" t="s">
        <v>4570</v>
      </c>
      <c r="LKL4477" s="162" t="s">
        <v>4217</v>
      </c>
      <c r="LKM4477" s="105">
        <v>3914834.69</v>
      </c>
      <c r="LKN4477" s="196"/>
      <c r="LKO4477" s="197"/>
      <c r="LKP4477" s="196"/>
      <c r="LKQ4477" s="265">
        <v>3914834.69</v>
      </c>
      <c r="LKR4477" s="198">
        <v>45364</v>
      </c>
      <c r="LKS4477" s="102">
        <v>45386</v>
      </c>
      <c r="LKT4477" s="15"/>
      <c r="LKU4477" s="15"/>
      <c r="LKV4477" s="15"/>
      <c r="LKW4477" s="203" t="s">
        <v>3938</v>
      </c>
      <c r="LKX4477" s="162">
        <v>1</v>
      </c>
      <c r="LKY4477" s="204">
        <v>754.9</v>
      </c>
      <c r="LKZ4477" s="162">
        <v>2024</v>
      </c>
      <c r="LLA4477" s="188" t="s">
        <v>4570</v>
      </c>
      <c r="LLB4477" s="162" t="s">
        <v>4217</v>
      </c>
      <c r="LLC4477" s="105">
        <v>3914834.69</v>
      </c>
      <c r="LLD4477" s="196"/>
      <c r="LLE4477" s="197"/>
      <c r="LLF4477" s="196"/>
      <c r="LLG4477" s="265">
        <v>3914834.69</v>
      </c>
      <c r="LLH4477" s="198">
        <v>45364</v>
      </c>
      <c r="LLI4477" s="102">
        <v>45386</v>
      </c>
      <c r="LLJ4477" s="15"/>
      <c r="LLK4477" s="15"/>
      <c r="LLL4477" s="15"/>
      <c r="LLM4477" s="203" t="s">
        <v>3938</v>
      </c>
      <c r="LLN4477" s="162">
        <v>1</v>
      </c>
      <c r="LLO4477" s="204">
        <v>754.9</v>
      </c>
      <c r="LLP4477" s="162">
        <v>2024</v>
      </c>
      <c r="LLQ4477" s="188" t="s">
        <v>4570</v>
      </c>
      <c r="LLR4477" s="162" t="s">
        <v>4217</v>
      </c>
      <c r="LLS4477" s="105">
        <v>3914834.69</v>
      </c>
      <c r="LLT4477" s="196"/>
      <c r="LLU4477" s="197"/>
      <c r="LLV4477" s="196"/>
      <c r="LLW4477" s="265">
        <v>3914834.69</v>
      </c>
      <c r="LLX4477" s="198">
        <v>45364</v>
      </c>
      <c r="LLY4477" s="102">
        <v>45386</v>
      </c>
      <c r="LLZ4477" s="15"/>
      <c r="LMA4477" s="15"/>
      <c r="LMB4477" s="15"/>
      <c r="LMC4477" s="203" t="s">
        <v>3938</v>
      </c>
      <c r="LMD4477" s="162">
        <v>1</v>
      </c>
      <c r="LME4477" s="204">
        <v>754.9</v>
      </c>
      <c r="LMF4477" s="162">
        <v>2024</v>
      </c>
      <c r="LMG4477" s="188" t="s">
        <v>4570</v>
      </c>
      <c r="LMH4477" s="162" t="s">
        <v>4217</v>
      </c>
      <c r="LMI4477" s="105">
        <v>3914834.69</v>
      </c>
      <c r="LMJ4477" s="196"/>
      <c r="LMK4477" s="197"/>
      <c r="LML4477" s="196"/>
      <c r="LMM4477" s="265">
        <v>3914834.69</v>
      </c>
      <c r="LMN4477" s="198">
        <v>45364</v>
      </c>
      <c r="LMO4477" s="102">
        <v>45386</v>
      </c>
      <c r="LMP4477" s="15"/>
      <c r="LMQ4477" s="15"/>
      <c r="LMR4477" s="15"/>
      <c r="LMS4477" s="203" t="s">
        <v>3938</v>
      </c>
      <c r="LMT4477" s="162">
        <v>1</v>
      </c>
      <c r="LMU4477" s="204">
        <v>754.9</v>
      </c>
      <c r="LMV4477" s="162">
        <v>2024</v>
      </c>
      <c r="LMW4477" s="188" t="s">
        <v>4570</v>
      </c>
      <c r="LMX4477" s="162" t="s">
        <v>4217</v>
      </c>
      <c r="LMY4477" s="105">
        <v>3914834.69</v>
      </c>
      <c r="LMZ4477" s="196"/>
      <c r="LNA4477" s="197"/>
      <c r="LNB4477" s="196"/>
      <c r="LNC4477" s="265">
        <v>3914834.69</v>
      </c>
      <c r="LND4477" s="198">
        <v>45364</v>
      </c>
      <c r="LNE4477" s="102">
        <v>45386</v>
      </c>
      <c r="LNF4477" s="15"/>
      <c r="LNG4477" s="15"/>
      <c r="LNH4477" s="15"/>
      <c r="LNI4477" s="203" t="s">
        <v>3938</v>
      </c>
      <c r="LNJ4477" s="162">
        <v>1</v>
      </c>
      <c r="LNK4477" s="204">
        <v>754.9</v>
      </c>
      <c r="LNL4477" s="162">
        <v>2024</v>
      </c>
      <c r="LNM4477" s="188" t="s">
        <v>4570</v>
      </c>
      <c r="LNN4477" s="162" t="s">
        <v>4217</v>
      </c>
      <c r="LNO4477" s="105">
        <v>3914834.69</v>
      </c>
      <c r="LNP4477" s="196"/>
      <c r="LNQ4477" s="197"/>
      <c r="LNR4477" s="196"/>
      <c r="LNS4477" s="265">
        <v>3914834.69</v>
      </c>
      <c r="LNT4477" s="198">
        <v>45364</v>
      </c>
      <c r="LNU4477" s="102">
        <v>45386</v>
      </c>
      <c r="LNV4477" s="15"/>
      <c r="LNW4477" s="15"/>
      <c r="LNX4477" s="15"/>
      <c r="LNY4477" s="203" t="s">
        <v>3938</v>
      </c>
      <c r="LNZ4477" s="162">
        <v>1</v>
      </c>
      <c r="LOA4477" s="204">
        <v>754.9</v>
      </c>
      <c r="LOB4477" s="162">
        <v>2024</v>
      </c>
      <c r="LOC4477" s="188" t="s">
        <v>4570</v>
      </c>
      <c r="LOD4477" s="162" t="s">
        <v>4217</v>
      </c>
      <c r="LOE4477" s="105">
        <v>3914834.69</v>
      </c>
      <c r="LOF4477" s="196"/>
      <c r="LOG4477" s="197"/>
      <c r="LOH4477" s="196"/>
      <c r="LOI4477" s="265">
        <v>3914834.69</v>
      </c>
      <c r="LOJ4477" s="198">
        <v>45364</v>
      </c>
      <c r="LOK4477" s="102">
        <v>45386</v>
      </c>
      <c r="LOL4477" s="15"/>
      <c r="LOM4477" s="15"/>
      <c r="LON4477" s="15"/>
      <c r="LOO4477" s="203" t="s">
        <v>3938</v>
      </c>
      <c r="LOP4477" s="162">
        <v>1</v>
      </c>
      <c r="LOQ4477" s="204">
        <v>754.9</v>
      </c>
      <c r="LOR4477" s="162">
        <v>2024</v>
      </c>
      <c r="LOS4477" s="188" t="s">
        <v>4570</v>
      </c>
      <c r="LOT4477" s="162" t="s">
        <v>4217</v>
      </c>
      <c r="LOU4477" s="105">
        <v>3914834.69</v>
      </c>
      <c r="LOV4477" s="196"/>
      <c r="LOW4477" s="197"/>
      <c r="LOX4477" s="196"/>
      <c r="LOY4477" s="265">
        <v>3914834.69</v>
      </c>
      <c r="LOZ4477" s="198">
        <v>45364</v>
      </c>
      <c r="LPA4477" s="102">
        <v>45386</v>
      </c>
      <c r="LPB4477" s="15"/>
      <c r="LPC4477" s="15"/>
      <c r="LPD4477" s="15"/>
      <c r="LPE4477" s="203" t="s">
        <v>3938</v>
      </c>
      <c r="LPF4477" s="162">
        <v>1</v>
      </c>
      <c r="LPG4477" s="204">
        <v>754.9</v>
      </c>
      <c r="LPH4477" s="162">
        <v>2024</v>
      </c>
      <c r="LPI4477" s="188" t="s">
        <v>4570</v>
      </c>
      <c r="LPJ4477" s="162" t="s">
        <v>4217</v>
      </c>
      <c r="LPK4477" s="105">
        <v>3914834.69</v>
      </c>
      <c r="LPL4477" s="196"/>
      <c r="LPM4477" s="197"/>
      <c r="LPN4477" s="196"/>
      <c r="LPO4477" s="265">
        <v>3914834.69</v>
      </c>
      <c r="LPP4477" s="198">
        <v>45364</v>
      </c>
      <c r="LPQ4477" s="102">
        <v>45386</v>
      </c>
      <c r="LPR4477" s="15"/>
      <c r="LPS4477" s="15"/>
      <c r="LPT4477" s="15"/>
      <c r="LPU4477" s="203" t="s">
        <v>3938</v>
      </c>
      <c r="LPV4477" s="162">
        <v>1</v>
      </c>
      <c r="LPW4477" s="204">
        <v>754.9</v>
      </c>
      <c r="LPX4477" s="162">
        <v>2024</v>
      </c>
      <c r="LPY4477" s="188" t="s">
        <v>4570</v>
      </c>
      <c r="LPZ4477" s="162" t="s">
        <v>4217</v>
      </c>
      <c r="LQA4477" s="105">
        <v>3914834.69</v>
      </c>
      <c r="LQB4477" s="196"/>
      <c r="LQC4477" s="197"/>
      <c r="LQD4477" s="196"/>
      <c r="LQE4477" s="265">
        <v>3914834.69</v>
      </c>
      <c r="LQF4477" s="198">
        <v>45364</v>
      </c>
      <c r="LQG4477" s="102">
        <v>45386</v>
      </c>
      <c r="LQH4477" s="15"/>
      <c r="LQI4477" s="15"/>
      <c r="LQJ4477" s="15"/>
      <c r="LQK4477" s="203" t="s">
        <v>3938</v>
      </c>
      <c r="LQL4477" s="162">
        <v>1</v>
      </c>
      <c r="LQM4477" s="204">
        <v>754.9</v>
      </c>
      <c r="LQN4477" s="162">
        <v>2024</v>
      </c>
      <c r="LQO4477" s="188" t="s">
        <v>4570</v>
      </c>
      <c r="LQP4477" s="162" t="s">
        <v>4217</v>
      </c>
      <c r="LQQ4477" s="105">
        <v>3914834.69</v>
      </c>
      <c r="LQR4477" s="196"/>
      <c r="LQS4477" s="197"/>
      <c r="LQT4477" s="196"/>
      <c r="LQU4477" s="265">
        <v>3914834.69</v>
      </c>
      <c r="LQV4477" s="198">
        <v>45364</v>
      </c>
      <c r="LQW4477" s="102">
        <v>45386</v>
      </c>
      <c r="LQX4477" s="15"/>
      <c r="LQY4477" s="15"/>
      <c r="LQZ4477" s="15"/>
      <c r="LRA4477" s="203" t="s">
        <v>3938</v>
      </c>
      <c r="LRB4477" s="162">
        <v>1</v>
      </c>
      <c r="LRC4477" s="204">
        <v>754.9</v>
      </c>
      <c r="LRD4477" s="162">
        <v>2024</v>
      </c>
      <c r="LRE4477" s="188" t="s">
        <v>4570</v>
      </c>
      <c r="LRF4477" s="162" t="s">
        <v>4217</v>
      </c>
      <c r="LRG4477" s="105">
        <v>3914834.69</v>
      </c>
      <c r="LRH4477" s="196"/>
      <c r="LRI4477" s="197"/>
      <c r="LRJ4477" s="196"/>
      <c r="LRK4477" s="265">
        <v>3914834.69</v>
      </c>
      <c r="LRL4477" s="198">
        <v>45364</v>
      </c>
      <c r="LRM4477" s="102">
        <v>45386</v>
      </c>
      <c r="LRN4477" s="15"/>
      <c r="LRO4477" s="15"/>
      <c r="LRP4477" s="15"/>
      <c r="LRQ4477" s="203" t="s">
        <v>3938</v>
      </c>
      <c r="LRR4477" s="162">
        <v>1</v>
      </c>
      <c r="LRS4477" s="204">
        <v>754.9</v>
      </c>
      <c r="LRT4477" s="162">
        <v>2024</v>
      </c>
      <c r="LRU4477" s="188" t="s">
        <v>4570</v>
      </c>
      <c r="LRV4477" s="162" t="s">
        <v>4217</v>
      </c>
      <c r="LRW4477" s="105">
        <v>3914834.69</v>
      </c>
      <c r="LRX4477" s="196"/>
      <c r="LRY4477" s="197"/>
      <c r="LRZ4477" s="196"/>
      <c r="LSA4477" s="265">
        <v>3914834.69</v>
      </c>
      <c r="LSB4477" s="198">
        <v>45364</v>
      </c>
      <c r="LSC4477" s="102">
        <v>45386</v>
      </c>
      <c r="LSD4477" s="15"/>
      <c r="LSE4477" s="15"/>
      <c r="LSF4477" s="15"/>
      <c r="LSG4477" s="203" t="s">
        <v>3938</v>
      </c>
      <c r="LSH4477" s="162">
        <v>1</v>
      </c>
      <c r="LSI4477" s="204">
        <v>754.9</v>
      </c>
      <c r="LSJ4477" s="162">
        <v>2024</v>
      </c>
      <c r="LSK4477" s="188" t="s">
        <v>4570</v>
      </c>
      <c r="LSL4477" s="162" t="s">
        <v>4217</v>
      </c>
      <c r="LSM4477" s="105">
        <v>3914834.69</v>
      </c>
      <c r="LSN4477" s="196"/>
      <c r="LSO4477" s="197"/>
      <c r="LSP4477" s="196"/>
      <c r="LSQ4477" s="265">
        <v>3914834.69</v>
      </c>
      <c r="LSR4477" s="198">
        <v>45364</v>
      </c>
      <c r="LSS4477" s="102">
        <v>45386</v>
      </c>
      <c r="LST4477" s="15"/>
      <c r="LSU4477" s="15"/>
      <c r="LSV4477" s="15"/>
      <c r="LSW4477" s="203" t="s">
        <v>3938</v>
      </c>
      <c r="LSX4477" s="162">
        <v>1</v>
      </c>
      <c r="LSY4477" s="204">
        <v>754.9</v>
      </c>
      <c r="LSZ4477" s="162">
        <v>2024</v>
      </c>
      <c r="LTA4477" s="188" t="s">
        <v>4570</v>
      </c>
      <c r="LTB4477" s="162" t="s">
        <v>4217</v>
      </c>
      <c r="LTC4477" s="105">
        <v>3914834.69</v>
      </c>
      <c r="LTD4477" s="196"/>
      <c r="LTE4477" s="197"/>
      <c r="LTF4477" s="196"/>
      <c r="LTG4477" s="265">
        <v>3914834.69</v>
      </c>
      <c r="LTH4477" s="198">
        <v>45364</v>
      </c>
      <c r="LTI4477" s="102">
        <v>45386</v>
      </c>
      <c r="LTJ4477" s="15"/>
      <c r="LTK4477" s="15"/>
      <c r="LTL4477" s="15"/>
      <c r="LTM4477" s="203" t="s">
        <v>3938</v>
      </c>
      <c r="LTN4477" s="162">
        <v>1</v>
      </c>
      <c r="LTO4477" s="204">
        <v>754.9</v>
      </c>
      <c r="LTP4477" s="162">
        <v>2024</v>
      </c>
      <c r="LTQ4477" s="188" t="s">
        <v>4570</v>
      </c>
      <c r="LTR4477" s="162" t="s">
        <v>4217</v>
      </c>
      <c r="LTS4477" s="105">
        <v>3914834.69</v>
      </c>
      <c r="LTT4477" s="196"/>
      <c r="LTU4477" s="197"/>
      <c r="LTV4477" s="196"/>
      <c r="LTW4477" s="265">
        <v>3914834.69</v>
      </c>
      <c r="LTX4477" s="198">
        <v>45364</v>
      </c>
      <c r="LTY4477" s="102">
        <v>45386</v>
      </c>
      <c r="LTZ4477" s="15"/>
      <c r="LUA4477" s="15"/>
      <c r="LUB4477" s="15"/>
      <c r="LUC4477" s="203" t="s">
        <v>3938</v>
      </c>
      <c r="LUD4477" s="162">
        <v>1</v>
      </c>
      <c r="LUE4477" s="204">
        <v>754.9</v>
      </c>
      <c r="LUF4477" s="162">
        <v>2024</v>
      </c>
      <c r="LUG4477" s="188" t="s">
        <v>4570</v>
      </c>
      <c r="LUH4477" s="162" t="s">
        <v>4217</v>
      </c>
      <c r="LUI4477" s="105">
        <v>3914834.69</v>
      </c>
      <c r="LUJ4477" s="196"/>
      <c r="LUK4477" s="197"/>
      <c r="LUL4477" s="196"/>
      <c r="LUM4477" s="265">
        <v>3914834.69</v>
      </c>
      <c r="LUN4477" s="198">
        <v>45364</v>
      </c>
      <c r="LUO4477" s="102">
        <v>45386</v>
      </c>
      <c r="LUP4477" s="15"/>
      <c r="LUQ4477" s="15"/>
      <c r="LUR4477" s="15"/>
      <c r="LUS4477" s="203" t="s">
        <v>3938</v>
      </c>
      <c r="LUT4477" s="162">
        <v>1</v>
      </c>
      <c r="LUU4477" s="204">
        <v>754.9</v>
      </c>
      <c r="LUV4477" s="162">
        <v>2024</v>
      </c>
      <c r="LUW4477" s="188" t="s">
        <v>4570</v>
      </c>
      <c r="LUX4477" s="162" t="s">
        <v>4217</v>
      </c>
      <c r="LUY4477" s="105">
        <v>3914834.69</v>
      </c>
      <c r="LUZ4477" s="196"/>
      <c r="LVA4477" s="197"/>
      <c r="LVB4477" s="196"/>
      <c r="LVC4477" s="265">
        <v>3914834.69</v>
      </c>
      <c r="LVD4477" s="198">
        <v>45364</v>
      </c>
      <c r="LVE4477" s="102">
        <v>45386</v>
      </c>
      <c r="LVF4477" s="15"/>
      <c r="LVG4477" s="15"/>
      <c r="LVH4477" s="15"/>
      <c r="LVI4477" s="203" t="s">
        <v>3938</v>
      </c>
      <c r="LVJ4477" s="162">
        <v>1</v>
      </c>
      <c r="LVK4477" s="204">
        <v>754.9</v>
      </c>
      <c r="LVL4477" s="162">
        <v>2024</v>
      </c>
      <c r="LVM4477" s="188" t="s">
        <v>4570</v>
      </c>
      <c r="LVN4477" s="162" t="s">
        <v>4217</v>
      </c>
      <c r="LVO4477" s="105">
        <v>3914834.69</v>
      </c>
      <c r="LVP4477" s="196"/>
      <c r="LVQ4477" s="197"/>
      <c r="LVR4477" s="196"/>
      <c r="LVS4477" s="265">
        <v>3914834.69</v>
      </c>
      <c r="LVT4477" s="198">
        <v>45364</v>
      </c>
      <c r="LVU4477" s="102">
        <v>45386</v>
      </c>
      <c r="LVV4477" s="15"/>
      <c r="LVW4477" s="15"/>
      <c r="LVX4477" s="15"/>
      <c r="LVY4477" s="203" t="s">
        <v>3938</v>
      </c>
      <c r="LVZ4477" s="162">
        <v>1</v>
      </c>
      <c r="LWA4477" s="204">
        <v>754.9</v>
      </c>
      <c r="LWB4477" s="162">
        <v>2024</v>
      </c>
      <c r="LWC4477" s="188" t="s">
        <v>4570</v>
      </c>
      <c r="LWD4477" s="162" t="s">
        <v>4217</v>
      </c>
      <c r="LWE4477" s="105">
        <v>3914834.69</v>
      </c>
      <c r="LWF4477" s="196"/>
      <c r="LWG4477" s="197"/>
      <c r="LWH4477" s="196"/>
      <c r="LWI4477" s="265">
        <v>3914834.69</v>
      </c>
      <c r="LWJ4477" s="198">
        <v>45364</v>
      </c>
      <c r="LWK4477" s="102">
        <v>45386</v>
      </c>
      <c r="LWL4477" s="15"/>
      <c r="LWM4477" s="15"/>
      <c r="LWN4477" s="15"/>
      <c r="LWO4477" s="203" t="s">
        <v>3938</v>
      </c>
      <c r="LWP4477" s="162">
        <v>1</v>
      </c>
      <c r="LWQ4477" s="204">
        <v>754.9</v>
      </c>
      <c r="LWR4477" s="162">
        <v>2024</v>
      </c>
      <c r="LWS4477" s="188" t="s">
        <v>4570</v>
      </c>
      <c r="LWT4477" s="162" t="s">
        <v>4217</v>
      </c>
      <c r="LWU4477" s="105">
        <v>3914834.69</v>
      </c>
      <c r="LWV4477" s="196"/>
      <c r="LWW4477" s="197"/>
      <c r="LWX4477" s="196"/>
      <c r="LWY4477" s="265">
        <v>3914834.69</v>
      </c>
      <c r="LWZ4477" s="198">
        <v>45364</v>
      </c>
      <c r="LXA4477" s="102">
        <v>45386</v>
      </c>
      <c r="LXB4477" s="15"/>
      <c r="LXC4477" s="15"/>
      <c r="LXD4477" s="15"/>
      <c r="LXE4477" s="203" t="s">
        <v>3938</v>
      </c>
      <c r="LXF4477" s="162">
        <v>1</v>
      </c>
      <c r="LXG4477" s="204">
        <v>754.9</v>
      </c>
      <c r="LXH4477" s="162">
        <v>2024</v>
      </c>
      <c r="LXI4477" s="188" t="s">
        <v>4570</v>
      </c>
      <c r="LXJ4477" s="162" t="s">
        <v>4217</v>
      </c>
      <c r="LXK4477" s="105">
        <v>3914834.69</v>
      </c>
      <c r="LXL4477" s="196"/>
      <c r="LXM4477" s="197"/>
      <c r="LXN4477" s="196"/>
      <c r="LXO4477" s="265">
        <v>3914834.69</v>
      </c>
      <c r="LXP4477" s="198">
        <v>45364</v>
      </c>
      <c r="LXQ4477" s="102">
        <v>45386</v>
      </c>
      <c r="LXR4477" s="15"/>
      <c r="LXS4477" s="15"/>
      <c r="LXT4477" s="15"/>
      <c r="LXU4477" s="203" t="s">
        <v>3938</v>
      </c>
      <c r="LXV4477" s="162">
        <v>1</v>
      </c>
      <c r="LXW4477" s="204">
        <v>754.9</v>
      </c>
      <c r="LXX4477" s="162">
        <v>2024</v>
      </c>
      <c r="LXY4477" s="188" t="s">
        <v>4570</v>
      </c>
      <c r="LXZ4477" s="162" t="s">
        <v>4217</v>
      </c>
      <c r="LYA4477" s="105">
        <v>3914834.69</v>
      </c>
      <c r="LYB4477" s="196"/>
      <c r="LYC4477" s="197"/>
      <c r="LYD4477" s="196"/>
      <c r="LYE4477" s="265">
        <v>3914834.69</v>
      </c>
      <c r="LYF4477" s="198">
        <v>45364</v>
      </c>
      <c r="LYG4477" s="102">
        <v>45386</v>
      </c>
      <c r="LYH4477" s="15"/>
      <c r="LYI4477" s="15"/>
      <c r="LYJ4477" s="15"/>
      <c r="LYK4477" s="203" t="s">
        <v>3938</v>
      </c>
      <c r="LYL4477" s="162">
        <v>1</v>
      </c>
      <c r="LYM4477" s="204">
        <v>754.9</v>
      </c>
      <c r="LYN4477" s="162">
        <v>2024</v>
      </c>
      <c r="LYO4477" s="188" t="s">
        <v>4570</v>
      </c>
      <c r="LYP4477" s="162" t="s">
        <v>4217</v>
      </c>
      <c r="LYQ4477" s="105">
        <v>3914834.69</v>
      </c>
      <c r="LYR4477" s="196"/>
      <c r="LYS4477" s="197"/>
      <c r="LYT4477" s="196"/>
      <c r="LYU4477" s="265">
        <v>3914834.69</v>
      </c>
      <c r="LYV4477" s="198">
        <v>45364</v>
      </c>
      <c r="LYW4477" s="102">
        <v>45386</v>
      </c>
      <c r="LYX4477" s="15"/>
      <c r="LYY4477" s="15"/>
      <c r="LYZ4477" s="15"/>
      <c r="LZA4477" s="203" t="s">
        <v>3938</v>
      </c>
      <c r="LZB4477" s="162">
        <v>1</v>
      </c>
      <c r="LZC4477" s="204">
        <v>754.9</v>
      </c>
      <c r="LZD4477" s="162">
        <v>2024</v>
      </c>
      <c r="LZE4477" s="188" t="s">
        <v>4570</v>
      </c>
      <c r="LZF4477" s="162" t="s">
        <v>4217</v>
      </c>
      <c r="LZG4477" s="105">
        <v>3914834.69</v>
      </c>
      <c r="LZH4477" s="196"/>
      <c r="LZI4477" s="197"/>
      <c r="LZJ4477" s="196"/>
      <c r="LZK4477" s="265">
        <v>3914834.69</v>
      </c>
      <c r="LZL4477" s="198">
        <v>45364</v>
      </c>
      <c r="LZM4477" s="102">
        <v>45386</v>
      </c>
      <c r="LZN4477" s="15"/>
      <c r="LZO4477" s="15"/>
      <c r="LZP4477" s="15"/>
      <c r="LZQ4477" s="203" t="s">
        <v>3938</v>
      </c>
      <c r="LZR4477" s="162">
        <v>1</v>
      </c>
      <c r="LZS4477" s="204">
        <v>754.9</v>
      </c>
      <c r="LZT4477" s="162">
        <v>2024</v>
      </c>
      <c r="LZU4477" s="188" t="s">
        <v>4570</v>
      </c>
      <c r="LZV4477" s="162" t="s">
        <v>4217</v>
      </c>
      <c r="LZW4477" s="105">
        <v>3914834.69</v>
      </c>
      <c r="LZX4477" s="196"/>
      <c r="LZY4477" s="197"/>
      <c r="LZZ4477" s="196"/>
      <c r="MAA4477" s="265">
        <v>3914834.69</v>
      </c>
      <c r="MAB4477" s="198">
        <v>45364</v>
      </c>
      <c r="MAC4477" s="102">
        <v>45386</v>
      </c>
      <c r="MAD4477" s="15"/>
      <c r="MAE4477" s="15"/>
      <c r="MAF4477" s="15"/>
      <c r="MAG4477" s="203" t="s">
        <v>3938</v>
      </c>
      <c r="MAH4477" s="162">
        <v>1</v>
      </c>
      <c r="MAI4477" s="204">
        <v>754.9</v>
      </c>
      <c r="MAJ4477" s="162">
        <v>2024</v>
      </c>
      <c r="MAK4477" s="188" t="s">
        <v>4570</v>
      </c>
      <c r="MAL4477" s="162" t="s">
        <v>4217</v>
      </c>
      <c r="MAM4477" s="105">
        <v>3914834.69</v>
      </c>
      <c r="MAN4477" s="196"/>
      <c r="MAO4477" s="197"/>
      <c r="MAP4477" s="196"/>
      <c r="MAQ4477" s="265">
        <v>3914834.69</v>
      </c>
      <c r="MAR4477" s="198">
        <v>45364</v>
      </c>
      <c r="MAS4477" s="102">
        <v>45386</v>
      </c>
      <c r="MAT4477" s="15"/>
      <c r="MAU4477" s="15"/>
      <c r="MAV4477" s="15"/>
      <c r="MAW4477" s="203" t="s">
        <v>3938</v>
      </c>
      <c r="MAX4477" s="162">
        <v>1</v>
      </c>
      <c r="MAY4477" s="204">
        <v>754.9</v>
      </c>
      <c r="MAZ4477" s="162">
        <v>2024</v>
      </c>
      <c r="MBA4477" s="188" t="s">
        <v>4570</v>
      </c>
      <c r="MBB4477" s="162" t="s">
        <v>4217</v>
      </c>
      <c r="MBC4477" s="105">
        <v>3914834.69</v>
      </c>
      <c r="MBD4477" s="196"/>
      <c r="MBE4477" s="197"/>
      <c r="MBF4477" s="196"/>
      <c r="MBG4477" s="265">
        <v>3914834.69</v>
      </c>
      <c r="MBH4477" s="198">
        <v>45364</v>
      </c>
      <c r="MBI4477" s="102">
        <v>45386</v>
      </c>
      <c r="MBJ4477" s="15"/>
      <c r="MBK4477" s="15"/>
      <c r="MBL4477" s="15"/>
      <c r="MBM4477" s="203" t="s">
        <v>3938</v>
      </c>
      <c r="MBN4477" s="162">
        <v>1</v>
      </c>
      <c r="MBO4477" s="204">
        <v>754.9</v>
      </c>
      <c r="MBP4477" s="162">
        <v>2024</v>
      </c>
      <c r="MBQ4477" s="188" t="s">
        <v>4570</v>
      </c>
      <c r="MBR4477" s="162" t="s">
        <v>4217</v>
      </c>
      <c r="MBS4477" s="105">
        <v>3914834.69</v>
      </c>
      <c r="MBT4477" s="196"/>
      <c r="MBU4477" s="197"/>
      <c r="MBV4477" s="196"/>
      <c r="MBW4477" s="265">
        <v>3914834.69</v>
      </c>
      <c r="MBX4477" s="198">
        <v>45364</v>
      </c>
      <c r="MBY4477" s="102">
        <v>45386</v>
      </c>
      <c r="MBZ4477" s="15"/>
      <c r="MCA4477" s="15"/>
      <c r="MCB4477" s="15"/>
      <c r="MCC4477" s="203" t="s">
        <v>3938</v>
      </c>
      <c r="MCD4477" s="162">
        <v>1</v>
      </c>
      <c r="MCE4477" s="204">
        <v>754.9</v>
      </c>
      <c r="MCF4477" s="162">
        <v>2024</v>
      </c>
      <c r="MCG4477" s="188" t="s">
        <v>4570</v>
      </c>
      <c r="MCH4477" s="162" t="s">
        <v>4217</v>
      </c>
      <c r="MCI4477" s="105">
        <v>3914834.69</v>
      </c>
      <c r="MCJ4477" s="196"/>
      <c r="MCK4477" s="197"/>
      <c r="MCL4477" s="196"/>
      <c r="MCM4477" s="265">
        <v>3914834.69</v>
      </c>
      <c r="MCN4477" s="198">
        <v>45364</v>
      </c>
      <c r="MCO4477" s="102">
        <v>45386</v>
      </c>
      <c r="MCP4477" s="15"/>
      <c r="MCQ4477" s="15"/>
      <c r="MCR4477" s="15"/>
      <c r="MCS4477" s="203" t="s">
        <v>3938</v>
      </c>
      <c r="MCT4477" s="162">
        <v>1</v>
      </c>
      <c r="MCU4477" s="204">
        <v>754.9</v>
      </c>
      <c r="MCV4477" s="162">
        <v>2024</v>
      </c>
      <c r="MCW4477" s="188" t="s">
        <v>4570</v>
      </c>
      <c r="MCX4477" s="162" t="s">
        <v>4217</v>
      </c>
      <c r="MCY4477" s="105">
        <v>3914834.69</v>
      </c>
      <c r="MCZ4477" s="196"/>
      <c r="MDA4477" s="197"/>
      <c r="MDB4477" s="196"/>
      <c r="MDC4477" s="265">
        <v>3914834.69</v>
      </c>
      <c r="MDD4477" s="198">
        <v>45364</v>
      </c>
      <c r="MDE4477" s="102">
        <v>45386</v>
      </c>
      <c r="MDF4477" s="15"/>
      <c r="MDG4477" s="15"/>
      <c r="MDH4477" s="15"/>
      <c r="MDI4477" s="203" t="s">
        <v>3938</v>
      </c>
      <c r="MDJ4477" s="162">
        <v>1</v>
      </c>
      <c r="MDK4477" s="204">
        <v>754.9</v>
      </c>
      <c r="MDL4477" s="162">
        <v>2024</v>
      </c>
      <c r="MDM4477" s="188" t="s">
        <v>4570</v>
      </c>
      <c r="MDN4477" s="162" t="s">
        <v>4217</v>
      </c>
      <c r="MDO4477" s="105">
        <v>3914834.69</v>
      </c>
      <c r="MDP4477" s="196"/>
      <c r="MDQ4477" s="197"/>
      <c r="MDR4477" s="196"/>
      <c r="MDS4477" s="265">
        <v>3914834.69</v>
      </c>
      <c r="MDT4477" s="198">
        <v>45364</v>
      </c>
      <c r="MDU4477" s="102">
        <v>45386</v>
      </c>
      <c r="MDV4477" s="15"/>
      <c r="MDW4477" s="15"/>
      <c r="MDX4477" s="15"/>
      <c r="MDY4477" s="203" t="s">
        <v>3938</v>
      </c>
      <c r="MDZ4477" s="162">
        <v>1</v>
      </c>
      <c r="MEA4477" s="204">
        <v>754.9</v>
      </c>
      <c r="MEB4477" s="162">
        <v>2024</v>
      </c>
      <c r="MEC4477" s="188" t="s">
        <v>4570</v>
      </c>
      <c r="MED4477" s="162" t="s">
        <v>4217</v>
      </c>
      <c r="MEE4477" s="105">
        <v>3914834.69</v>
      </c>
      <c r="MEF4477" s="196"/>
      <c r="MEG4477" s="197"/>
      <c r="MEH4477" s="196"/>
      <c r="MEI4477" s="265">
        <v>3914834.69</v>
      </c>
      <c r="MEJ4477" s="198">
        <v>45364</v>
      </c>
      <c r="MEK4477" s="102">
        <v>45386</v>
      </c>
      <c r="MEL4477" s="15"/>
      <c r="MEM4477" s="15"/>
      <c r="MEN4477" s="15"/>
      <c r="MEO4477" s="203" t="s">
        <v>3938</v>
      </c>
      <c r="MEP4477" s="162">
        <v>1</v>
      </c>
      <c r="MEQ4477" s="204">
        <v>754.9</v>
      </c>
      <c r="MER4477" s="162">
        <v>2024</v>
      </c>
      <c r="MES4477" s="188" t="s">
        <v>4570</v>
      </c>
      <c r="MET4477" s="162" t="s">
        <v>4217</v>
      </c>
      <c r="MEU4477" s="105">
        <v>3914834.69</v>
      </c>
      <c r="MEV4477" s="196"/>
      <c r="MEW4477" s="197"/>
      <c r="MEX4477" s="196"/>
      <c r="MEY4477" s="265">
        <v>3914834.69</v>
      </c>
      <c r="MEZ4477" s="198">
        <v>45364</v>
      </c>
      <c r="MFA4477" s="102">
        <v>45386</v>
      </c>
      <c r="MFB4477" s="15"/>
      <c r="MFC4477" s="15"/>
      <c r="MFD4477" s="15"/>
      <c r="MFE4477" s="203" t="s">
        <v>3938</v>
      </c>
      <c r="MFF4477" s="162">
        <v>1</v>
      </c>
      <c r="MFG4477" s="204">
        <v>754.9</v>
      </c>
      <c r="MFH4477" s="162">
        <v>2024</v>
      </c>
      <c r="MFI4477" s="188" t="s">
        <v>4570</v>
      </c>
      <c r="MFJ4477" s="162" t="s">
        <v>4217</v>
      </c>
      <c r="MFK4477" s="105">
        <v>3914834.69</v>
      </c>
      <c r="MFL4477" s="196"/>
      <c r="MFM4477" s="197"/>
      <c r="MFN4477" s="196"/>
      <c r="MFO4477" s="265">
        <v>3914834.69</v>
      </c>
      <c r="MFP4477" s="198">
        <v>45364</v>
      </c>
      <c r="MFQ4477" s="102">
        <v>45386</v>
      </c>
      <c r="MFR4477" s="15"/>
      <c r="MFS4477" s="15"/>
      <c r="MFT4477" s="15"/>
      <c r="MFU4477" s="203" t="s">
        <v>3938</v>
      </c>
      <c r="MFV4477" s="162">
        <v>1</v>
      </c>
      <c r="MFW4477" s="204">
        <v>754.9</v>
      </c>
      <c r="MFX4477" s="162">
        <v>2024</v>
      </c>
      <c r="MFY4477" s="188" t="s">
        <v>4570</v>
      </c>
      <c r="MFZ4477" s="162" t="s">
        <v>4217</v>
      </c>
      <c r="MGA4477" s="105">
        <v>3914834.69</v>
      </c>
      <c r="MGB4477" s="196"/>
      <c r="MGC4477" s="197"/>
      <c r="MGD4477" s="196"/>
      <c r="MGE4477" s="265">
        <v>3914834.69</v>
      </c>
      <c r="MGF4477" s="198">
        <v>45364</v>
      </c>
      <c r="MGG4477" s="102">
        <v>45386</v>
      </c>
      <c r="MGH4477" s="15"/>
      <c r="MGI4477" s="15"/>
      <c r="MGJ4477" s="15"/>
      <c r="MGK4477" s="203" t="s">
        <v>3938</v>
      </c>
      <c r="MGL4477" s="162">
        <v>1</v>
      </c>
      <c r="MGM4477" s="204">
        <v>754.9</v>
      </c>
      <c r="MGN4477" s="162">
        <v>2024</v>
      </c>
      <c r="MGO4477" s="188" t="s">
        <v>4570</v>
      </c>
      <c r="MGP4477" s="162" t="s">
        <v>4217</v>
      </c>
      <c r="MGQ4477" s="105">
        <v>3914834.69</v>
      </c>
      <c r="MGR4477" s="196"/>
      <c r="MGS4477" s="197"/>
      <c r="MGT4477" s="196"/>
      <c r="MGU4477" s="265">
        <v>3914834.69</v>
      </c>
      <c r="MGV4477" s="198">
        <v>45364</v>
      </c>
      <c r="MGW4477" s="102">
        <v>45386</v>
      </c>
      <c r="MGX4477" s="15"/>
      <c r="MGY4477" s="15"/>
      <c r="MGZ4477" s="15"/>
      <c r="MHA4477" s="203" t="s">
        <v>3938</v>
      </c>
      <c r="MHB4477" s="162">
        <v>1</v>
      </c>
      <c r="MHC4477" s="204">
        <v>754.9</v>
      </c>
      <c r="MHD4477" s="162">
        <v>2024</v>
      </c>
      <c r="MHE4477" s="188" t="s">
        <v>4570</v>
      </c>
      <c r="MHF4477" s="162" t="s">
        <v>4217</v>
      </c>
      <c r="MHG4477" s="105">
        <v>3914834.69</v>
      </c>
      <c r="MHH4477" s="196"/>
      <c r="MHI4477" s="197"/>
      <c r="MHJ4477" s="196"/>
      <c r="MHK4477" s="265">
        <v>3914834.69</v>
      </c>
      <c r="MHL4477" s="198">
        <v>45364</v>
      </c>
      <c r="MHM4477" s="102">
        <v>45386</v>
      </c>
      <c r="MHN4477" s="15"/>
      <c r="MHO4477" s="15"/>
      <c r="MHP4477" s="15"/>
      <c r="MHQ4477" s="203" t="s">
        <v>3938</v>
      </c>
      <c r="MHR4477" s="162">
        <v>1</v>
      </c>
      <c r="MHS4477" s="204">
        <v>754.9</v>
      </c>
      <c r="MHT4477" s="162">
        <v>2024</v>
      </c>
      <c r="MHU4477" s="188" t="s">
        <v>4570</v>
      </c>
      <c r="MHV4477" s="162" t="s">
        <v>4217</v>
      </c>
      <c r="MHW4477" s="105">
        <v>3914834.69</v>
      </c>
      <c r="MHX4477" s="196"/>
      <c r="MHY4477" s="197"/>
      <c r="MHZ4477" s="196"/>
      <c r="MIA4477" s="265">
        <v>3914834.69</v>
      </c>
      <c r="MIB4477" s="198">
        <v>45364</v>
      </c>
      <c r="MIC4477" s="102">
        <v>45386</v>
      </c>
      <c r="MID4477" s="15"/>
      <c r="MIE4477" s="15"/>
      <c r="MIF4477" s="15"/>
      <c r="MIG4477" s="203" t="s">
        <v>3938</v>
      </c>
      <c r="MIH4477" s="162">
        <v>1</v>
      </c>
      <c r="MII4477" s="204">
        <v>754.9</v>
      </c>
      <c r="MIJ4477" s="162">
        <v>2024</v>
      </c>
      <c r="MIK4477" s="188" t="s">
        <v>4570</v>
      </c>
      <c r="MIL4477" s="162" t="s">
        <v>4217</v>
      </c>
      <c r="MIM4477" s="105">
        <v>3914834.69</v>
      </c>
      <c r="MIN4477" s="196"/>
      <c r="MIO4477" s="197"/>
      <c r="MIP4477" s="196"/>
      <c r="MIQ4477" s="265">
        <v>3914834.69</v>
      </c>
      <c r="MIR4477" s="198">
        <v>45364</v>
      </c>
      <c r="MIS4477" s="102">
        <v>45386</v>
      </c>
      <c r="MIT4477" s="15"/>
      <c r="MIU4477" s="15"/>
      <c r="MIV4477" s="15"/>
      <c r="MIW4477" s="203" t="s">
        <v>3938</v>
      </c>
      <c r="MIX4477" s="162">
        <v>1</v>
      </c>
      <c r="MIY4477" s="204">
        <v>754.9</v>
      </c>
      <c r="MIZ4477" s="162">
        <v>2024</v>
      </c>
      <c r="MJA4477" s="188" t="s">
        <v>4570</v>
      </c>
      <c r="MJB4477" s="162" t="s">
        <v>4217</v>
      </c>
      <c r="MJC4477" s="105">
        <v>3914834.69</v>
      </c>
      <c r="MJD4477" s="196"/>
      <c r="MJE4477" s="197"/>
      <c r="MJF4477" s="196"/>
      <c r="MJG4477" s="265">
        <v>3914834.69</v>
      </c>
      <c r="MJH4477" s="198">
        <v>45364</v>
      </c>
      <c r="MJI4477" s="102">
        <v>45386</v>
      </c>
      <c r="MJJ4477" s="15"/>
      <c r="MJK4477" s="15"/>
      <c r="MJL4477" s="15"/>
      <c r="MJM4477" s="203" t="s">
        <v>3938</v>
      </c>
      <c r="MJN4477" s="162">
        <v>1</v>
      </c>
      <c r="MJO4477" s="204">
        <v>754.9</v>
      </c>
      <c r="MJP4477" s="162">
        <v>2024</v>
      </c>
      <c r="MJQ4477" s="188" t="s">
        <v>4570</v>
      </c>
      <c r="MJR4477" s="162" t="s">
        <v>4217</v>
      </c>
      <c r="MJS4477" s="105">
        <v>3914834.69</v>
      </c>
      <c r="MJT4477" s="196"/>
      <c r="MJU4477" s="197"/>
      <c r="MJV4477" s="196"/>
      <c r="MJW4477" s="265">
        <v>3914834.69</v>
      </c>
      <c r="MJX4477" s="198">
        <v>45364</v>
      </c>
      <c r="MJY4477" s="102">
        <v>45386</v>
      </c>
      <c r="MJZ4477" s="15"/>
      <c r="MKA4477" s="15"/>
      <c r="MKB4477" s="15"/>
      <c r="MKC4477" s="203" t="s">
        <v>3938</v>
      </c>
      <c r="MKD4477" s="162">
        <v>1</v>
      </c>
      <c r="MKE4477" s="204">
        <v>754.9</v>
      </c>
      <c r="MKF4477" s="162">
        <v>2024</v>
      </c>
      <c r="MKG4477" s="188" t="s">
        <v>4570</v>
      </c>
      <c r="MKH4477" s="162" t="s">
        <v>4217</v>
      </c>
      <c r="MKI4477" s="105">
        <v>3914834.69</v>
      </c>
      <c r="MKJ4477" s="196"/>
      <c r="MKK4477" s="197"/>
      <c r="MKL4477" s="196"/>
      <c r="MKM4477" s="265">
        <v>3914834.69</v>
      </c>
      <c r="MKN4477" s="198">
        <v>45364</v>
      </c>
      <c r="MKO4477" s="102">
        <v>45386</v>
      </c>
      <c r="MKP4477" s="15"/>
      <c r="MKQ4477" s="15"/>
      <c r="MKR4477" s="15"/>
      <c r="MKS4477" s="203" t="s">
        <v>3938</v>
      </c>
      <c r="MKT4477" s="162">
        <v>1</v>
      </c>
      <c r="MKU4477" s="204">
        <v>754.9</v>
      </c>
      <c r="MKV4477" s="162">
        <v>2024</v>
      </c>
      <c r="MKW4477" s="188" t="s">
        <v>4570</v>
      </c>
      <c r="MKX4477" s="162" t="s">
        <v>4217</v>
      </c>
      <c r="MKY4477" s="105">
        <v>3914834.69</v>
      </c>
      <c r="MKZ4477" s="196"/>
      <c r="MLA4477" s="197"/>
      <c r="MLB4477" s="196"/>
      <c r="MLC4477" s="265">
        <v>3914834.69</v>
      </c>
      <c r="MLD4477" s="198">
        <v>45364</v>
      </c>
      <c r="MLE4477" s="102">
        <v>45386</v>
      </c>
      <c r="MLF4477" s="15"/>
      <c r="MLG4477" s="15"/>
      <c r="MLH4477" s="15"/>
      <c r="MLI4477" s="203" t="s">
        <v>3938</v>
      </c>
      <c r="MLJ4477" s="162">
        <v>1</v>
      </c>
      <c r="MLK4477" s="204">
        <v>754.9</v>
      </c>
      <c r="MLL4477" s="162">
        <v>2024</v>
      </c>
      <c r="MLM4477" s="188" t="s">
        <v>4570</v>
      </c>
      <c r="MLN4477" s="162" t="s">
        <v>4217</v>
      </c>
      <c r="MLO4477" s="105">
        <v>3914834.69</v>
      </c>
      <c r="MLP4477" s="196"/>
      <c r="MLQ4477" s="197"/>
      <c r="MLR4477" s="196"/>
      <c r="MLS4477" s="265">
        <v>3914834.69</v>
      </c>
      <c r="MLT4477" s="198">
        <v>45364</v>
      </c>
      <c r="MLU4477" s="102">
        <v>45386</v>
      </c>
      <c r="MLV4477" s="15"/>
      <c r="MLW4477" s="15"/>
      <c r="MLX4477" s="15"/>
      <c r="MLY4477" s="203" t="s">
        <v>3938</v>
      </c>
      <c r="MLZ4477" s="162">
        <v>1</v>
      </c>
      <c r="MMA4477" s="204">
        <v>754.9</v>
      </c>
      <c r="MMB4477" s="162">
        <v>2024</v>
      </c>
      <c r="MMC4477" s="188" t="s">
        <v>4570</v>
      </c>
      <c r="MMD4477" s="162" t="s">
        <v>4217</v>
      </c>
      <c r="MME4477" s="105">
        <v>3914834.69</v>
      </c>
      <c r="MMF4477" s="196"/>
      <c r="MMG4477" s="197"/>
      <c r="MMH4477" s="196"/>
      <c r="MMI4477" s="265">
        <v>3914834.69</v>
      </c>
      <c r="MMJ4477" s="198">
        <v>45364</v>
      </c>
      <c r="MMK4477" s="102">
        <v>45386</v>
      </c>
      <c r="MML4477" s="15"/>
      <c r="MMM4477" s="15"/>
      <c r="MMN4477" s="15"/>
      <c r="MMO4477" s="203" t="s">
        <v>3938</v>
      </c>
      <c r="MMP4477" s="162">
        <v>1</v>
      </c>
      <c r="MMQ4477" s="204">
        <v>754.9</v>
      </c>
      <c r="MMR4477" s="162">
        <v>2024</v>
      </c>
      <c r="MMS4477" s="188" t="s">
        <v>4570</v>
      </c>
      <c r="MMT4477" s="162" t="s">
        <v>4217</v>
      </c>
      <c r="MMU4477" s="105">
        <v>3914834.69</v>
      </c>
      <c r="MMV4477" s="196"/>
      <c r="MMW4477" s="197"/>
      <c r="MMX4477" s="196"/>
      <c r="MMY4477" s="265">
        <v>3914834.69</v>
      </c>
      <c r="MMZ4477" s="198">
        <v>45364</v>
      </c>
      <c r="MNA4477" s="102">
        <v>45386</v>
      </c>
      <c r="MNB4477" s="15"/>
      <c r="MNC4477" s="15"/>
      <c r="MND4477" s="15"/>
      <c r="MNE4477" s="203" t="s">
        <v>3938</v>
      </c>
      <c r="MNF4477" s="162">
        <v>1</v>
      </c>
      <c r="MNG4477" s="204">
        <v>754.9</v>
      </c>
      <c r="MNH4477" s="162">
        <v>2024</v>
      </c>
      <c r="MNI4477" s="188" t="s">
        <v>4570</v>
      </c>
      <c r="MNJ4477" s="162" t="s">
        <v>4217</v>
      </c>
      <c r="MNK4477" s="105">
        <v>3914834.69</v>
      </c>
      <c r="MNL4477" s="196"/>
      <c r="MNM4477" s="197"/>
      <c r="MNN4477" s="196"/>
      <c r="MNO4477" s="265">
        <v>3914834.69</v>
      </c>
      <c r="MNP4477" s="198">
        <v>45364</v>
      </c>
      <c r="MNQ4477" s="102">
        <v>45386</v>
      </c>
      <c r="MNR4477" s="15"/>
      <c r="MNS4477" s="15"/>
      <c r="MNT4477" s="15"/>
      <c r="MNU4477" s="203" t="s">
        <v>3938</v>
      </c>
      <c r="MNV4477" s="162">
        <v>1</v>
      </c>
      <c r="MNW4477" s="204">
        <v>754.9</v>
      </c>
      <c r="MNX4477" s="162">
        <v>2024</v>
      </c>
      <c r="MNY4477" s="188" t="s">
        <v>4570</v>
      </c>
      <c r="MNZ4477" s="162" t="s">
        <v>4217</v>
      </c>
      <c r="MOA4477" s="105">
        <v>3914834.69</v>
      </c>
      <c r="MOB4477" s="196"/>
      <c r="MOC4477" s="197"/>
      <c r="MOD4477" s="196"/>
      <c r="MOE4477" s="265">
        <v>3914834.69</v>
      </c>
      <c r="MOF4477" s="198">
        <v>45364</v>
      </c>
      <c r="MOG4477" s="102">
        <v>45386</v>
      </c>
      <c r="MOH4477" s="15"/>
      <c r="MOI4477" s="15"/>
      <c r="MOJ4477" s="15"/>
      <c r="MOK4477" s="203" t="s">
        <v>3938</v>
      </c>
      <c r="MOL4477" s="162">
        <v>1</v>
      </c>
      <c r="MOM4477" s="204">
        <v>754.9</v>
      </c>
      <c r="MON4477" s="162">
        <v>2024</v>
      </c>
      <c r="MOO4477" s="188" t="s">
        <v>4570</v>
      </c>
      <c r="MOP4477" s="162" t="s">
        <v>4217</v>
      </c>
      <c r="MOQ4477" s="105">
        <v>3914834.69</v>
      </c>
      <c r="MOR4477" s="196"/>
      <c r="MOS4477" s="197"/>
      <c r="MOT4477" s="196"/>
      <c r="MOU4477" s="265">
        <v>3914834.69</v>
      </c>
      <c r="MOV4477" s="198">
        <v>45364</v>
      </c>
      <c r="MOW4477" s="102">
        <v>45386</v>
      </c>
      <c r="MOX4477" s="15"/>
      <c r="MOY4477" s="15"/>
      <c r="MOZ4477" s="15"/>
      <c r="MPA4477" s="203" t="s">
        <v>3938</v>
      </c>
      <c r="MPB4477" s="162">
        <v>1</v>
      </c>
      <c r="MPC4477" s="204">
        <v>754.9</v>
      </c>
      <c r="MPD4477" s="162">
        <v>2024</v>
      </c>
      <c r="MPE4477" s="188" t="s">
        <v>4570</v>
      </c>
      <c r="MPF4477" s="162" t="s">
        <v>4217</v>
      </c>
      <c r="MPG4477" s="105">
        <v>3914834.69</v>
      </c>
      <c r="MPH4477" s="196"/>
      <c r="MPI4477" s="197"/>
      <c r="MPJ4477" s="196"/>
      <c r="MPK4477" s="265">
        <v>3914834.69</v>
      </c>
      <c r="MPL4477" s="198">
        <v>45364</v>
      </c>
      <c r="MPM4477" s="102">
        <v>45386</v>
      </c>
      <c r="MPN4477" s="15"/>
      <c r="MPO4477" s="15"/>
      <c r="MPP4477" s="15"/>
      <c r="MPQ4477" s="203" t="s">
        <v>3938</v>
      </c>
      <c r="MPR4477" s="162">
        <v>1</v>
      </c>
      <c r="MPS4477" s="204">
        <v>754.9</v>
      </c>
      <c r="MPT4477" s="162">
        <v>2024</v>
      </c>
      <c r="MPU4477" s="188" t="s">
        <v>4570</v>
      </c>
      <c r="MPV4477" s="162" t="s">
        <v>4217</v>
      </c>
      <c r="MPW4477" s="105">
        <v>3914834.69</v>
      </c>
      <c r="MPX4477" s="196"/>
      <c r="MPY4477" s="197"/>
      <c r="MPZ4477" s="196"/>
      <c r="MQA4477" s="265">
        <v>3914834.69</v>
      </c>
      <c r="MQB4477" s="198">
        <v>45364</v>
      </c>
      <c r="MQC4477" s="102">
        <v>45386</v>
      </c>
      <c r="MQD4477" s="15"/>
      <c r="MQE4477" s="15"/>
      <c r="MQF4477" s="15"/>
      <c r="MQG4477" s="203" t="s">
        <v>3938</v>
      </c>
      <c r="MQH4477" s="162">
        <v>1</v>
      </c>
      <c r="MQI4477" s="204">
        <v>754.9</v>
      </c>
      <c r="MQJ4477" s="162">
        <v>2024</v>
      </c>
      <c r="MQK4477" s="188" t="s">
        <v>4570</v>
      </c>
      <c r="MQL4477" s="162" t="s">
        <v>4217</v>
      </c>
      <c r="MQM4477" s="105">
        <v>3914834.69</v>
      </c>
      <c r="MQN4477" s="196"/>
      <c r="MQO4477" s="197"/>
      <c r="MQP4477" s="196"/>
      <c r="MQQ4477" s="265">
        <v>3914834.69</v>
      </c>
      <c r="MQR4477" s="198">
        <v>45364</v>
      </c>
      <c r="MQS4477" s="102">
        <v>45386</v>
      </c>
      <c r="MQT4477" s="15"/>
      <c r="MQU4477" s="15"/>
      <c r="MQV4477" s="15"/>
      <c r="MQW4477" s="203" t="s">
        <v>3938</v>
      </c>
      <c r="MQX4477" s="162">
        <v>1</v>
      </c>
      <c r="MQY4477" s="204">
        <v>754.9</v>
      </c>
      <c r="MQZ4477" s="162">
        <v>2024</v>
      </c>
      <c r="MRA4477" s="188" t="s">
        <v>4570</v>
      </c>
      <c r="MRB4477" s="162" t="s">
        <v>4217</v>
      </c>
      <c r="MRC4477" s="105">
        <v>3914834.69</v>
      </c>
      <c r="MRD4477" s="196"/>
      <c r="MRE4477" s="197"/>
      <c r="MRF4477" s="196"/>
      <c r="MRG4477" s="265">
        <v>3914834.69</v>
      </c>
      <c r="MRH4477" s="198">
        <v>45364</v>
      </c>
      <c r="MRI4477" s="102">
        <v>45386</v>
      </c>
      <c r="MRJ4477" s="15"/>
      <c r="MRK4477" s="15"/>
      <c r="MRL4477" s="15"/>
      <c r="MRM4477" s="203" t="s">
        <v>3938</v>
      </c>
      <c r="MRN4477" s="162">
        <v>1</v>
      </c>
      <c r="MRO4477" s="204">
        <v>754.9</v>
      </c>
      <c r="MRP4477" s="162">
        <v>2024</v>
      </c>
      <c r="MRQ4477" s="188" t="s">
        <v>4570</v>
      </c>
      <c r="MRR4477" s="162" t="s">
        <v>4217</v>
      </c>
      <c r="MRS4477" s="105">
        <v>3914834.69</v>
      </c>
      <c r="MRT4477" s="196"/>
      <c r="MRU4477" s="197"/>
      <c r="MRV4477" s="196"/>
      <c r="MRW4477" s="265">
        <v>3914834.69</v>
      </c>
      <c r="MRX4477" s="198">
        <v>45364</v>
      </c>
      <c r="MRY4477" s="102">
        <v>45386</v>
      </c>
      <c r="MRZ4477" s="15"/>
      <c r="MSA4477" s="15"/>
      <c r="MSB4477" s="15"/>
      <c r="MSC4477" s="203" t="s">
        <v>3938</v>
      </c>
      <c r="MSD4477" s="162">
        <v>1</v>
      </c>
      <c r="MSE4477" s="204">
        <v>754.9</v>
      </c>
      <c r="MSF4477" s="162">
        <v>2024</v>
      </c>
      <c r="MSG4477" s="188" t="s">
        <v>4570</v>
      </c>
      <c r="MSH4477" s="162" t="s">
        <v>4217</v>
      </c>
      <c r="MSI4477" s="105">
        <v>3914834.69</v>
      </c>
      <c r="MSJ4477" s="196"/>
      <c r="MSK4477" s="197"/>
      <c r="MSL4477" s="196"/>
      <c r="MSM4477" s="265">
        <v>3914834.69</v>
      </c>
      <c r="MSN4477" s="198">
        <v>45364</v>
      </c>
      <c r="MSO4477" s="102">
        <v>45386</v>
      </c>
      <c r="MSP4477" s="15"/>
      <c r="MSQ4477" s="15"/>
      <c r="MSR4477" s="15"/>
      <c r="MSS4477" s="203" t="s">
        <v>3938</v>
      </c>
      <c r="MST4477" s="162">
        <v>1</v>
      </c>
      <c r="MSU4477" s="204">
        <v>754.9</v>
      </c>
      <c r="MSV4477" s="162">
        <v>2024</v>
      </c>
      <c r="MSW4477" s="188" t="s">
        <v>4570</v>
      </c>
      <c r="MSX4477" s="162" t="s">
        <v>4217</v>
      </c>
      <c r="MSY4477" s="105">
        <v>3914834.69</v>
      </c>
      <c r="MSZ4477" s="196"/>
      <c r="MTA4477" s="197"/>
      <c r="MTB4477" s="196"/>
      <c r="MTC4477" s="265">
        <v>3914834.69</v>
      </c>
      <c r="MTD4477" s="198">
        <v>45364</v>
      </c>
      <c r="MTE4477" s="102">
        <v>45386</v>
      </c>
      <c r="MTF4477" s="15"/>
      <c r="MTG4477" s="15"/>
      <c r="MTH4477" s="15"/>
      <c r="MTI4477" s="203" t="s">
        <v>3938</v>
      </c>
      <c r="MTJ4477" s="162">
        <v>1</v>
      </c>
      <c r="MTK4477" s="204">
        <v>754.9</v>
      </c>
      <c r="MTL4477" s="162">
        <v>2024</v>
      </c>
      <c r="MTM4477" s="188" t="s">
        <v>4570</v>
      </c>
      <c r="MTN4477" s="162" t="s">
        <v>4217</v>
      </c>
      <c r="MTO4477" s="105">
        <v>3914834.69</v>
      </c>
      <c r="MTP4477" s="196"/>
      <c r="MTQ4477" s="197"/>
      <c r="MTR4477" s="196"/>
      <c r="MTS4477" s="265">
        <v>3914834.69</v>
      </c>
      <c r="MTT4477" s="198">
        <v>45364</v>
      </c>
      <c r="MTU4477" s="102">
        <v>45386</v>
      </c>
      <c r="MTV4477" s="15"/>
      <c r="MTW4477" s="15"/>
      <c r="MTX4477" s="15"/>
      <c r="MTY4477" s="203" t="s">
        <v>3938</v>
      </c>
      <c r="MTZ4477" s="162">
        <v>1</v>
      </c>
      <c r="MUA4477" s="204">
        <v>754.9</v>
      </c>
      <c r="MUB4477" s="162">
        <v>2024</v>
      </c>
      <c r="MUC4477" s="188" t="s">
        <v>4570</v>
      </c>
      <c r="MUD4477" s="162" t="s">
        <v>4217</v>
      </c>
      <c r="MUE4477" s="105">
        <v>3914834.69</v>
      </c>
      <c r="MUF4477" s="196"/>
      <c r="MUG4477" s="197"/>
      <c r="MUH4477" s="196"/>
      <c r="MUI4477" s="265">
        <v>3914834.69</v>
      </c>
      <c r="MUJ4477" s="198">
        <v>45364</v>
      </c>
      <c r="MUK4477" s="102">
        <v>45386</v>
      </c>
      <c r="MUL4477" s="15"/>
      <c r="MUM4477" s="15"/>
      <c r="MUN4477" s="15"/>
      <c r="MUO4477" s="203" t="s">
        <v>3938</v>
      </c>
      <c r="MUP4477" s="162">
        <v>1</v>
      </c>
      <c r="MUQ4477" s="204">
        <v>754.9</v>
      </c>
      <c r="MUR4477" s="162">
        <v>2024</v>
      </c>
      <c r="MUS4477" s="188" t="s">
        <v>4570</v>
      </c>
      <c r="MUT4477" s="162" t="s">
        <v>4217</v>
      </c>
      <c r="MUU4477" s="105">
        <v>3914834.69</v>
      </c>
      <c r="MUV4477" s="196"/>
      <c r="MUW4477" s="197"/>
      <c r="MUX4477" s="196"/>
      <c r="MUY4477" s="265">
        <v>3914834.69</v>
      </c>
      <c r="MUZ4477" s="198">
        <v>45364</v>
      </c>
      <c r="MVA4477" s="102">
        <v>45386</v>
      </c>
      <c r="MVB4477" s="15"/>
      <c r="MVC4477" s="15"/>
      <c r="MVD4477" s="15"/>
      <c r="MVE4477" s="203" t="s">
        <v>3938</v>
      </c>
      <c r="MVF4477" s="162">
        <v>1</v>
      </c>
      <c r="MVG4477" s="204">
        <v>754.9</v>
      </c>
      <c r="MVH4477" s="162">
        <v>2024</v>
      </c>
      <c r="MVI4477" s="188" t="s">
        <v>4570</v>
      </c>
      <c r="MVJ4477" s="162" t="s">
        <v>4217</v>
      </c>
      <c r="MVK4477" s="105">
        <v>3914834.69</v>
      </c>
      <c r="MVL4477" s="196"/>
      <c r="MVM4477" s="197"/>
      <c r="MVN4477" s="196"/>
      <c r="MVO4477" s="265">
        <v>3914834.69</v>
      </c>
      <c r="MVP4477" s="198">
        <v>45364</v>
      </c>
      <c r="MVQ4477" s="102">
        <v>45386</v>
      </c>
      <c r="MVR4477" s="15"/>
      <c r="MVS4477" s="15"/>
      <c r="MVT4477" s="15"/>
      <c r="MVU4477" s="203" t="s">
        <v>3938</v>
      </c>
      <c r="MVV4477" s="162">
        <v>1</v>
      </c>
      <c r="MVW4477" s="204">
        <v>754.9</v>
      </c>
      <c r="MVX4477" s="162">
        <v>2024</v>
      </c>
      <c r="MVY4477" s="188" t="s">
        <v>4570</v>
      </c>
      <c r="MVZ4477" s="162" t="s">
        <v>4217</v>
      </c>
      <c r="MWA4477" s="105">
        <v>3914834.69</v>
      </c>
      <c r="MWB4477" s="196"/>
      <c r="MWC4477" s="197"/>
      <c r="MWD4477" s="196"/>
      <c r="MWE4477" s="265">
        <v>3914834.69</v>
      </c>
      <c r="MWF4477" s="198">
        <v>45364</v>
      </c>
      <c r="MWG4477" s="102">
        <v>45386</v>
      </c>
      <c r="MWH4477" s="15"/>
      <c r="MWI4477" s="15"/>
      <c r="MWJ4477" s="15"/>
      <c r="MWK4477" s="203" t="s">
        <v>3938</v>
      </c>
      <c r="MWL4477" s="162">
        <v>1</v>
      </c>
      <c r="MWM4477" s="204">
        <v>754.9</v>
      </c>
      <c r="MWN4477" s="162">
        <v>2024</v>
      </c>
      <c r="MWO4477" s="188" t="s">
        <v>4570</v>
      </c>
      <c r="MWP4477" s="162" t="s">
        <v>4217</v>
      </c>
      <c r="MWQ4477" s="105">
        <v>3914834.69</v>
      </c>
      <c r="MWR4477" s="196"/>
      <c r="MWS4477" s="197"/>
      <c r="MWT4477" s="196"/>
      <c r="MWU4477" s="265">
        <v>3914834.69</v>
      </c>
      <c r="MWV4477" s="198">
        <v>45364</v>
      </c>
      <c r="MWW4477" s="102">
        <v>45386</v>
      </c>
      <c r="MWX4477" s="15"/>
      <c r="MWY4477" s="15"/>
      <c r="MWZ4477" s="15"/>
      <c r="MXA4477" s="203" t="s">
        <v>3938</v>
      </c>
      <c r="MXB4477" s="162">
        <v>1</v>
      </c>
      <c r="MXC4477" s="204">
        <v>754.9</v>
      </c>
      <c r="MXD4477" s="162">
        <v>2024</v>
      </c>
      <c r="MXE4477" s="188" t="s">
        <v>4570</v>
      </c>
      <c r="MXF4477" s="162" t="s">
        <v>4217</v>
      </c>
      <c r="MXG4477" s="105">
        <v>3914834.69</v>
      </c>
      <c r="MXH4477" s="196"/>
      <c r="MXI4477" s="197"/>
      <c r="MXJ4477" s="196"/>
      <c r="MXK4477" s="265">
        <v>3914834.69</v>
      </c>
      <c r="MXL4477" s="198">
        <v>45364</v>
      </c>
      <c r="MXM4477" s="102">
        <v>45386</v>
      </c>
      <c r="MXN4477" s="15"/>
      <c r="MXO4477" s="15"/>
      <c r="MXP4477" s="15"/>
      <c r="MXQ4477" s="203" t="s">
        <v>3938</v>
      </c>
      <c r="MXR4477" s="162">
        <v>1</v>
      </c>
      <c r="MXS4477" s="204">
        <v>754.9</v>
      </c>
      <c r="MXT4477" s="162">
        <v>2024</v>
      </c>
      <c r="MXU4477" s="188" t="s">
        <v>4570</v>
      </c>
      <c r="MXV4477" s="162" t="s">
        <v>4217</v>
      </c>
      <c r="MXW4477" s="105">
        <v>3914834.69</v>
      </c>
      <c r="MXX4477" s="196"/>
      <c r="MXY4477" s="197"/>
      <c r="MXZ4477" s="196"/>
      <c r="MYA4477" s="265">
        <v>3914834.69</v>
      </c>
      <c r="MYB4477" s="198">
        <v>45364</v>
      </c>
      <c r="MYC4477" s="102">
        <v>45386</v>
      </c>
      <c r="MYD4477" s="15"/>
      <c r="MYE4477" s="15"/>
      <c r="MYF4477" s="15"/>
      <c r="MYG4477" s="203" t="s">
        <v>3938</v>
      </c>
      <c r="MYH4477" s="162">
        <v>1</v>
      </c>
      <c r="MYI4477" s="204">
        <v>754.9</v>
      </c>
      <c r="MYJ4477" s="162">
        <v>2024</v>
      </c>
      <c r="MYK4477" s="188" t="s">
        <v>4570</v>
      </c>
      <c r="MYL4477" s="162" t="s">
        <v>4217</v>
      </c>
      <c r="MYM4477" s="105">
        <v>3914834.69</v>
      </c>
      <c r="MYN4477" s="196"/>
      <c r="MYO4477" s="197"/>
      <c r="MYP4477" s="196"/>
      <c r="MYQ4477" s="265">
        <v>3914834.69</v>
      </c>
      <c r="MYR4477" s="198">
        <v>45364</v>
      </c>
      <c r="MYS4477" s="102">
        <v>45386</v>
      </c>
      <c r="MYT4477" s="15"/>
      <c r="MYU4477" s="15"/>
      <c r="MYV4477" s="15"/>
      <c r="MYW4477" s="203" t="s">
        <v>3938</v>
      </c>
      <c r="MYX4477" s="162">
        <v>1</v>
      </c>
      <c r="MYY4477" s="204">
        <v>754.9</v>
      </c>
      <c r="MYZ4477" s="162">
        <v>2024</v>
      </c>
      <c r="MZA4477" s="188" t="s">
        <v>4570</v>
      </c>
      <c r="MZB4477" s="162" t="s">
        <v>4217</v>
      </c>
      <c r="MZC4477" s="105">
        <v>3914834.69</v>
      </c>
      <c r="MZD4477" s="196"/>
      <c r="MZE4477" s="197"/>
      <c r="MZF4477" s="196"/>
      <c r="MZG4477" s="265">
        <v>3914834.69</v>
      </c>
      <c r="MZH4477" s="198">
        <v>45364</v>
      </c>
      <c r="MZI4477" s="102">
        <v>45386</v>
      </c>
      <c r="MZJ4477" s="15"/>
      <c r="MZK4477" s="15"/>
      <c r="MZL4477" s="15"/>
      <c r="MZM4477" s="203" t="s">
        <v>3938</v>
      </c>
      <c r="MZN4477" s="162">
        <v>1</v>
      </c>
      <c r="MZO4477" s="204">
        <v>754.9</v>
      </c>
      <c r="MZP4477" s="162">
        <v>2024</v>
      </c>
      <c r="MZQ4477" s="188" t="s">
        <v>4570</v>
      </c>
      <c r="MZR4477" s="162" t="s">
        <v>4217</v>
      </c>
      <c r="MZS4477" s="105">
        <v>3914834.69</v>
      </c>
      <c r="MZT4477" s="196"/>
      <c r="MZU4477" s="197"/>
      <c r="MZV4477" s="196"/>
      <c r="MZW4477" s="265">
        <v>3914834.69</v>
      </c>
      <c r="MZX4477" s="198">
        <v>45364</v>
      </c>
      <c r="MZY4477" s="102">
        <v>45386</v>
      </c>
      <c r="MZZ4477" s="15"/>
      <c r="NAA4477" s="15"/>
      <c r="NAB4477" s="15"/>
      <c r="NAC4477" s="203" t="s">
        <v>3938</v>
      </c>
      <c r="NAD4477" s="162">
        <v>1</v>
      </c>
      <c r="NAE4477" s="204">
        <v>754.9</v>
      </c>
      <c r="NAF4477" s="162">
        <v>2024</v>
      </c>
      <c r="NAG4477" s="188" t="s">
        <v>4570</v>
      </c>
      <c r="NAH4477" s="162" t="s">
        <v>4217</v>
      </c>
      <c r="NAI4477" s="105">
        <v>3914834.69</v>
      </c>
      <c r="NAJ4477" s="196"/>
      <c r="NAK4477" s="197"/>
      <c r="NAL4477" s="196"/>
      <c r="NAM4477" s="265">
        <v>3914834.69</v>
      </c>
      <c r="NAN4477" s="198">
        <v>45364</v>
      </c>
      <c r="NAO4477" s="102">
        <v>45386</v>
      </c>
      <c r="NAP4477" s="15"/>
      <c r="NAQ4477" s="15"/>
      <c r="NAR4477" s="15"/>
      <c r="NAS4477" s="203" t="s">
        <v>3938</v>
      </c>
      <c r="NAT4477" s="162">
        <v>1</v>
      </c>
      <c r="NAU4477" s="204">
        <v>754.9</v>
      </c>
      <c r="NAV4477" s="162">
        <v>2024</v>
      </c>
      <c r="NAW4477" s="188" t="s">
        <v>4570</v>
      </c>
      <c r="NAX4477" s="162" t="s">
        <v>4217</v>
      </c>
      <c r="NAY4477" s="105">
        <v>3914834.69</v>
      </c>
      <c r="NAZ4477" s="196"/>
      <c r="NBA4477" s="197"/>
      <c r="NBB4477" s="196"/>
      <c r="NBC4477" s="265">
        <v>3914834.69</v>
      </c>
      <c r="NBD4477" s="198">
        <v>45364</v>
      </c>
      <c r="NBE4477" s="102">
        <v>45386</v>
      </c>
      <c r="NBF4477" s="15"/>
      <c r="NBG4477" s="15"/>
      <c r="NBH4477" s="15"/>
      <c r="NBI4477" s="203" t="s">
        <v>3938</v>
      </c>
      <c r="NBJ4477" s="162">
        <v>1</v>
      </c>
      <c r="NBK4477" s="204">
        <v>754.9</v>
      </c>
      <c r="NBL4477" s="162">
        <v>2024</v>
      </c>
      <c r="NBM4477" s="188" t="s">
        <v>4570</v>
      </c>
      <c r="NBN4477" s="162" t="s">
        <v>4217</v>
      </c>
      <c r="NBO4477" s="105">
        <v>3914834.69</v>
      </c>
      <c r="NBP4477" s="196"/>
      <c r="NBQ4477" s="197"/>
      <c r="NBR4477" s="196"/>
      <c r="NBS4477" s="265">
        <v>3914834.69</v>
      </c>
      <c r="NBT4477" s="198">
        <v>45364</v>
      </c>
      <c r="NBU4477" s="102">
        <v>45386</v>
      </c>
      <c r="NBV4477" s="15"/>
      <c r="NBW4477" s="15"/>
      <c r="NBX4477" s="15"/>
      <c r="NBY4477" s="203" t="s">
        <v>3938</v>
      </c>
      <c r="NBZ4477" s="162">
        <v>1</v>
      </c>
      <c r="NCA4477" s="204">
        <v>754.9</v>
      </c>
      <c r="NCB4477" s="162">
        <v>2024</v>
      </c>
      <c r="NCC4477" s="188" t="s">
        <v>4570</v>
      </c>
      <c r="NCD4477" s="162" t="s">
        <v>4217</v>
      </c>
      <c r="NCE4477" s="105">
        <v>3914834.69</v>
      </c>
      <c r="NCF4477" s="196"/>
      <c r="NCG4477" s="197"/>
      <c r="NCH4477" s="196"/>
      <c r="NCI4477" s="265">
        <v>3914834.69</v>
      </c>
      <c r="NCJ4477" s="198">
        <v>45364</v>
      </c>
      <c r="NCK4477" s="102">
        <v>45386</v>
      </c>
      <c r="NCL4477" s="15"/>
      <c r="NCM4477" s="15"/>
      <c r="NCN4477" s="15"/>
      <c r="NCO4477" s="203" t="s">
        <v>3938</v>
      </c>
      <c r="NCP4477" s="162">
        <v>1</v>
      </c>
      <c r="NCQ4477" s="204">
        <v>754.9</v>
      </c>
      <c r="NCR4477" s="162">
        <v>2024</v>
      </c>
      <c r="NCS4477" s="188" t="s">
        <v>4570</v>
      </c>
      <c r="NCT4477" s="162" t="s">
        <v>4217</v>
      </c>
      <c r="NCU4477" s="105">
        <v>3914834.69</v>
      </c>
      <c r="NCV4477" s="196"/>
      <c r="NCW4477" s="197"/>
      <c r="NCX4477" s="196"/>
      <c r="NCY4477" s="265">
        <v>3914834.69</v>
      </c>
      <c r="NCZ4477" s="198">
        <v>45364</v>
      </c>
      <c r="NDA4477" s="102">
        <v>45386</v>
      </c>
      <c r="NDB4477" s="15"/>
      <c r="NDC4477" s="15"/>
      <c r="NDD4477" s="15"/>
      <c r="NDE4477" s="203" t="s">
        <v>3938</v>
      </c>
      <c r="NDF4477" s="162">
        <v>1</v>
      </c>
      <c r="NDG4477" s="204">
        <v>754.9</v>
      </c>
      <c r="NDH4477" s="162">
        <v>2024</v>
      </c>
      <c r="NDI4477" s="188" t="s">
        <v>4570</v>
      </c>
      <c r="NDJ4477" s="162" t="s">
        <v>4217</v>
      </c>
      <c r="NDK4477" s="105">
        <v>3914834.69</v>
      </c>
      <c r="NDL4477" s="196"/>
      <c r="NDM4477" s="197"/>
      <c r="NDN4477" s="196"/>
      <c r="NDO4477" s="265">
        <v>3914834.69</v>
      </c>
      <c r="NDP4477" s="198">
        <v>45364</v>
      </c>
      <c r="NDQ4477" s="102">
        <v>45386</v>
      </c>
      <c r="NDR4477" s="15"/>
      <c r="NDS4477" s="15"/>
      <c r="NDT4477" s="15"/>
      <c r="NDU4477" s="203" t="s">
        <v>3938</v>
      </c>
      <c r="NDV4477" s="162">
        <v>1</v>
      </c>
      <c r="NDW4477" s="204">
        <v>754.9</v>
      </c>
      <c r="NDX4477" s="162">
        <v>2024</v>
      </c>
      <c r="NDY4477" s="188" t="s">
        <v>4570</v>
      </c>
      <c r="NDZ4477" s="162" t="s">
        <v>4217</v>
      </c>
      <c r="NEA4477" s="105">
        <v>3914834.69</v>
      </c>
      <c r="NEB4477" s="196"/>
      <c r="NEC4477" s="197"/>
      <c r="NED4477" s="196"/>
      <c r="NEE4477" s="265">
        <v>3914834.69</v>
      </c>
      <c r="NEF4477" s="198">
        <v>45364</v>
      </c>
      <c r="NEG4477" s="102">
        <v>45386</v>
      </c>
      <c r="NEH4477" s="15"/>
      <c r="NEI4477" s="15"/>
      <c r="NEJ4477" s="15"/>
      <c r="NEK4477" s="203" t="s">
        <v>3938</v>
      </c>
      <c r="NEL4477" s="162">
        <v>1</v>
      </c>
      <c r="NEM4477" s="204">
        <v>754.9</v>
      </c>
      <c r="NEN4477" s="162">
        <v>2024</v>
      </c>
      <c r="NEO4477" s="188" t="s">
        <v>4570</v>
      </c>
      <c r="NEP4477" s="162" t="s">
        <v>4217</v>
      </c>
      <c r="NEQ4477" s="105">
        <v>3914834.69</v>
      </c>
      <c r="NER4477" s="196"/>
      <c r="NES4477" s="197"/>
      <c r="NET4477" s="196"/>
      <c r="NEU4477" s="265">
        <v>3914834.69</v>
      </c>
      <c r="NEV4477" s="198">
        <v>45364</v>
      </c>
      <c r="NEW4477" s="102">
        <v>45386</v>
      </c>
      <c r="NEX4477" s="15"/>
      <c r="NEY4477" s="15"/>
      <c r="NEZ4477" s="15"/>
      <c r="NFA4477" s="203" t="s">
        <v>3938</v>
      </c>
      <c r="NFB4477" s="162">
        <v>1</v>
      </c>
      <c r="NFC4477" s="204">
        <v>754.9</v>
      </c>
      <c r="NFD4477" s="162">
        <v>2024</v>
      </c>
      <c r="NFE4477" s="188" t="s">
        <v>4570</v>
      </c>
      <c r="NFF4477" s="162" t="s">
        <v>4217</v>
      </c>
      <c r="NFG4477" s="105">
        <v>3914834.69</v>
      </c>
      <c r="NFH4477" s="196"/>
      <c r="NFI4477" s="197"/>
      <c r="NFJ4477" s="196"/>
      <c r="NFK4477" s="265">
        <v>3914834.69</v>
      </c>
      <c r="NFL4477" s="198">
        <v>45364</v>
      </c>
      <c r="NFM4477" s="102">
        <v>45386</v>
      </c>
      <c r="NFN4477" s="15"/>
      <c r="NFO4477" s="15"/>
      <c r="NFP4477" s="15"/>
      <c r="NFQ4477" s="203" t="s">
        <v>3938</v>
      </c>
      <c r="NFR4477" s="162">
        <v>1</v>
      </c>
      <c r="NFS4477" s="204">
        <v>754.9</v>
      </c>
      <c r="NFT4477" s="162">
        <v>2024</v>
      </c>
      <c r="NFU4477" s="188" t="s">
        <v>4570</v>
      </c>
      <c r="NFV4477" s="162" t="s">
        <v>4217</v>
      </c>
      <c r="NFW4477" s="105">
        <v>3914834.69</v>
      </c>
      <c r="NFX4477" s="196"/>
      <c r="NFY4477" s="197"/>
      <c r="NFZ4477" s="196"/>
      <c r="NGA4477" s="265">
        <v>3914834.69</v>
      </c>
      <c r="NGB4477" s="198">
        <v>45364</v>
      </c>
      <c r="NGC4477" s="102">
        <v>45386</v>
      </c>
      <c r="NGD4477" s="15"/>
      <c r="NGE4477" s="15"/>
      <c r="NGF4477" s="15"/>
      <c r="NGG4477" s="203" t="s">
        <v>3938</v>
      </c>
      <c r="NGH4477" s="162">
        <v>1</v>
      </c>
      <c r="NGI4477" s="204">
        <v>754.9</v>
      </c>
      <c r="NGJ4477" s="162">
        <v>2024</v>
      </c>
      <c r="NGK4477" s="188" t="s">
        <v>4570</v>
      </c>
      <c r="NGL4477" s="162" t="s">
        <v>4217</v>
      </c>
      <c r="NGM4477" s="105">
        <v>3914834.69</v>
      </c>
      <c r="NGN4477" s="196"/>
      <c r="NGO4477" s="197"/>
      <c r="NGP4477" s="196"/>
      <c r="NGQ4477" s="265">
        <v>3914834.69</v>
      </c>
      <c r="NGR4477" s="198">
        <v>45364</v>
      </c>
      <c r="NGS4477" s="102">
        <v>45386</v>
      </c>
      <c r="NGT4477" s="15"/>
      <c r="NGU4477" s="15"/>
      <c r="NGV4477" s="15"/>
      <c r="NGW4477" s="203" t="s">
        <v>3938</v>
      </c>
      <c r="NGX4477" s="162">
        <v>1</v>
      </c>
      <c r="NGY4477" s="204">
        <v>754.9</v>
      </c>
      <c r="NGZ4477" s="162">
        <v>2024</v>
      </c>
      <c r="NHA4477" s="188" t="s">
        <v>4570</v>
      </c>
      <c r="NHB4477" s="162" t="s">
        <v>4217</v>
      </c>
      <c r="NHC4477" s="105">
        <v>3914834.69</v>
      </c>
      <c r="NHD4477" s="196"/>
      <c r="NHE4477" s="197"/>
      <c r="NHF4477" s="196"/>
      <c r="NHG4477" s="265">
        <v>3914834.69</v>
      </c>
      <c r="NHH4477" s="198">
        <v>45364</v>
      </c>
      <c r="NHI4477" s="102">
        <v>45386</v>
      </c>
      <c r="NHJ4477" s="15"/>
      <c r="NHK4477" s="15"/>
      <c r="NHL4477" s="15"/>
      <c r="NHM4477" s="203" t="s">
        <v>3938</v>
      </c>
      <c r="NHN4477" s="162">
        <v>1</v>
      </c>
      <c r="NHO4477" s="204">
        <v>754.9</v>
      </c>
      <c r="NHP4477" s="162">
        <v>2024</v>
      </c>
      <c r="NHQ4477" s="188" t="s">
        <v>4570</v>
      </c>
      <c r="NHR4477" s="162" t="s">
        <v>4217</v>
      </c>
      <c r="NHS4477" s="105">
        <v>3914834.69</v>
      </c>
      <c r="NHT4477" s="196"/>
      <c r="NHU4477" s="197"/>
      <c r="NHV4477" s="196"/>
      <c r="NHW4477" s="265">
        <v>3914834.69</v>
      </c>
      <c r="NHX4477" s="198">
        <v>45364</v>
      </c>
      <c r="NHY4477" s="102">
        <v>45386</v>
      </c>
      <c r="NHZ4477" s="15"/>
      <c r="NIA4477" s="15"/>
      <c r="NIB4477" s="15"/>
      <c r="NIC4477" s="203" t="s">
        <v>3938</v>
      </c>
      <c r="NID4477" s="162">
        <v>1</v>
      </c>
      <c r="NIE4477" s="204">
        <v>754.9</v>
      </c>
      <c r="NIF4477" s="162">
        <v>2024</v>
      </c>
      <c r="NIG4477" s="188" t="s">
        <v>4570</v>
      </c>
      <c r="NIH4477" s="162" t="s">
        <v>4217</v>
      </c>
      <c r="NII4477" s="105">
        <v>3914834.69</v>
      </c>
      <c r="NIJ4477" s="196"/>
      <c r="NIK4477" s="197"/>
      <c r="NIL4477" s="196"/>
      <c r="NIM4477" s="265">
        <v>3914834.69</v>
      </c>
      <c r="NIN4477" s="198">
        <v>45364</v>
      </c>
      <c r="NIO4477" s="102">
        <v>45386</v>
      </c>
      <c r="NIP4477" s="15"/>
      <c r="NIQ4477" s="15"/>
      <c r="NIR4477" s="15"/>
      <c r="NIS4477" s="203" t="s">
        <v>3938</v>
      </c>
      <c r="NIT4477" s="162">
        <v>1</v>
      </c>
      <c r="NIU4477" s="204">
        <v>754.9</v>
      </c>
      <c r="NIV4477" s="162">
        <v>2024</v>
      </c>
      <c r="NIW4477" s="188" t="s">
        <v>4570</v>
      </c>
      <c r="NIX4477" s="162" t="s">
        <v>4217</v>
      </c>
      <c r="NIY4477" s="105">
        <v>3914834.69</v>
      </c>
      <c r="NIZ4477" s="196"/>
      <c r="NJA4477" s="197"/>
      <c r="NJB4477" s="196"/>
      <c r="NJC4477" s="265">
        <v>3914834.69</v>
      </c>
      <c r="NJD4477" s="198">
        <v>45364</v>
      </c>
      <c r="NJE4477" s="102">
        <v>45386</v>
      </c>
      <c r="NJF4477" s="15"/>
      <c r="NJG4477" s="15"/>
      <c r="NJH4477" s="15"/>
      <c r="NJI4477" s="203" t="s">
        <v>3938</v>
      </c>
      <c r="NJJ4477" s="162">
        <v>1</v>
      </c>
      <c r="NJK4477" s="204">
        <v>754.9</v>
      </c>
      <c r="NJL4477" s="162">
        <v>2024</v>
      </c>
      <c r="NJM4477" s="188" t="s">
        <v>4570</v>
      </c>
      <c r="NJN4477" s="162" t="s">
        <v>4217</v>
      </c>
      <c r="NJO4477" s="105">
        <v>3914834.69</v>
      </c>
      <c r="NJP4477" s="196"/>
      <c r="NJQ4477" s="197"/>
      <c r="NJR4477" s="196"/>
      <c r="NJS4477" s="265">
        <v>3914834.69</v>
      </c>
      <c r="NJT4477" s="198">
        <v>45364</v>
      </c>
      <c r="NJU4477" s="102">
        <v>45386</v>
      </c>
      <c r="NJV4477" s="15"/>
      <c r="NJW4477" s="15"/>
      <c r="NJX4477" s="15"/>
      <c r="NJY4477" s="203" t="s">
        <v>3938</v>
      </c>
      <c r="NJZ4477" s="162">
        <v>1</v>
      </c>
      <c r="NKA4477" s="204">
        <v>754.9</v>
      </c>
      <c r="NKB4477" s="162">
        <v>2024</v>
      </c>
      <c r="NKC4477" s="188" t="s">
        <v>4570</v>
      </c>
      <c r="NKD4477" s="162" t="s">
        <v>4217</v>
      </c>
      <c r="NKE4477" s="105">
        <v>3914834.69</v>
      </c>
      <c r="NKF4477" s="196"/>
      <c r="NKG4477" s="197"/>
      <c r="NKH4477" s="196"/>
      <c r="NKI4477" s="265">
        <v>3914834.69</v>
      </c>
      <c r="NKJ4477" s="198">
        <v>45364</v>
      </c>
      <c r="NKK4477" s="102">
        <v>45386</v>
      </c>
      <c r="NKL4477" s="15"/>
      <c r="NKM4477" s="15"/>
      <c r="NKN4477" s="15"/>
      <c r="NKO4477" s="203" t="s">
        <v>3938</v>
      </c>
      <c r="NKP4477" s="162">
        <v>1</v>
      </c>
      <c r="NKQ4477" s="204">
        <v>754.9</v>
      </c>
      <c r="NKR4477" s="162">
        <v>2024</v>
      </c>
      <c r="NKS4477" s="188" t="s">
        <v>4570</v>
      </c>
      <c r="NKT4477" s="162" t="s">
        <v>4217</v>
      </c>
      <c r="NKU4477" s="105">
        <v>3914834.69</v>
      </c>
      <c r="NKV4477" s="196"/>
      <c r="NKW4477" s="197"/>
      <c r="NKX4477" s="196"/>
      <c r="NKY4477" s="265">
        <v>3914834.69</v>
      </c>
      <c r="NKZ4477" s="198">
        <v>45364</v>
      </c>
      <c r="NLA4477" s="102">
        <v>45386</v>
      </c>
      <c r="NLB4477" s="15"/>
      <c r="NLC4477" s="15"/>
      <c r="NLD4477" s="15"/>
      <c r="NLE4477" s="203" t="s">
        <v>3938</v>
      </c>
      <c r="NLF4477" s="162">
        <v>1</v>
      </c>
      <c r="NLG4477" s="204">
        <v>754.9</v>
      </c>
      <c r="NLH4477" s="162">
        <v>2024</v>
      </c>
      <c r="NLI4477" s="188" t="s">
        <v>4570</v>
      </c>
      <c r="NLJ4477" s="162" t="s">
        <v>4217</v>
      </c>
      <c r="NLK4477" s="105">
        <v>3914834.69</v>
      </c>
      <c r="NLL4477" s="196"/>
      <c r="NLM4477" s="197"/>
      <c r="NLN4477" s="196"/>
      <c r="NLO4477" s="265">
        <v>3914834.69</v>
      </c>
      <c r="NLP4477" s="198">
        <v>45364</v>
      </c>
      <c r="NLQ4477" s="102">
        <v>45386</v>
      </c>
      <c r="NLR4477" s="15"/>
      <c r="NLS4477" s="15"/>
      <c r="NLT4477" s="15"/>
      <c r="NLU4477" s="203" t="s">
        <v>3938</v>
      </c>
      <c r="NLV4477" s="162">
        <v>1</v>
      </c>
      <c r="NLW4477" s="204">
        <v>754.9</v>
      </c>
      <c r="NLX4477" s="162">
        <v>2024</v>
      </c>
      <c r="NLY4477" s="188" t="s">
        <v>4570</v>
      </c>
      <c r="NLZ4477" s="162" t="s">
        <v>4217</v>
      </c>
      <c r="NMA4477" s="105">
        <v>3914834.69</v>
      </c>
      <c r="NMB4477" s="196"/>
      <c r="NMC4477" s="197"/>
      <c r="NMD4477" s="196"/>
      <c r="NME4477" s="265">
        <v>3914834.69</v>
      </c>
      <c r="NMF4477" s="198">
        <v>45364</v>
      </c>
      <c r="NMG4477" s="102">
        <v>45386</v>
      </c>
      <c r="NMH4477" s="15"/>
      <c r="NMI4477" s="15"/>
      <c r="NMJ4477" s="15"/>
      <c r="NMK4477" s="203" t="s">
        <v>3938</v>
      </c>
      <c r="NML4477" s="162">
        <v>1</v>
      </c>
      <c r="NMM4477" s="204">
        <v>754.9</v>
      </c>
      <c r="NMN4477" s="162">
        <v>2024</v>
      </c>
      <c r="NMO4477" s="188" t="s">
        <v>4570</v>
      </c>
      <c r="NMP4477" s="162" t="s">
        <v>4217</v>
      </c>
      <c r="NMQ4477" s="105">
        <v>3914834.69</v>
      </c>
      <c r="NMR4477" s="196"/>
      <c r="NMS4477" s="197"/>
      <c r="NMT4477" s="196"/>
      <c r="NMU4477" s="265">
        <v>3914834.69</v>
      </c>
      <c r="NMV4477" s="198">
        <v>45364</v>
      </c>
      <c r="NMW4477" s="102">
        <v>45386</v>
      </c>
      <c r="NMX4477" s="15"/>
      <c r="NMY4477" s="15"/>
      <c r="NMZ4477" s="15"/>
      <c r="NNA4477" s="203" t="s">
        <v>3938</v>
      </c>
      <c r="NNB4477" s="162">
        <v>1</v>
      </c>
      <c r="NNC4477" s="204">
        <v>754.9</v>
      </c>
      <c r="NND4477" s="162">
        <v>2024</v>
      </c>
      <c r="NNE4477" s="188" t="s">
        <v>4570</v>
      </c>
      <c r="NNF4477" s="162" t="s">
        <v>4217</v>
      </c>
      <c r="NNG4477" s="105">
        <v>3914834.69</v>
      </c>
      <c r="NNH4477" s="196"/>
      <c r="NNI4477" s="197"/>
      <c r="NNJ4477" s="196"/>
      <c r="NNK4477" s="265">
        <v>3914834.69</v>
      </c>
      <c r="NNL4477" s="198">
        <v>45364</v>
      </c>
      <c r="NNM4477" s="102">
        <v>45386</v>
      </c>
      <c r="NNN4477" s="15"/>
      <c r="NNO4477" s="15"/>
      <c r="NNP4477" s="15"/>
      <c r="NNQ4477" s="203" t="s">
        <v>3938</v>
      </c>
      <c r="NNR4477" s="162">
        <v>1</v>
      </c>
      <c r="NNS4477" s="204">
        <v>754.9</v>
      </c>
      <c r="NNT4477" s="162">
        <v>2024</v>
      </c>
      <c r="NNU4477" s="188" t="s">
        <v>4570</v>
      </c>
      <c r="NNV4477" s="162" t="s">
        <v>4217</v>
      </c>
      <c r="NNW4477" s="105">
        <v>3914834.69</v>
      </c>
      <c r="NNX4477" s="196"/>
      <c r="NNY4477" s="197"/>
      <c r="NNZ4477" s="196"/>
      <c r="NOA4477" s="265">
        <v>3914834.69</v>
      </c>
      <c r="NOB4477" s="198">
        <v>45364</v>
      </c>
      <c r="NOC4477" s="102">
        <v>45386</v>
      </c>
      <c r="NOD4477" s="15"/>
      <c r="NOE4477" s="15"/>
      <c r="NOF4477" s="15"/>
      <c r="NOG4477" s="203" t="s">
        <v>3938</v>
      </c>
      <c r="NOH4477" s="162">
        <v>1</v>
      </c>
      <c r="NOI4477" s="204">
        <v>754.9</v>
      </c>
      <c r="NOJ4477" s="162">
        <v>2024</v>
      </c>
      <c r="NOK4477" s="188" t="s">
        <v>4570</v>
      </c>
      <c r="NOL4477" s="162" t="s">
        <v>4217</v>
      </c>
      <c r="NOM4477" s="105">
        <v>3914834.69</v>
      </c>
      <c r="NON4477" s="196"/>
      <c r="NOO4477" s="197"/>
      <c r="NOP4477" s="196"/>
      <c r="NOQ4477" s="265">
        <v>3914834.69</v>
      </c>
      <c r="NOR4477" s="198">
        <v>45364</v>
      </c>
      <c r="NOS4477" s="102">
        <v>45386</v>
      </c>
      <c r="NOT4477" s="15"/>
      <c r="NOU4477" s="15"/>
      <c r="NOV4477" s="15"/>
      <c r="NOW4477" s="203" t="s">
        <v>3938</v>
      </c>
      <c r="NOX4477" s="162">
        <v>1</v>
      </c>
      <c r="NOY4477" s="204">
        <v>754.9</v>
      </c>
      <c r="NOZ4477" s="162">
        <v>2024</v>
      </c>
      <c r="NPA4477" s="188" t="s">
        <v>4570</v>
      </c>
      <c r="NPB4477" s="162" t="s">
        <v>4217</v>
      </c>
      <c r="NPC4477" s="105">
        <v>3914834.69</v>
      </c>
      <c r="NPD4477" s="196"/>
      <c r="NPE4477" s="197"/>
      <c r="NPF4477" s="196"/>
      <c r="NPG4477" s="265">
        <v>3914834.69</v>
      </c>
      <c r="NPH4477" s="198">
        <v>45364</v>
      </c>
      <c r="NPI4477" s="102">
        <v>45386</v>
      </c>
      <c r="NPJ4477" s="15"/>
      <c r="NPK4477" s="15"/>
      <c r="NPL4477" s="15"/>
      <c r="NPM4477" s="203" t="s">
        <v>3938</v>
      </c>
      <c r="NPN4477" s="162">
        <v>1</v>
      </c>
      <c r="NPO4477" s="204">
        <v>754.9</v>
      </c>
      <c r="NPP4477" s="162">
        <v>2024</v>
      </c>
      <c r="NPQ4477" s="188" t="s">
        <v>4570</v>
      </c>
      <c r="NPR4477" s="162" t="s">
        <v>4217</v>
      </c>
      <c r="NPS4477" s="105">
        <v>3914834.69</v>
      </c>
      <c r="NPT4477" s="196"/>
      <c r="NPU4477" s="197"/>
      <c r="NPV4477" s="196"/>
      <c r="NPW4477" s="265">
        <v>3914834.69</v>
      </c>
      <c r="NPX4477" s="198">
        <v>45364</v>
      </c>
      <c r="NPY4477" s="102">
        <v>45386</v>
      </c>
      <c r="NPZ4477" s="15"/>
      <c r="NQA4477" s="15"/>
      <c r="NQB4477" s="15"/>
      <c r="NQC4477" s="203" t="s">
        <v>3938</v>
      </c>
      <c r="NQD4477" s="162">
        <v>1</v>
      </c>
      <c r="NQE4477" s="204">
        <v>754.9</v>
      </c>
      <c r="NQF4477" s="162">
        <v>2024</v>
      </c>
      <c r="NQG4477" s="188" t="s">
        <v>4570</v>
      </c>
      <c r="NQH4477" s="162" t="s">
        <v>4217</v>
      </c>
      <c r="NQI4477" s="105">
        <v>3914834.69</v>
      </c>
      <c r="NQJ4477" s="196"/>
      <c r="NQK4477" s="197"/>
      <c r="NQL4477" s="196"/>
      <c r="NQM4477" s="265">
        <v>3914834.69</v>
      </c>
      <c r="NQN4477" s="198">
        <v>45364</v>
      </c>
      <c r="NQO4477" s="102">
        <v>45386</v>
      </c>
      <c r="NQP4477" s="15"/>
      <c r="NQQ4477" s="15"/>
      <c r="NQR4477" s="15"/>
      <c r="NQS4477" s="203" t="s">
        <v>3938</v>
      </c>
      <c r="NQT4477" s="162">
        <v>1</v>
      </c>
      <c r="NQU4477" s="204">
        <v>754.9</v>
      </c>
      <c r="NQV4477" s="162">
        <v>2024</v>
      </c>
      <c r="NQW4477" s="188" t="s">
        <v>4570</v>
      </c>
      <c r="NQX4477" s="162" t="s">
        <v>4217</v>
      </c>
      <c r="NQY4477" s="105">
        <v>3914834.69</v>
      </c>
      <c r="NQZ4477" s="196"/>
      <c r="NRA4477" s="197"/>
      <c r="NRB4477" s="196"/>
      <c r="NRC4477" s="265">
        <v>3914834.69</v>
      </c>
      <c r="NRD4477" s="198">
        <v>45364</v>
      </c>
      <c r="NRE4477" s="102">
        <v>45386</v>
      </c>
      <c r="NRF4477" s="15"/>
      <c r="NRG4477" s="15"/>
      <c r="NRH4477" s="15"/>
      <c r="NRI4477" s="203" t="s">
        <v>3938</v>
      </c>
      <c r="NRJ4477" s="162">
        <v>1</v>
      </c>
      <c r="NRK4477" s="204">
        <v>754.9</v>
      </c>
      <c r="NRL4477" s="162">
        <v>2024</v>
      </c>
      <c r="NRM4477" s="188" t="s">
        <v>4570</v>
      </c>
      <c r="NRN4477" s="162" t="s">
        <v>4217</v>
      </c>
      <c r="NRO4477" s="105">
        <v>3914834.69</v>
      </c>
      <c r="NRP4477" s="196"/>
      <c r="NRQ4477" s="197"/>
      <c r="NRR4477" s="196"/>
      <c r="NRS4477" s="265">
        <v>3914834.69</v>
      </c>
      <c r="NRT4477" s="198">
        <v>45364</v>
      </c>
      <c r="NRU4477" s="102">
        <v>45386</v>
      </c>
      <c r="NRV4477" s="15"/>
      <c r="NRW4477" s="15"/>
      <c r="NRX4477" s="15"/>
      <c r="NRY4477" s="203" t="s">
        <v>3938</v>
      </c>
      <c r="NRZ4477" s="162">
        <v>1</v>
      </c>
      <c r="NSA4477" s="204">
        <v>754.9</v>
      </c>
      <c r="NSB4477" s="162">
        <v>2024</v>
      </c>
      <c r="NSC4477" s="188" t="s">
        <v>4570</v>
      </c>
      <c r="NSD4477" s="162" t="s">
        <v>4217</v>
      </c>
      <c r="NSE4477" s="105">
        <v>3914834.69</v>
      </c>
      <c r="NSF4477" s="196"/>
      <c r="NSG4477" s="197"/>
      <c r="NSH4477" s="196"/>
      <c r="NSI4477" s="265">
        <v>3914834.69</v>
      </c>
      <c r="NSJ4477" s="198">
        <v>45364</v>
      </c>
      <c r="NSK4477" s="102">
        <v>45386</v>
      </c>
      <c r="NSL4477" s="15"/>
      <c r="NSM4477" s="15"/>
      <c r="NSN4477" s="15"/>
      <c r="NSO4477" s="203" t="s">
        <v>3938</v>
      </c>
      <c r="NSP4477" s="162">
        <v>1</v>
      </c>
      <c r="NSQ4477" s="204">
        <v>754.9</v>
      </c>
      <c r="NSR4477" s="162">
        <v>2024</v>
      </c>
      <c r="NSS4477" s="188" t="s">
        <v>4570</v>
      </c>
      <c r="NST4477" s="162" t="s">
        <v>4217</v>
      </c>
      <c r="NSU4477" s="105">
        <v>3914834.69</v>
      </c>
      <c r="NSV4477" s="196"/>
      <c r="NSW4477" s="197"/>
      <c r="NSX4477" s="196"/>
      <c r="NSY4477" s="265">
        <v>3914834.69</v>
      </c>
      <c r="NSZ4477" s="198">
        <v>45364</v>
      </c>
      <c r="NTA4477" s="102">
        <v>45386</v>
      </c>
      <c r="NTB4477" s="15"/>
      <c r="NTC4477" s="15"/>
      <c r="NTD4477" s="15"/>
      <c r="NTE4477" s="203" t="s">
        <v>3938</v>
      </c>
      <c r="NTF4477" s="162">
        <v>1</v>
      </c>
      <c r="NTG4477" s="204">
        <v>754.9</v>
      </c>
      <c r="NTH4477" s="162">
        <v>2024</v>
      </c>
      <c r="NTI4477" s="188" t="s">
        <v>4570</v>
      </c>
      <c r="NTJ4477" s="162" t="s">
        <v>4217</v>
      </c>
      <c r="NTK4477" s="105">
        <v>3914834.69</v>
      </c>
      <c r="NTL4477" s="196"/>
      <c r="NTM4477" s="197"/>
      <c r="NTN4477" s="196"/>
      <c r="NTO4477" s="265">
        <v>3914834.69</v>
      </c>
      <c r="NTP4477" s="198">
        <v>45364</v>
      </c>
      <c r="NTQ4477" s="102">
        <v>45386</v>
      </c>
      <c r="NTR4477" s="15"/>
      <c r="NTS4477" s="15"/>
      <c r="NTT4477" s="15"/>
      <c r="NTU4477" s="203" t="s">
        <v>3938</v>
      </c>
      <c r="NTV4477" s="162">
        <v>1</v>
      </c>
      <c r="NTW4477" s="204">
        <v>754.9</v>
      </c>
      <c r="NTX4477" s="162">
        <v>2024</v>
      </c>
      <c r="NTY4477" s="188" t="s">
        <v>4570</v>
      </c>
      <c r="NTZ4477" s="162" t="s">
        <v>4217</v>
      </c>
      <c r="NUA4477" s="105">
        <v>3914834.69</v>
      </c>
      <c r="NUB4477" s="196"/>
      <c r="NUC4477" s="197"/>
      <c r="NUD4477" s="196"/>
      <c r="NUE4477" s="265">
        <v>3914834.69</v>
      </c>
      <c r="NUF4477" s="198">
        <v>45364</v>
      </c>
      <c r="NUG4477" s="102">
        <v>45386</v>
      </c>
      <c r="NUH4477" s="15"/>
      <c r="NUI4477" s="15"/>
      <c r="NUJ4477" s="15"/>
      <c r="NUK4477" s="203" t="s">
        <v>3938</v>
      </c>
      <c r="NUL4477" s="162">
        <v>1</v>
      </c>
      <c r="NUM4477" s="204">
        <v>754.9</v>
      </c>
      <c r="NUN4477" s="162">
        <v>2024</v>
      </c>
      <c r="NUO4477" s="188" t="s">
        <v>4570</v>
      </c>
      <c r="NUP4477" s="162" t="s">
        <v>4217</v>
      </c>
      <c r="NUQ4477" s="105">
        <v>3914834.69</v>
      </c>
      <c r="NUR4477" s="196"/>
      <c r="NUS4477" s="197"/>
      <c r="NUT4477" s="196"/>
      <c r="NUU4477" s="265">
        <v>3914834.69</v>
      </c>
      <c r="NUV4477" s="198">
        <v>45364</v>
      </c>
      <c r="NUW4477" s="102">
        <v>45386</v>
      </c>
      <c r="NUX4477" s="15"/>
      <c r="NUY4477" s="15"/>
      <c r="NUZ4477" s="15"/>
      <c r="NVA4477" s="203" t="s">
        <v>3938</v>
      </c>
      <c r="NVB4477" s="162">
        <v>1</v>
      </c>
      <c r="NVC4477" s="204">
        <v>754.9</v>
      </c>
      <c r="NVD4477" s="162">
        <v>2024</v>
      </c>
      <c r="NVE4477" s="188" t="s">
        <v>4570</v>
      </c>
      <c r="NVF4477" s="162" t="s">
        <v>4217</v>
      </c>
      <c r="NVG4477" s="105">
        <v>3914834.69</v>
      </c>
      <c r="NVH4477" s="196"/>
      <c r="NVI4477" s="197"/>
      <c r="NVJ4477" s="196"/>
      <c r="NVK4477" s="265">
        <v>3914834.69</v>
      </c>
      <c r="NVL4477" s="198">
        <v>45364</v>
      </c>
      <c r="NVM4477" s="102">
        <v>45386</v>
      </c>
      <c r="NVN4477" s="15"/>
      <c r="NVO4477" s="15"/>
      <c r="NVP4477" s="15"/>
      <c r="NVQ4477" s="203" t="s">
        <v>3938</v>
      </c>
      <c r="NVR4477" s="162">
        <v>1</v>
      </c>
      <c r="NVS4477" s="204">
        <v>754.9</v>
      </c>
      <c r="NVT4477" s="162">
        <v>2024</v>
      </c>
      <c r="NVU4477" s="188" t="s">
        <v>4570</v>
      </c>
      <c r="NVV4477" s="162" t="s">
        <v>4217</v>
      </c>
      <c r="NVW4477" s="105">
        <v>3914834.69</v>
      </c>
      <c r="NVX4477" s="196"/>
      <c r="NVY4477" s="197"/>
      <c r="NVZ4477" s="196"/>
      <c r="NWA4477" s="265">
        <v>3914834.69</v>
      </c>
      <c r="NWB4477" s="198">
        <v>45364</v>
      </c>
      <c r="NWC4477" s="102">
        <v>45386</v>
      </c>
      <c r="NWD4477" s="15"/>
      <c r="NWE4477" s="15"/>
      <c r="NWF4477" s="15"/>
      <c r="NWG4477" s="203" t="s">
        <v>3938</v>
      </c>
      <c r="NWH4477" s="162">
        <v>1</v>
      </c>
      <c r="NWI4477" s="204">
        <v>754.9</v>
      </c>
      <c r="NWJ4477" s="162">
        <v>2024</v>
      </c>
      <c r="NWK4477" s="188" t="s">
        <v>4570</v>
      </c>
      <c r="NWL4477" s="162" t="s">
        <v>4217</v>
      </c>
      <c r="NWM4477" s="105">
        <v>3914834.69</v>
      </c>
      <c r="NWN4477" s="196"/>
      <c r="NWO4477" s="197"/>
      <c r="NWP4477" s="196"/>
      <c r="NWQ4477" s="265">
        <v>3914834.69</v>
      </c>
      <c r="NWR4477" s="198">
        <v>45364</v>
      </c>
      <c r="NWS4477" s="102">
        <v>45386</v>
      </c>
      <c r="NWT4477" s="15"/>
      <c r="NWU4477" s="15"/>
      <c r="NWV4477" s="15"/>
      <c r="NWW4477" s="203" t="s">
        <v>3938</v>
      </c>
      <c r="NWX4477" s="162">
        <v>1</v>
      </c>
      <c r="NWY4477" s="204">
        <v>754.9</v>
      </c>
      <c r="NWZ4477" s="162">
        <v>2024</v>
      </c>
      <c r="NXA4477" s="188" t="s">
        <v>4570</v>
      </c>
      <c r="NXB4477" s="162" t="s">
        <v>4217</v>
      </c>
      <c r="NXC4477" s="105">
        <v>3914834.69</v>
      </c>
      <c r="NXD4477" s="196"/>
      <c r="NXE4477" s="197"/>
      <c r="NXF4477" s="196"/>
      <c r="NXG4477" s="265">
        <v>3914834.69</v>
      </c>
      <c r="NXH4477" s="198">
        <v>45364</v>
      </c>
      <c r="NXI4477" s="102">
        <v>45386</v>
      </c>
      <c r="NXJ4477" s="15"/>
      <c r="NXK4477" s="15"/>
      <c r="NXL4477" s="15"/>
      <c r="NXM4477" s="203" t="s">
        <v>3938</v>
      </c>
      <c r="NXN4477" s="162">
        <v>1</v>
      </c>
      <c r="NXO4477" s="204">
        <v>754.9</v>
      </c>
      <c r="NXP4477" s="162">
        <v>2024</v>
      </c>
      <c r="NXQ4477" s="188" t="s">
        <v>4570</v>
      </c>
      <c r="NXR4477" s="162" t="s">
        <v>4217</v>
      </c>
      <c r="NXS4477" s="105">
        <v>3914834.69</v>
      </c>
      <c r="NXT4477" s="196"/>
      <c r="NXU4477" s="197"/>
      <c r="NXV4477" s="196"/>
      <c r="NXW4477" s="265">
        <v>3914834.69</v>
      </c>
      <c r="NXX4477" s="198">
        <v>45364</v>
      </c>
      <c r="NXY4477" s="102">
        <v>45386</v>
      </c>
      <c r="NXZ4477" s="15"/>
      <c r="NYA4477" s="15"/>
      <c r="NYB4477" s="15"/>
      <c r="NYC4477" s="203" t="s">
        <v>3938</v>
      </c>
      <c r="NYD4477" s="162">
        <v>1</v>
      </c>
      <c r="NYE4477" s="204">
        <v>754.9</v>
      </c>
      <c r="NYF4477" s="162">
        <v>2024</v>
      </c>
      <c r="NYG4477" s="188" t="s">
        <v>4570</v>
      </c>
      <c r="NYH4477" s="162" t="s">
        <v>4217</v>
      </c>
      <c r="NYI4477" s="105">
        <v>3914834.69</v>
      </c>
      <c r="NYJ4477" s="196"/>
      <c r="NYK4477" s="197"/>
      <c r="NYL4477" s="196"/>
      <c r="NYM4477" s="265">
        <v>3914834.69</v>
      </c>
      <c r="NYN4477" s="198">
        <v>45364</v>
      </c>
      <c r="NYO4477" s="102">
        <v>45386</v>
      </c>
      <c r="NYP4477" s="15"/>
      <c r="NYQ4477" s="15"/>
      <c r="NYR4477" s="15"/>
      <c r="NYS4477" s="203" t="s">
        <v>3938</v>
      </c>
      <c r="NYT4477" s="162">
        <v>1</v>
      </c>
      <c r="NYU4477" s="204">
        <v>754.9</v>
      </c>
      <c r="NYV4477" s="162">
        <v>2024</v>
      </c>
      <c r="NYW4477" s="188" t="s">
        <v>4570</v>
      </c>
      <c r="NYX4477" s="162" t="s">
        <v>4217</v>
      </c>
      <c r="NYY4477" s="105">
        <v>3914834.69</v>
      </c>
      <c r="NYZ4477" s="196"/>
      <c r="NZA4477" s="197"/>
      <c r="NZB4477" s="196"/>
      <c r="NZC4477" s="265">
        <v>3914834.69</v>
      </c>
      <c r="NZD4477" s="198">
        <v>45364</v>
      </c>
      <c r="NZE4477" s="102">
        <v>45386</v>
      </c>
      <c r="NZF4477" s="15"/>
      <c r="NZG4477" s="15"/>
      <c r="NZH4477" s="15"/>
      <c r="NZI4477" s="203" t="s">
        <v>3938</v>
      </c>
      <c r="NZJ4477" s="162">
        <v>1</v>
      </c>
      <c r="NZK4477" s="204">
        <v>754.9</v>
      </c>
      <c r="NZL4477" s="162">
        <v>2024</v>
      </c>
      <c r="NZM4477" s="188" t="s">
        <v>4570</v>
      </c>
      <c r="NZN4477" s="162" t="s">
        <v>4217</v>
      </c>
      <c r="NZO4477" s="105">
        <v>3914834.69</v>
      </c>
      <c r="NZP4477" s="196"/>
      <c r="NZQ4477" s="197"/>
      <c r="NZR4477" s="196"/>
      <c r="NZS4477" s="265">
        <v>3914834.69</v>
      </c>
      <c r="NZT4477" s="198">
        <v>45364</v>
      </c>
      <c r="NZU4477" s="102">
        <v>45386</v>
      </c>
      <c r="NZV4477" s="15"/>
      <c r="NZW4477" s="15"/>
      <c r="NZX4477" s="15"/>
      <c r="NZY4477" s="203" t="s">
        <v>3938</v>
      </c>
      <c r="NZZ4477" s="162">
        <v>1</v>
      </c>
      <c r="OAA4477" s="204">
        <v>754.9</v>
      </c>
      <c r="OAB4477" s="162">
        <v>2024</v>
      </c>
      <c r="OAC4477" s="188" t="s">
        <v>4570</v>
      </c>
      <c r="OAD4477" s="162" t="s">
        <v>4217</v>
      </c>
      <c r="OAE4477" s="105">
        <v>3914834.69</v>
      </c>
      <c r="OAF4477" s="196"/>
      <c r="OAG4477" s="197"/>
      <c r="OAH4477" s="196"/>
      <c r="OAI4477" s="265">
        <v>3914834.69</v>
      </c>
      <c r="OAJ4477" s="198">
        <v>45364</v>
      </c>
      <c r="OAK4477" s="102">
        <v>45386</v>
      </c>
      <c r="OAL4477" s="15"/>
      <c r="OAM4477" s="15"/>
      <c r="OAN4477" s="15"/>
      <c r="OAO4477" s="203" t="s">
        <v>3938</v>
      </c>
      <c r="OAP4477" s="162">
        <v>1</v>
      </c>
      <c r="OAQ4477" s="204">
        <v>754.9</v>
      </c>
      <c r="OAR4477" s="162">
        <v>2024</v>
      </c>
      <c r="OAS4477" s="188" t="s">
        <v>4570</v>
      </c>
      <c r="OAT4477" s="162" t="s">
        <v>4217</v>
      </c>
      <c r="OAU4477" s="105">
        <v>3914834.69</v>
      </c>
      <c r="OAV4477" s="196"/>
      <c r="OAW4477" s="197"/>
      <c r="OAX4477" s="196"/>
      <c r="OAY4477" s="265">
        <v>3914834.69</v>
      </c>
      <c r="OAZ4477" s="198">
        <v>45364</v>
      </c>
      <c r="OBA4477" s="102">
        <v>45386</v>
      </c>
      <c r="OBB4477" s="15"/>
      <c r="OBC4477" s="15"/>
      <c r="OBD4477" s="15"/>
      <c r="OBE4477" s="203" t="s">
        <v>3938</v>
      </c>
      <c r="OBF4477" s="162">
        <v>1</v>
      </c>
      <c r="OBG4477" s="204">
        <v>754.9</v>
      </c>
      <c r="OBH4477" s="162">
        <v>2024</v>
      </c>
      <c r="OBI4477" s="188" t="s">
        <v>4570</v>
      </c>
      <c r="OBJ4477" s="162" t="s">
        <v>4217</v>
      </c>
      <c r="OBK4477" s="105">
        <v>3914834.69</v>
      </c>
      <c r="OBL4477" s="196"/>
      <c r="OBM4477" s="197"/>
      <c r="OBN4477" s="196"/>
      <c r="OBO4477" s="265">
        <v>3914834.69</v>
      </c>
      <c r="OBP4477" s="198">
        <v>45364</v>
      </c>
      <c r="OBQ4477" s="102">
        <v>45386</v>
      </c>
      <c r="OBR4477" s="15"/>
      <c r="OBS4477" s="15"/>
      <c r="OBT4477" s="15"/>
      <c r="OBU4477" s="203" t="s">
        <v>3938</v>
      </c>
      <c r="OBV4477" s="162">
        <v>1</v>
      </c>
      <c r="OBW4477" s="204">
        <v>754.9</v>
      </c>
      <c r="OBX4477" s="162">
        <v>2024</v>
      </c>
      <c r="OBY4477" s="188" t="s">
        <v>4570</v>
      </c>
      <c r="OBZ4477" s="162" t="s">
        <v>4217</v>
      </c>
      <c r="OCA4477" s="105">
        <v>3914834.69</v>
      </c>
      <c r="OCB4477" s="196"/>
      <c r="OCC4477" s="197"/>
      <c r="OCD4477" s="196"/>
      <c r="OCE4477" s="265">
        <v>3914834.69</v>
      </c>
      <c r="OCF4477" s="198">
        <v>45364</v>
      </c>
      <c r="OCG4477" s="102">
        <v>45386</v>
      </c>
      <c r="OCH4477" s="15"/>
      <c r="OCI4477" s="15"/>
      <c r="OCJ4477" s="15"/>
      <c r="OCK4477" s="203" t="s">
        <v>3938</v>
      </c>
      <c r="OCL4477" s="162">
        <v>1</v>
      </c>
      <c r="OCM4477" s="204">
        <v>754.9</v>
      </c>
      <c r="OCN4477" s="162">
        <v>2024</v>
      </c>
      <c r="OCO4477" s="188" t="s">
        <v>4570</v>
      </c>
      <c r="OCP4477" s="162" t="s">
        <v>4217</v>
      </c>
      <c r="OCQ4477" s="105">
        <v>3914834.69</v>
      </c>
      <c r="OCR4477" s="196"/>
      <c r="OCS4477" s="197"/>
      <c r="OCT4477" s="196"/>
      <c r="OCU4477" s="265">
        <v>3914834.69</v>
      </c>
      <c r="OCV4477" s="198">
        <v>45364</v>
      </c>
      <c r="OCW4477" s="102">
        <v>45386</v>
      </c>
      <c r="OCX4477" s="15"/>
      <c r="OCY4477" s="15"/>
      <c r="OCZ4477" s="15"/>
      <c r="ODA4477" s="203" t="s">
        <v>3938</v>
      </c>
      <c r="ODB4477" s="162">
        <v>1</v>
      </c>
      <c r="ODC4477" s="204">
        <v>754.9</v>
      </c>
      <c r="ODD4477" s="162">
        <v>2024</v>
      </c>
      <c r="ODE4477" s="188" t="s">
        <v>4570</v>
      </c>
      <c r="ODF4477" s="162" t="s">
        <v>4217</v>
      </c>
      <c r="ODG4477" s="105">
        <v>3914834.69</v>
      </c>
      <c r="ODH4477" s="196"/>
      <c r="ODI4477" s="197"/>
      <c r="ODJ4477" s="196"/>
      <c r="ODK4477" s="265">
        <v>3914834.69</v>
      </c>
      <c r="ODL4477" s="198">
        <v>45364</v>
      </c>
      <c r="ODM4477" s="102">
        <v>45386</v>
      </c>
      <c r="ODN4477" s="15"/>
      <c r="ODO4477" s="15"/>
      <c r="ODP4477" s="15"/>
      <c r="ODQ4477" s="203" t="s">
        <v>3938</v>
      </c>
      <c r="ODR4477" s="162">
        <v>1</v>
      </c>
      <c r="ODS4477" s="204">
        <v>754.9</v>
      </c>
      <c r="ODT4477" s="162">
        <v>2024</v>
      </c>
      <c r="ODU4477" s="188" t="s">
        <v>4570</v>
      </c>
      <c r="ODV4477" s="162" t="s">
        <v>4217</v>
      </c>
      <c r="ODW4477" s="105">
        <v>3914834.69</v>
      </c>
      <c r="ODX4477" s="196"/>
      <c r="ODY4477" s="197"/>
      <c r="ODZ4477" s="196"/>
      <c r="OEA4477" s="265">
        <v>3914834.69</v>
      </c>
      <c r="OEB4477" s="198">
        <v>45364</v>
      </c>
      <c r="OEC4477" s="102">
        <v>45386</v>
      </c>
      <c r="OED4477" s="15"/>
      <c r="OEE4477" s="15"/>
      <c r="OEF4477" s="15"/>
      <c r="OEG4477" s="203" t="s">
        <v>3938</v>
      </c>
      <c r="OEH4477" s="162">
        <v>1</v>
      </c>
      <c r="OEI4477" s="204">
        <v>754.9</v>
      </c>
      <c r="OEJ4477" s="162">
        <v>2024</v>
      </c>
      <c r="OEK4477" s="188" t="s">
        <v>4570</v>
      </c>
      <c r="OEL4477" s="162" t="s">
        <v>4217</v>
      </c>
      <c r="OEM4477" s="105">
        <v>3914834.69</v>
      </c>
      <c r="OEN4477" s="196"/>
      <c r="OEO4477" s="197"/>
      <c r="OEP4477" s="196"/>
      <c r="OEQ4477" s="265">
        <v>3914834.69</v>
      </c>
      <c r="OER4477" s="198">
        <v>45364</v>
      </c>
      <c r="OES4477" s="102">
        <v>45386</v>
      </c>
      <c r="OET4477" s="15"/>
      <c r="OEU4477" s="15"/>
      <c r="OEV4477" s="15"/>
      <c r="OEW4477" s="203" t="s">
        <v>3938</v>
      </c>
      <c r="OEX4477" s="162">
        <v>1</v>
      </c>
      <c r="OEY4477" s="204">
        <v>754.9</v>
      </c>
      <c r="OEZ4477" s="162">
        <v>2024</v>
      </c>
      <c r="OFA4477" s="188" t="s">
        <v>4570</v>
      </c>
      <c r="OFB4477" s="162" t="s">
        <v>4217</v>
      </c>
      <c r="OFC4477" s="105">
        <v>3914834.69</v>
      </c>
      <c r="OFD4477" s="196"/>
      <c r="OFE4477" s="197"/>
      <c r="OFF4477" s="196"/>
      <c r="OFG4477" s="265">
        <v>3914834.69</v>
      </c>
      <c r="OFH4477" s="198">
        <v>45364</v>
      </c>
      <c r="OFI4477" s="102">
        <v>45386</v>
      </c>
      <c r="OFJ4477" s="15"/>
      <c r="OFK4477" s="15"/>
      <c r="OFL4477" s="15"/>
      <c r="OFM4477" s="203" t="s">
        <v>3938</v>
      </c>
      <c r="OFN4477" s="162">
        <v>1</v>
      </c>
      <c r="OFO4477" s="204">
        <v>754.9</v>
      </c>
      <c r="OFP4477" s="162">
        <v>2024</v>
      </c>
      <c r="OFQ4477" s="188" t="s">
        <v>4570</v>
      </c>
      <c r="OFR4477" s="162" t="s">
        <v>4217</v>
      </c>
      <c r="OFS4477" s="105">
        <v>3914834.69</v>
      </c>
      <c r="OFT4477" s="196"/>
      <c r="OFU4477" s="197"/>
      <c r="OFV4477" s="196"/>
      <c r="OFW4477" s="265">
        <v>3914834.69</v>
      </c>
      <c r="OFX4477" s="198">
        <v>45364</v>
      </c>
      <c r="OFY4477" s="102">
        <v>45386</v>
      </c>
      <c r="OFZ4477" s="15"/>
      <c r="OGA4477" s="15"/>
      <c r="OGB4477" s="15"/>
      <c r="OGC4477" s="203" t="s">
        <v>3938</v>
      </c>
      <c r="OGD4477" s="162">
        <v>1</v>
      </c>
      <c r="OGE4477" s="204">
        <v>754.9</v>
      </c>
      <c r="OGF4477" s="162">
        <v>2024</v>
      </c>
      <c r="OGG4477" s="188" t="s">
        <v>4570</v>
      </c>
      <c r="OGH4477" s="162" t="s">
        <v>4217</v>
      </c>
      <c r="OGI4477" s="105">
        <v>3914834.69</v>
      </c>
      <c r="OGJ4477" s="196"/>
      <c r="OGK4477" s="197"/>
      <c r="OGL4477" s="196"/>
      <c r="OGM4477" s="265">
        <v>3914834.69</v>
      </c>
      <c r="OGN4477" s="198">
        <v>45364</v>
      </c>
      <c r="OGO4477" s="102">
        <v>45386</v>
      </c>
      <c r="OGP4477" s="15"/>
      <c r="OGQ4477" s="15"/>
      <c r="OGR4477" s="15"/>
      <c r="OGS4477" s="203" t="s">
        <v>3938</v>
      </c>
      <c r="OGT4477" s="162">
        <v>1</v>
      </c>
      <c r="OGU4477" s="204">
        <v>754.9</v>
      </c>
      <c r="OGV4477" s="162">
        <v>2024</v>
      </c>
      <c r="OGW4477" s="188" t="s">
        <v>4570</v>
      </c>
      <c r="OGX4477" s="162" t="s">
        <v>4217</v>
      </c>
      <c r="OGY4477" s="105">
        <v>3914834.69</v>
      </c>
      <c r="OGZ4477" s="196"/>
      <c r="OHA4477" s="197"/>
      <c r="OHB4477" s="196"/>
      <c r="OHC4477" s="265">
        <v>3914834.69</v>
      </c>
      <c r="OHD4477" s="198">
        <v>45364</v>
      </c>
      <c r="OHE4477" s="102">
        <v>45386</v>
      </c>
      <c r="OHF4477" s="15"/>
      <c r="OHG4477" s="15"/>
      <c r="OHH4477" s="15"/>
      <c r="OHI4477" s="203" t="s">
        <v>3938</v>
      </c>
      <c r="OHJ4477" s="162">
        <v>1</v>
      </c>
      <c r="OHK4477" s="204">
        <v>754.9</v>
      </c>
      <c r="OHL4477" s="162">
        <v>2024</v>
      </c>
      <c r="OHM4477" s="188" t="s">
        <v>4570</v>
      </c>
      <c r="OHN4477" s="162" t="s">
        <v>4217</v>
      </c>
      <c r="OHO4477" s="105">
        <v>3914834.69</v>
      </c>
      <c r="OHP4477" s="196"/>
      <c r="OHQ4477" s="197"/>
      <c r="OHR4477" s="196"/>
      <c r="OHS4477" s="265">
        <v>3914834.69</v>
      </c>
      <c r="OHT4477" s="198">
        <v>45364</v>
      </c>
      <c r="OHU4477" s="102">
        <v>45386</v>
      </c>
      <c r="OHV4477" s="15"/>
      <c r="OHW4477" s="15"/>
      <c r="OHX4477" s="15"/>
      <c r="OHY4477" s="203" t="s">
        <v>3938</v>
      </c>
      <c r="OHZ4477" s="162">
        <v>1</v>
      </c>
      <c r="OIA4477" s="204">
        <v>754.9</v>
      </c>
      <c r="OIB4477" s="162">
        <v>2024</v>
      </c>
      <c r="OIC4477" s="188" t="s">
        <v>4570</v>
      </c>
      <c r="OID4477" s="162" t="s">
        <v>4217</v>
      </c>
      <c r="OIE4477" s="105">
        <v>3914834.69</v>
      </c>
      <c r="OIF4477" s="196"/>
      <c r="OIG4477" s="197"/>
      <c r="OIH4477" s="196"/>
      <c r="OII4477" s="265">
        <v>3914834.69</v>
      </c>
      <c r="OIJ4477" s="198">
        <v>45364</v>
      </c>
      <c r="OIK4477" s="102">
        <v>45386</v>
      </c>
      <c r="OIL4477" s="15"/>
      <c r="OIM4477" s="15"/>
      <c r="OIN4477" s="15"/>
      <c r="OIO4477" s="203" t="s">
        <v>3938</v>
      </c>
      <c r="OIP4477" s="162">
        <v>1</v>
      </c>
      <c r="OIQ4477" s="204">
        <v>754.9</v>
      </c>
      <c r="OIR4477" s="162">
        <v>2024</v>
      </c>
      <c r="OIS4477" s="188" t="s">
        <v>4570</v>
      </c>
      <c r="OIT4477" s="162" t="s">
        <v>4217</v>
      </c>
      <c r="OIU4477" s="105">
        <v>3914834.69</v>
      </c>
      <c r="OIV4477" s="196"/>
      <c r="OIW4477" s="197"/>
      <c r="OIX4477" s="196"/>
      <c r="OIY4477" s="265">
        <v>3914834.69</v>
      </c>
      <c r="OIZ4477" s="198">
        <v>45364</v>
      </c>
      <c r="OJA4477" s="102">
        <v>45386</v>
      </c>
      <c r="OJB4477" s="15"/>
      <c r="OJC4477" s="15"/>
      <c r="OJD4477" s="15"/>
      <c r="OJE4477" s="203" t="s">
        <v>3938</v>
      </c>
      <c r="OJF4477" s="162">
        <v>1</v>
      </c>
      <c r="OJG4477" s="204">
        <v>754.9</v>
      </c>
      <c r="OJH4477" s="162">
        <v>2024</v>
      </c>
      <c r="OJI4477" s="188" t="s">
        <v>4570</v>
      </c>
      <c r="OJJ4477" s="162" t="s">
        <v>4217</v>
      </c>
      <c r="OJK4477" s="105">
        <v>3914834.69</v>
      </c>
      <c r="OJL4477" s="196"/>
      <c r="OJM4477" s="197"/>
      <c r="OJN4477" s="196"/>
      <c r="OJO4477" s="265">
        <v>3914834.69</v>
      </c>
      <c r="OJP4477" s="198">
        <v>45364</v>
      </c>
      <c r="OJQ4477" s="102">
        <v>45386</v>
      </c>
      <c r="OJR4477" s="15"/>
      <c r="OJS4477" s="15"/>
      <c r="OJT4477" s="15"/>
      <c r="OJU4477" s="203" t="s">
        <v>3938</v>
      </c>
      <c r="OJV4477" s="162">
        <v>1</v>
      </c>
      <c r="OJW4477" s="204">
        <v>754.9</v>
      </c>
      <c r="OJX4477" s="162">
        <v>2024</v>
      </c>
      <c r="OJY4477" s="188" t="s">
        <v>4570</v>
      </c>
      <c r="OJZ4477" s="162" t="s">
        <v>4217</v>
      </c>
      <c r="OKA4477" s="105">
        <v>3914834.69</v>
      </c>
      <c r="OKB4477" s="196"/>
      <c r="OKC4477" s="197"/>
      <c r="OKD4477" s="196"/>
      <c r="OKE4477" s="265">
        <v>3914834.69</v>
      </c>
      <c r="OKF4477" s="198">
        <v>45364</v>
      </c>
      <c r="OKG4477" s="102">
        <v>45386</v>
      </c>
      <c r="OKH4477" s="15"/>
      <c r="OKI4477" s="15"/>
      <c r="OKJ4477" s="15"/>
      <c r="OKK4477" s="203" t="s">
        <v>3938</v>
      </c>
      <c r="OKL4477" s="162">
        <v>1</v>
      </c>
      <c r="OKM4477" s="204">
        <v>754.9</v>
      </c>
      <c r="OKN4477" s="162">
        <v>2024</v>
      </c>
      <c r="OKO4477" s="188" t="s">
        <v>4570</v>
      </c>
      <c r="OKP4477" s="162" t="s">
        <v>4217</v>
      </c>
      <c r="OKQ4477" s="105">
        <v>3914834.69</v>
      </c>
      <c r="OKR4477" s="196"/>
      <c r="OKS4477" s="197"/>
      <c r="OKT4477" s="196"/>
      <c r="OKU4477" s="265">
        <v>3914834.69</v>
      </c>
      <c r="OKV4477" s="198">
        <v>45364</v>
      </c>
      <c r="OKW4477" s="102">
        <v>45386</v>
      </c>
      <c r="OKX4477" s="15"/>
      <c r="OKY4477" s="15"/>
      <c r="OKZ4477" s="15"/>
      <c r="OLA4477" s="203" t="s">
        <v>3938</v>
      </c>
      <c r="OLB4477" s="162">
        <v>1</v>
      </c>
      <c r="OLC4477" s="204">
        <v>754.9</v>
      </c>
      <c r="OLD4477" s="162">
        <v>2024</v>
      </c>
      <c r="OLE4477" s="188" t="s">
        <v>4570</v>
      </c>
      <c r="OLF4477" s="162" t="s">
        <v>4217</v>
      </c>
      <c r="OLG4477" s="105">
        <v>3914834.69</v>
      </c>
      <c r="OLH4477" s="196"/>
      <c r="OLI4477" s="197"/>
      <c r="OLJ4477" s="196"/>
      <c r="OLK4477" s="265">
        <v>3914834.69</v>
      </c>
      <c r="OLL4477" s="198">
        <v>45364</v>
      </c>
      <c r="OLM4477" s="102">
        <v>45386</v>
      </c>
      <c r="OLN4477" s="15"/>
      <c r="OLO4477" s="15"/>
      <c r="OLP4477" s="15"/>
      <c r="OLQ4477" s="203" t="s">
        <v>3938</v>
      </c>
      <c r="OLR4477" s="162">
        <v>1</v>
      </c>
      <c r="OLS4477" s="204">
        <v>754.9</v>
      </c>
      <c r="OLT4477" s="162">
        <v>2024</v>
      </c>
      <c r="OLU4477" s="188" t="s">
        <v>4570</v>
      </c>
      <c r="OLV4477" s="162" t="s">
        <v>4217</v>
      </c>
      <c r="OLW4477" s="105">
        <v>3914834.69</v>
      </c>
      <c r="OLX4477" s="196"/>
      <c r="OLY4477" s="197"/>
      <c r="OLZ4477" s="196"/>
      <c r="OMA4477" s="265">
        <v>3914834.69</v>
      </c>
      <c r="OMB4477" s="198">
        <v>45364</v>
      </c>
      <c r="OMC4477" s="102">
        <v>45386</v>
      </c>
      <c r="OMD4477" s="15"/>
      <c r="OME4477" s="15"/>
      <c r="OMF4477" s="15"/>
      <c r="OMG4477" s="203" t="s">
        <v>3938</v>
      </c>
      <c r="OMH4477" s="162">
        <v>1</v>
      </c>
      <c r="OMI4477" s="204">
        <v>754.9</v>
      </c>
      <c r="OMJ4477" s="162">
        <v>2024</v>
      </c>
      <c r="OMK4477" s="188" t="s">
        <v>4570</v>
      </c>
      <c r="OML4477" s="162" t="s">
        <v>4217</v>
      </c>
      <c r="OMM4477" s="105">
        <v>3914834.69</v>
      </c>
      <c r="OMN4477" s="196"/>
      <c r="OMO4477" s="197"/>
      <c r="OMP4477" s="196"/>
      <c r="OMQ4477" s="265">
        <v>3914834.69</v>
      </c>
      <c r="OMR4477" s="198">
        <v>45364</v>
      </c>
      <c r="OMS4477" s="102">
        <v>45386</v>
      </c>
      <c r="OMT4477" s="15"/>
      <c r="OMU4477" s="15"/>
      <c r="OMV4477" s="15"/>
      <c r="OMW4477" s="203" t="s">
        <v>3938</v>
      </c>
      <c r="OMX4477" s="162">
        <v>1</v>
      </c>
      <c r="OMY4477" s="204">
        <v>754.9</v>
      </c>
      <c r="OMZ4477" s="162">
        <v>2024</v>
      </c>
      <c r="ONA4477" s="188" t="s">
        <v>4570</v>
      </c>
      <c r="ONB4477" s="162" t="s">
        <v>4217</v>
      </c>
      <c r="ONC4477" s="105">
        <v>3914834.69</v>
      </c>
      <c r="OND4477" s="196"/>
      <c r="ONE4477" s="197"/>
      <c r="ONF4477" s="196"/>
      <c r="ONG4477" s="265">
        <v>3914834.69</v>
      </c>
      <c r="ONH4477" s="198">
        <v>45364</v>
      </c>
      <c r="ONI4477" s="102">
        <v>45386</v>
      </c>
      <c r="ONJ4477" s="15"/>
      <c r="ONK4477" s="15"/>
      <c r="ONL4477" s="15"/>
      <c r="ONM4477" s="203" t="s">
        <v>3938</v>
      </c>
      <c r="ONN4477" s="162">
        <v>1</v>
      </c>
      <c r="ONO4477" s="204">
        <v>754.9</v>
      </c>
      <c r="ONP4477" s="162">
        <v>2024</v>
      </c>
      <c r="ONQ4477" s="188" t="s">
        <v>4570</v>
      </c>
      <c r="ONR4477" s="162" t="s">
        <v>4217</v>
      </c>
      <c r="ONS4477" s="105">
        <v>3914834.69</v>
      </c>
      <c r="ONT4477" s="196"/>
      <c r="ONU4477" s="197"/>
      <c r="ONV4477" s="196"/>
      <c r="ONW4477" s="265">
        <v>3914834.69</v>
      </c>
      <c r="ONX4477" s="198">
        <v>45364</v>
      </c>
      <c r="ONY4477" s="102">
        <v>45386</v>
      </c>
      <c r="ONZ4477" s="15"/>
      <c r="OOA4477" s="15"/>
      <c r="OOB4477" s="15"/>
      <c r="OOC4477" s="203" t="s">
        <v>3938</v>
      </c>
      <c r="OOD4477" s="162">
        <v>1</v>
      </c>
      <c r="OOE4477" s="204">
        <v>754.9</v>
      </c>
      <c r="OOF4477" s="162">
        <v>2024</v>
      </c>
      <c r="OOG4477" s="188" t="s">
        <v>4570</v>
      </c>
      <c r="OOH4477" s="162" t="s">
        <v>4217</v>
      </c>
      <c r="OOI4477" s="105">
        <v>3914834.69</v>
      </c>
      <c r="OOJ4477" s="196"/>
      <c r="OOK4477" s="197"/>
      <c r="OOL4477" s="196"/>
      <c r="OOM4477" s="265">
        <v>3914834.69</v>
      </c>
      <c r="OON4477" s="198">
        <v>45364</v>
      </c>
      <c r="OOO4477" s="102">
        <v>45386</v>
      </c>
      <c r="OOP4477" s="15"/>
      <c r="OOQ4477" s="15"/>
      <c r="OOR4477" s="15"/>
      <c r="OOS4477" s="203" t="s">
        <v>3938</v>
      </c>
      <c r="OOT4477" s="162">
        <v>1</v>
      </c>
      <c r="OOU4477" s="204">
        <v>754.9</v>
      </c>
      <c r="OOV4477" s="162">
        <v>2024</v>
      </c>
      <c r="OOW4477" s="188" t="s">
        <v>4570</v>
      </c>
      <c r="OOX4477" s="162" t="s">
        <v>4217</v>
      </c>
      <c r="OOY4477" s="105">
        <v>3914834.69</v>
      </c>
      <c r="OOZ4477" s="196"/>
      <c r="OPA4477" s="197"/>
      <c r="OPB4477" s="196"/>
      <c r="OPC4477" s="265">
        <v>3914834.69</v>
      </c>
      <c r="OPD4477" s="198">
        <v>45364</v>
      </c>
      <c r="OPE4477" s="102">
        <v>45386</v>
      </c>
      <c r="OPF4477" s="15"/>
      <c r="OPG4477" s="15"/>
      <c r="OPH4477" s="15"/>
      <c r="OPI4477" s="203" t="s">
        <v>3938</v>
      </c>
      <c r="OPJ4477" s="162">
        <v>1</v>
      </c>
      <c r="OPK4477" s="204">
        <v>754.9</v>
      </c>
      <c r="OPL4477" s="162">
        <v>2024</v>
      </c>
      <c r="OPM4477" s="188" t="s">
        <v>4570</v>
      </c>
      <c r="OPN4477" s="162" t="s">
        <v>4217</v>
      </c>
      <c r="OPO4477" s="105">
        <v>3914834.69</v>
      </c>
      <c r="OPP4477" s="196"/>
      <c r="OPQ4477" s="197"/>
      <c r="OPR4477" s="196"/>
      <c r="OPS4477" s="265">
        <v>3914834.69</v>
      </c>
      <c r="OPT4477" s="198">
        <v>45364</v>
      </c>
      <c r="OPU4477" s="102">
        <v>45386</v>
      </c>
      <c r="OPV4477" s="15"/>
      <c r="OPW4477" s="15"/>
      <c r="OPX4477" s="15"/>
      <c r="OPY4477" s="203" t="s">
        <v>3938</v>
      </c>
      <c r="OPZ4477" s="162">
        <v>1</v>
      </c>
      <c r="OQA4477" s="204">
        <v>754.9</v>
      </c>
      <c r="OQB4477" s="162">
        <v>2024</v>
      </c>
      <c r="OQC4477" s="188" t="s">
        <v>4570</v>
      </c>
      <c r="OQD4477" s="162" t="s">
        <v>4217</v>
      </c>
      <c r="OQE4477" s="105">
        <v>3914834.69</v>
      </c>
      <c r="OQF4477" s="196"/>
      <c r="OQG4477" s="197"/>
      <c r="OQH4477" s="196"/>
      <c r="OQI4477" s="265">
        <v>3914834.69</v>
      </c>
      <c r="OQJ4477" s="198">
        <v>45364</v>
      </c>
      <c r="OQK4477" s="102">
        <v>45386</v>
      </c>
      <c r="OQL4477" s="15"/>
      <c r="OQM4477" s="15"/>
      <c r="OQN4477" s="15"/>
      <c r="OQO4477" s="203" t="s">
        <v>3938</v>
      </c>
      <c r="OQP4477" s="162">
        <v>1</v>
      </c>
      <c r="OQQ4477" s="204">
        <v>754.9</v>
      </c>
      <c r="OQR4477" s="162">
        <v>2024</v>
      </c>
      <c r="OQS4477" s="188" t="s">
        <v>4570</v>
      </c>
      <c r="OQT4477" s="162" t="s">
        <v>4217</v>
      </c>
      <c r="OQU4477" s="105">
        <v>3914834.69</v>
      </c>
      <c r="OQV4477" s="196"/>
      <c r="OQW4477" s="197"/>
      <c r="OQX4477" s="196"/>
      <c r="OQY4477" s="265">
        <v>3914834.69</v>
      </c>
      <c r="OQZ4477" s="198">
        <v>45364</v>
      </c>
      <c r="ORA4477" s="102">
        <v>45386</v>
      </c>
      <c r="ORB4477" s="15"/>
      <c r="ORC4477" s="15"/>
      <c r="ORD4477" s="15"/>
      <c r="ORE4477" s="203" t="s">
        <v>3938</v>
      </c>
      <c r="ORF4477" s="162">
        <v>1</v>
      </c>
      <c r="ORG4477" s="204">
        <v>754.9</v>
      </c>
      <c r="ORH4477" s="162">
        <v>2024</v>
      </c>
      <c r="ORI4477" s="188" t="s">
        <v>4570</v>
      </c>
      <c r="ORJ4477" s="162" t="s">
        <v>4217</v>
      </c>
      <c r="ORK4477" s="105">
        <v>3914834.69</v>
      </c>
      <c r="ORL4477" s="196"/>
      <c r="ORM4477" s="197"/>
      <c r="ORN4477" s="196"/>
      <c r="ORO4477" s="265">
        <v>3914834.69</v>
      </c>
      <c r="ORP4477" s="198">
        <v>45364</v>
      </c>
      <c r="ORQ4477" s="102">
        <v>45386</v>
      </c>
      <c r="ORR4477" s="15"/>
      <c r="ORS4477" s="15"/>
      <c r="ORT4477" s="15"/>
      <c r="ORU4477" s="203" t="s">
        <v>3938</v>
      </c>
      <c r="ORV4477" s="162">
        <v>1</v>
      </c>
      <c r="ORW4477" s="204">
        <v>754.9</v>
      </c>
      <c r="ORX4477" s="162">
        <v>2024</v>
      </c>
      <c r="ORY4477" s="188" t="s">
        <v>4570</v>
      </c>
      <c r="ORZ4477" s="162" t="s">
        <v>4217</v>
      </c>
      <c r="OSA4477" s="105">
        <v>3914834.69</v>
      </c>
      <c r="OSB4477" s="196"/>
      <c r="OSC4477" s="197"/>
      <c r="OSD4477" s="196"/>
      <c r="OSE4477" s="265">
        <v>3914834.69</v>
      </c>
      <c r="OSF4477" s="198">
        <v>45364</v>
      </c>
      <c r="OSG4477" s="102">
        <v>45386</v>
      </c>
      <c r="OSH4477" s="15"/>
      <c r="OSI4477" s="15"/>
      <c r="OSJ4477" s="15"/>
      <c r="OSK4477" s="203" t="s">
        <v>3938</v>
      </c>
      <c r="OSL4477" s="162">
        <v>1</v>
      </c>
      <c r="OSM4477" s="204">
        <v>754.9</v>
      </c>
      <c r="OSN4477" s="162">
        <v>2024</v>
      </c>
      <c r="OSO4477" s="188" t="s">
        <v>4570</v>
      </c>
      <c r="OSP4477" s="162" t="s">
        <v>4217</v>
      </c>
      <c r="OSQ4477" s="105">
        <v>3914834.69</v>
      </c>
      <c r="OSR4477" s="196"/>
      <c r="OSS4477" s="197"/>
      <c r="OST4477" s="196"/>
      <c r="OSU4477" s="265">
        <v>3914834.69</v>
      </c>
      <c r="OSV4477" s="198">
        <v>45364</v>
      </c>
      <c r="OSW4477" s="102">
        <v>45386</v>
      </c>
      <c r="OSX4477" s="15"/>
      <c r="OSY4477" s="15"/>
      <c r="OSZ4477" s="15"/>
      <c r="OTA4477" s="203" t="s">
        <v>3938</v>
      </c>
      <c r="OTB4477" s="162">
        <v>1</v>
      </c>
      <c r="OTC4477" s="204">
        <v>754.9</v>
      </c>
      <c r="OTD4477" s="162">
        <v>2024</v>
      </c>
      <c r="OTE4477" s="188" t="s">
        <v>4570</v>
      </c>
      <c r="OTF4477" s="162" t="s">
        <v>4217</v>
      </c>
      <c r="OTG4477" s="105">
        <v>3914834.69</v>
      </c>
      <c r="OTH4477" s="196"/>
      <c r="OTI4477" s="197"/>
      <c r="OTJ4477" s="196"/>
      <c r="OTK4477" s="265">
        <v>3914834.69</v>
      </c>
      <c r="OTL4477" s="198">
        <v>45364</v>
      </c>
      <c r="OTM4477" s="102">
        <v>45386</v>
      </c>
      <c r="OTN4477" s="15"/>
      <c r="OTO4477" s="15"/>
      <c r="OTP4477" s="15"/>
      <c r="OTQ4477" s="203" t="s">
        <v>3938</v>
      </c>
      <c r="OTR4477" s="162">
        <v>1</v>
      </c>
      <c r="OTS4477" s="204">
        <v>754.9</v>
      </c>
      <c r="OTT4477" s="162">
        <v>2024</v>
      </c>
      <c r="OTU4477" s="188" t="s">
        <v>4570</v>
      </c>
      <c r="OTV4477" s="162" t="s">
        <v>4217</v>
      </c>
      <c r="OTW4477" s="105">
        <v>3914834.69</v>
      </c>
      <c r="OTX4477" s="196"/>
      <c r="OTY4477" s="197"/>
      <c r="OTZ4477" s="196"/>
      <c r="OUA4477" s="265">
        <v>3914834.69</v>
      </c>
      <c r="OUB4477" s="198">
        <v>45364</v>
      </c>
      <c r="OUC4477" s="102">
        <v>45386</v>
      </c>
      <c r="OUD4477" s="15"/>
      <c r="OUE4477" s="15"/>
      <c r="OUF4477" s="15"/>
      <c r="OUG4477" s="203" t="s">
        <v>3938</v>
      </c>
      <c r="OUH4477" s="162">
        <v>1</v>
      </c>
      <c r="OUI4477" s="204">
        <v>754.9</v>
      </c>
      <c r="OUJ4477" s="162">
        <v>2024</v>
      </c>
      <c r="OUK4477" s="188" t="s">
        <v>4570</v>
      </c>
      <c r="OUL4477" s="162" t="s">
        <v>4217</v>
      </c>
      <c r="OUM4477" s="105">
        <v>3914834.69</v>
      </c>
      <c r="OUN4477" s="196"/>
      <c r="OUO4477" s="197"/>
      <c r="OUP4477" s="196"/>
      <c r="OUQ4477" s="265">
        <v>3914834.69</v>
      </c>
      <c r="OUR4477" s="198">
        <v>45364</v>
      </c>
      <c r="OUS4477" s="102">
        <v>45386</v>
      </c>
      <c r="OUT4477" s="15"/>
      <c r="OUU4477" s="15"/>
      <c r="OUV4477" s="15"/>
      <c r="OUW4477" s="203" t="s">
        <v>3938</v>
      </c>
      <c r="OUX4477" s="162">
        <v>1</v>
      </c>
      <c r="OUY4477" s="204">
        <v>754.9</v>
      </c>
      <c r="OUZ4477" s="162">
        <v>2024</v>
      </c>
      <c r="OVA4477" s="188" t="s">
        <v>4570</v>
      </c>
      <c r="OVB4477" s="162" t="s">
        <v>4217</v>
      </c>
      <c r="OVC4477" s="105">
        <v>3914834.69</v>
      </c>
      <c r="OVD4477" s="196"/>
      <c r="OVE4477" s="197"/>
      <c r="OVF4477" s="196"/>
      <c r="OVG4477" s="265">
        <v>3914834.69</v>
      </c>
      <c r="OVH4477" s="198">
        <v>45364</v>
      </c>
      <c r="OVI4477" s="102">
        <v>45386</v>
      </c>
      <c r="OVJ4477" s="15"/>
      <c r="OVK4477" s="15"/>
      <c r="OVL4477" s="15"/>
      <c r="OVM4477" s="203" t="s">
        <v>3938</v>
      </c>
      <c r="OVN4477" s="162">
        <v>1</v>
      </c>
      <c r="OVO4477" s="204">
        <v>754.9</v>
      </c>
      <c r="OVP4477" s="162">
        <v>2024</v>
      </c>
      <c r="OVQ4477" s="188" t="s">
        <v>4570</v>
      </c>
      <c r="OVR4477" s="162" t="s">
        <v>4217</v>
      </c>
      <c r="OVS4477" s="105">
        <v>3914834.69</v>
      </c>
      <c r="OVT4477" s="196"/>
      <c r="OVU4477" s="197"/>
      <c r="OVV4477" s="196"/>
      <c r="OVW4477" s="265">
        <v>3914834.69</v>
      </c>
      <c r="OVX4477" s="198">
        <v>45364</v>
      </c>
      <c r="OVY4477" s="102">
        <v>45386</v>
      </c>
      <c r="OVZ4477" s="15"/>
      <c r="OWA4477" s="15"/>
      <c r="OWB4477" s="15"/>
      <c r="OWC4477" s="203" t="s">
        <v>3938</v>
      </c>
      <c r="OWD4477" s="162">
        <v>1</v>
      </c>
      <c r="OWE4477" s="204">
        <v>754.9</v>
      </c>
      <c r="OWF4477" s="162">
        <v>2024</v>
      </c>
      <c r="OWG4477" s="188" t="s">
        <v>4570</v>
      </c>
      <c r="OWH4477" s="162" t="s">
        <v>4217</v>
      </c>
      <c r="OWI4477" s="105">
        <v>3914834.69</v>
      </c>
      <c r="OWJ4477" s="196"/>
      <c r="OWK4477" s="197"/>
      <c r="OWL4477" s="196"/>
      <c r="OWM4477" s="265">
        <v>3914834.69</v>
      </c>
      <c r="OWN4477" s="198">
        <v>45364</v>
      </c>
      <c r="OWO4477" s="102">
        <v>45386</v>
      </c>
      <c r="OWP4477" s="15"/>
      <c r="OWQ4477" s="15"/>
      <c r="OWR4477" s="15"/>
      <c r="OWS4477" s="203" t="s">
        <v>3938</v>
      </c>
      <c r="OWT4477" s="162">
        <v>1</v>
      </c>
      <c r="OWU4477" s="204">
        <v>754.9</v>
      </c>
      <c r="OWV4477" s="162">
        <v>2024</v>
      </c>
      <c r="OWW4477" s="188" t="s">
        <v>4570</v>
      </c>
      <c r="OWX4477" s="162" t="s">
        <v>4217</v>
      </c>
      <c r="OWY4477" s="105">
        <v>3914834.69</v>
      </c>
      <c r="OWZ4477" s="196"/>
      <c r="OXA4477" s="197"/>
      <c r="OXB4477" s="196"/>
      <c r="OXC4477" s="265">
        <v>3914834.69</v>
      </c>
      <c r="OXD4477" s="198">
        <v>45364</v>
      </c>
      <c r="OXE4477" s="102">
        <v>45386</v>
      </c>
      <c r="OXF4477" s="15"/>
      <c r="OXG4477" s="15"/>
      <c r="OXH4477" s="15"/>
      <c r="OXI4477" s="203" t="s">
        <v>3938</v>
      </c>
      <c r="OXJ4477" s="162">
        <v>1</v>
      </c>
      <c r="OXK4477" s="204">
        <v>754.9</v>
      </c>
      <c r="OXL4477" s="162">
        <v>2024</v>
      </c>
      <c r="OXM4477" s="188" t="s">
        <v>4570</v>
      </c>
      <c r="OXN4477" s="162" t="s">
        <v>4217</v>
      </c>
      <c r="OXO4477" s="105">
        <v>3914834.69</v>
      </c>
      <c r="OXP4477" s="196"/>
      <c r="OXQ4477" s="197"/>
      <c r="OXR4477" s="196"/>
      <c r="OXS4477" s="265">
        <v>3914834.69</v>
      </c>
      <c r="OXT4477" s="198">
        <v>45364</v>
      </c>
      <c r="OXU4477" s="102">
        <v>45386</v>
      </c>
      <c r="OXV4477" s="15"/>
      <c r="OXW4477" s="15"/>
      <c r="OXX4477" s="15"/>
      <c r="OXY4477" s="203" t="s">
        <v>3938</v>
      </c>
      <c r="OXZ4477" s="162">
        <v>1</v>
      </c>
      <c r="OYA4477" s="204">
        <v>754.9</v>
      </c>
      <c r="OYB4477" s="162">
        <v>2024</v>
      </c>
      <c r="OYC4477" s="188" t="s">
        <v>4570</v>
      </c>
      <c r="OYD4477" s="162" t="s">
        <v>4217</v>
      </c>
      <c r="OYE4477" s="105">
        <v>3914834.69</v>
      </c>
      <c r="OYF4477" s="196"/>
      <c r="OYG4477" s="197"/>
      <c r="OYH4477" s="196"/>
      <c r="OYI4477" s="265">
        <v>3914834.69</v>
      </c>
      <c r="OYJ4477" s="198">
        <v>45364</v>
      </c>
      <c r="OYK4477" s="102">
        <v>45386</v>
      </c>
      <c r="OYL4477" s="15"/>
      <c r="OYM4477" s="15"/>
      <c r="OYN4477" s="15"/>
      <c r="OYO4477" s="203" t="s">
        <v>3938</v>
      </c>
      <c r="OYP4477" s="162">
        <v>1</v>
      </c>
      <c r="OYQ4477" s="204">
        <v>754.9</v>
      </c>
      <c r="OYR4477" s="162">
        <v>2024</v>
      </c>
      <c r="OYS4477" s="188" t="s">
        <v>4570</v>
      </c>
      <c r="OYT4477" s="162" t="s">
        <v>4217</v>
      </c>
      <c r="OYU4477" s="105">
        <v>3914834.69</v>
      </c>
      <c r="OYV4477" s="196"/>
      <c r="OYW4477" s="197"/>
      <c r="OYX4477" s="196"/>
      <c r="OYY4477" s="265">
        <v>3914834.69</v>
      </c>
      <c r="OYZ4477" s="198">
        <v>45364</v>
      </c>
      <c r="OZA4477" s="102">
        <v>45386</v>
      </c>
      <c r="OZB4477" s="15"/>
      <c r="OZC4477" s="15"/>
      <c r="OZD4477" s="15"/>
      <c r="OZE4477" s="203" t="s">
        <v>3938</v>
      </c>
      <c r="OZF4477" s="162">
        <v>1</v>
      </c>
      <c r="OZG4477" s="204">
        <v>754.9</v>
      </c>
      <c r="OZH4477" s="162">
        <v>2024</v>
      </c>
      <c r="OZI4477" s="188" t="s">
        <v>4570</v>
      </c>
      <c r="OZJ4477" s="162" t="s">
        <v>4217</v>
      </c>
      <c r="OZK4477" s="105">
        <v>3914834.69</v>
      </c>
      <c r="OZL4477" s="196"/>
      <c r="OZM4477" s="197"/>
      <c r="OZN4477" s="196"/>
      <c r="OZO4477" s="265">
        <v>3914834.69</v>
      </c>
      <c r="OZP4477" s="198">
        <v>45364</v>
      </c>
      <c r="OZQ4477" s="102">
        <v>45386</v>
      </c>
      <c r="OZR4477" s="15"/>
      <c r="OZS4477" s="15"/>
      <c r="OZT4477" s="15"/>
      <c r="OZU4477" s="203" t="s">
        <v>3938</v>
      </c>
      <c r="OZV4477" s="162">
        <v>1</v>
      </c>
      <c r="OZW4477" s="204">
        <v>754.9</v>
      </c>
      <c r="OZX4477" s="162">
        <v>2024</v>
      </c>
      <c r="OZY4477" s="188" t="s">
        <v>4570</v>
      </c>
      <c r="OZZ4477" s="162" t="s">
        <v>4217</v>
      </c>
      <c r="PAA4477" s="105">
        <v>3914834.69</v>
      </c>
      <c r="PAB4477" s="196"/>
      <c r="PAC4477" s="197"/>
      <c r="PAD4477" s="196"/>
      <c r="PAE4477" s="265">
        <v>3914834.69</v>
      </c>
      <c r="PAF4477" s="198">
        <v>45364</v>
      </c>
      <c r="PAG4477" s="102">
        <v>45386</v>
      </c>
      <c r="PAH4477" s="15"/>
      <c r="PAI4477" s="15"/>
      <c r="PAJ4477" s="15"/>
      <c r="PAK4477" s="203" t="s">
        <v>3938</v>
      </c>
      <c r="PAL4477" s="162">
        <v>1</v>
      </c>
      <c r="PAM4477" s="204">
        <v>754.9</v>
      </c>
      <c r="PAN4477" s="162">
        <v>2024</v>
      </c>
      <c r="PAO4477" s="188" t="s">
        <v>4570</v>
      </c>
      <c r="PAP4477" s="162" t="s">
        <v>4217</v>
      </c>
      <c r="PAQ4477" s="105">
        <v>3914834.69</v>
      </c>
      <c r="PAR4477" s="196"/>
      <c r="PAS4477" s="197"/>
      <c r="PAT4477" s="196"/>
      <c r="PAU4477" s="265">
        <v>3914834.69</v>
      </c>
      <c r="PAV4477" s="198">
        <v>45364</v>
      </c>
      <c r="PAW4477" s="102">
        <v>45386</v>
      </c>
      <c r="PAX4477" s="15"/>
      <c r="PAY4477" s="15"/>
      <c r="PAZ4477" s="15"/>
      <c r="PBA4477" s="203" t="s">
        <v>3938</v>
      </c>
      <c r="PBB4477" s="162">
        <v>1</v>
      </c>
      <c r="PBC4477" s="204">
        <v>754.9</v>
      </c>
      <c r="PBD4477" s="162">
        <v>2024</v>
      </c>
      <c r="PBE4477" s="188" t="s">
        <v>4570</v>
      </c>
      <c r="PBF4477" s="162" t="s">
        <v>4217</v>
      </c>
      <c r="PBG4477" s="105">
        <v>3914834.69</v>
      </c>
      <c r="PBH4477" s="196"/>
      <c r="PBI4477" s="197"/>
      <c r="PBJ4477" s="196"/>
      <c r="PBK4477" s="265">
        <v>3914834.69</v>
      </c>
      <c r="PBL4477" s="198">
        <v>45364</v>
      </c>
      <c r="PBM4477" s="102">
        <v>45386</v>
      </c>
      <c r="PBN4477" s="15"/>
      <c r="PBO4477" s="15"/>
      <c r="PBP4477" s="15"/>
      <c r="PBQ4477" s="203" t="s">
        <v>3938</v>
      </c>
      <c r="PBR4477" s="162">
        <v>1</v>
      </c>
      <c r="PBS4477" s="204">
        <v>754.9</v>
      </c>
      <c r="PBT4477" s="162">
        <v>2024</v>
      </c>
      <c r="PBU4477" s="188" t="s">
        <v>4570</v>
      </c>
      <c r="PBV4477" s="162" t="s">
        <v>4217</v>
      </c>
      <c r="PBW4477" s="105">
        <v>3914834.69</v>
      </c>
      <c r="PBX4477" s="196"/>
      <c r="PBY4477" s="197"/>
      <c r="PBZ4477" s="196"/>
      <c r="PCA4477" s="265">
        <v>3914834.69</v>
      </c>
      <c r="PCB4477" s="198">
        <v>45364</v>
      </c>
      <c r="PCC4477" s="102">
        <v>45386</v>
      </c>
      <c r="PCD4477" s="15"/>
      <c r="PCE4477" s="15"/>
      <c r="PCF4477" s="15"/>
      <c r="PCG4477" s="203" t="s">
        <v>3938</v>
      </c>
      <c r="PCH4477" s="162">
        <v>1</v>
      </c>
      <c r="PCI4477" s="204">
        <v>754.9</v>
      </c>
      <c r="PCJ4477" s="162">
        <v>2024</v>
      </c>
      <c r="PCK4477" s="188" t="s">
        <v>4570</v>
      </c>
      <c r="PCL4477" s="162" t="s">
        <v>4217</v>
      </c>
      <c r="PCM4477" s="105">
        <v>3914834.69</v>
      </c>
      <c r="PCN4477" s="196"/>
      <c r="PCO4477" s="197"/>
      <c r="PCP4477" s="196"/>
      <c r="PCQ4477" s="265">
        <v>3914834.69</v>
      </c>
      <c r="PCR4477" s="198">
        <v>45364</v>
      </c>
      <c r="PCS4477" s="102">
        <v>45386</v>
      </c>
      <c r="PCT4477" s="15"/>
      <c r="PCU4477" s="15"/>
      <c r="PCV4477" s="15"/>
      <c r="PCW4477" s="203" t="s">
        <v>3938</v>
      </c>
      <c r="PCX4477" s="162">
        <v>1</v>
      </c>
      <c r="PCY4477" s="204">
        <v>754.9</v>
      </c>
      <c r="PCZ4477" s="162">
        <v>2024</v>
      </c>
      <c r="PDA4477" s="188" t="s">
        <v>4570</v>
      </c>
      <c r="PDB4477" s="162" t="s">
        <v>4217</v>
      </c>
      <c r="PDC4477" s="105">
        <v>3914834.69</v>
      </c>
      <c r="PDD4477" s="196"/>
      <c r="PDE4477" s="197"/>
      <c r="PDF4477" s="196"/>
      <c r="PDG4477" s="265">
        <v>3914834.69</v>
      </c>
      <c r="PDH4477" s="198">
        <v>45364</v>
      </c>
      <c r="PDI4477" s="102">
        <v>45386</v>
      </c>
      <c r="PDJ4477" s="15"/>
      <c r="PDK4477" s="15"/>
      <c r="PDL4477" s="15"/>
      <c r="PDM4477" s="203" t="s">
        <v>3938</v>
      </c>
      <c r="PDN4477" s="162">
        <v>1</v>
      </c>
      <c r="PDO4477" s="204">
        <v>754.9</v>
      </c>
      <c r="PDP4477" s="162">
        <v>2024</v>
      </c>
      <c r="PDQ4477" s="188" t="s">
        <v>4570</v>
      </c>
      <c r="PDR4477" s="162" t="s">
        <v>4217</v>
      </c>
      <c r="PDS4477" s="105">
        <v>3914834.69</v>
      </c>
      <c r="PDT4477" s="196"/>
      <c r="PDU4477" s="197"/>
      <c r="PDV4477" s="196"/>
      <c r="PDW4477" s="265">
        <v>3914834.69</v>
      </c>
      <c r="PDX4477" s="198">
        <v>45364</v>
      </c>
      <c r="PDY4477" s="102">
        <v>45386</v>
      </c>
      <c r="PDZ4477" s="15"/>
      <c r="PEA4477" s="15"/>
      <c r="PEB4477" s="15"/>
      <c r="PEC4477" s="203" t="s">
        <v>3938</v>
      </c>
      <c r="PED4477" s="162">
        <v>1</v>
      </c>
      <c r="PEE4477" s="204">
        <v>754.9</v>
      </c>
      <c r="PEF4477" s="162">
        <v>2024</v>
      </c>
      <c r="PEG4477" s="188" t="s">
        <v>4570</v>
      </c>
      <c r="PEH4477" s="162" t="s">
        <v>4217</v>
      </c>
      <c r="PEI4477" s="105">
        <v>3914834.69</v>
      </c>
      <c r="PEJ4477" s="196"/>
      <c r="PEK4477" s="197"/>
      <c r="PEL4477" s="196"/>
      <c r="PEM4477" s="265">
        <v>3914834.69</v>
      </c>
      <c r="PEN4477" s="198">
        <v>45364</v>
      </c>
      <c r="PEO4477" s="102">
        <v>45386</v>
      </c>
      <c r="PEP4477" s="15"/>
      <c r="PEQ4477" s="15"/>
      <c r="PER4477" s="15"/>
      <c r="PES4477" s="203" t="s">
        <v>3938</v>
      </c>
      <c r="PET4477" s="162">
        <v>1</v>
      </c>
      <c r="PEU4477" s="204">
        <v>754.9</v>
      </c>
      <c r="PEV4477" s="162">
        <v>2024</v>
      </c>
      <c r="PEW4477" s="188" t="s">
        <v>4570</v>
      </c>
      <c r="PEX4477" s="162" t="s">
        <v>4217</v>
      </c>
      <c r="PEY4477" s="105">
        <v>3914834.69</v>
      </c>
      <c r="PEZ4477" s="196"/>
      <c r="PFA4477" s="197"/>
      <c r="PFB4477" s="196"/>
      <c r="PFC4477" s="265">
        <v>3914834.69</v>
      </c>
      <c r="PFD4477" s="198">
        <v>45364</v>
      </c>
      <c r="PFE4477" s="102">
        <v>45386</v>
      </c>
      <c r="PFF4477" s="15"/>
      <c r="PFG4477" s="15"/>
      <c r="PFH4477" s="15"/>
      <c r="PFI4477" s="203" t="s">
        <v>3938</v>
      </c>
      <c r="PFJ4477" s="162">
        <v>1</v>
      </c>
      <c r="PFK4477" s="204">
        <v>754.9</v>
      </c>
      <c r="PFL4477" s="162">
        <v>2024</v>
      </c>
      <c r="PFM4477" s="188" t="s">
        <v>4570</v>
      </c>
      <c r="PFN4477" s="162" t="s">
        <v>4217</v>
      </c>
      <c r="PFO4477" s="105">
        <v>3914834.69</v>
      </c>
      <c r="PFP4477" s="196"/>
      <c r="PFQ4477" s="197"/>
      <c r="PFR4477" s="196"/>
      <c r="PFS4477" s="265">
        <v>3914834.69</v>
      </c>
      <c r="PFT4477" s="198">
        <v>45364</v>
      </c>
      <c r="PFU4477" s="102">
        <v>45386</v>
      </c>
      <c r="PFV4477" s="15"/>
      <c r="PFW4477" s="15"/>
      <c r="PFX4477" s="15"/>
      <c r="PFY4477" s="203" t="s">
        <v>3938</v>
      </c>
      <c r="PFZ4477" s="162">
        <v>1</v>
      </c>
      <c r="PGA4477" s="204">
        <v>754.9</v>
      </c>
      <c r="PGB4477" s="162">
        <v>2024</v>
      </c>
      <c r="PGC4477" s="188" t="s">
        <v>4570</v>
      </c>
      <c r="PGD4477" s="162" t="s">
        <v>4217</v>
      </c>
      <c r="PGE4477" s="105">
        <v>3914834.69</v>
      </c>
      <c r="PGF4477" s="196"/>
      <c r="PGG4477" s="197"/>
      <c r="PGH4477" s="196"/>
      <c r="PGI4477" s="265">
        <v>3914834.69</v>
      </c>
      <c r="PGJ4477" s="198">
        <v>45364</v>
      </c>
      <c r="PGK4477" s="102">
        <v>45386</v>
      </c>
      <c r="PGL4477" s="15"/>
      <c r="PGM4477" s="15"/>
      <c r="PGN4477" s="15"/>
      <c r="PGO4477" s="203" t="s">
        <v>3938</v>
      </c>
      <c r="PGP4477" s="162">
        <v>1</v>
      </c>
      <c r="PGQ4477" s="204">
        <v>754.9</v>
      </c>
      <c r="PGR4477" s="162">
        <v>2024</v>
      </c>
      <c r="PGS4477" s="188" t="s">
        <v>4570</v>
      </c>
      <c r="PGT4477" s="162" t="s">
        <v>4217</v>
      </c>
      <c r="PGU4477" s="105">
        <v>3914834.69</v>
      </c>
      <c r="PGV4477" s="196"/>
      <c r="PGW4477" s="197"/>
      <c r="PGX4477" s="196"/>
      <c r="PGY4477" s="265">
        <v>3914834.69</v>
      </c>
      <c r="PGZ4477" s="198">
        <v>45364</v>
      </c>
      <c r="PHA4477" s="102">
        <v>45386</v>
      </c>
      <c r="PHB4477" s="15"/>
      <c r="PHC4477" s="15"/>
      <c r="PHD4477" s="15"/>
      <c r="PHE4477" s="203" t="s">
        <v>3938</v>
      </c>
      <c r="PHF4477" s="162">
        <v>1</v>
      </c>
      <c r="PHG4477" s="204">
        <v>754.9</v>
      </c>
      <c r="PHH4477" s="162">
        <v>2024</v>
      </c>
      <c r="PHI4477" s="188" t="s">
        <v>4570</v>
      </c>
      <c r="PHJ4477" s="162" t="s">
        <v>4217</v>
      </c>
      <c r="PHK4477" s="105">
        <v>3914834.69</v>
      </c>
      <c r="PHL4477" s="196"/>
      <c r="PHM4477" s="197"/>
      <c r="PHN4477" s="196"/>
      <c r="PHO4477" s="265">
        <v>3914834.69</v>
      </c>
      <c r="PHP4477" s="198">
        <v>45364</v>
      </c>
      <c r="PHQ4477" s="102">
        <v>45386</v>
      </c>
      <c r="PHR4477" s="15"/>
      <c r="PHS4477" s="15"/>
      <c r="PHT4477" s="15"/>
      <c r="PHU4477" s="203" t="s">
        <v>3938</v>
      </c>
      <c r="PHV4477" s="162">
        <v>1</v>
      </c>
      <c r="PHW4477" s="204">
        <v>754.9</v>
      </c>
      <c r="PHX4477" s="162">
        <v>2024</v>
      </c>
      <c r="PHY4477" s="188" t="s">
        <v>4570</v>
      </c>
      <c r="PHZ4477" s="162" t="s">
        <v>4217</v>
      </c>
      <c r="PIA4477" s="105">
        <v>3914834.69</v>
      </c>
      <c r="PIB4477" s="196"/>
      <c r="PIC4477" s="197"/>
      <c r="PID4477" s="196"/>
      <c r="PIE4477" s="265">
        <v>3914834.69</v>
      </c>
      <c r="PIF4477" s="198">
        <v>45364</v>
      </c>
      <c r="PIG4477" s="102">
        <v>45386</v>
      </c>
      <c r="PIH4477" s="15"/>
      <c r="PII4477" s="15"/>
      <c r="PIJ4477" s="15"/>
      <c r="PIK4477" s="203" t="s">
        <v>3938</v>
      </c>
      <c r="PIL4477" s="162">
        <v>1</v>
      </c>
      <c r="PIM4477" s="204">
        <v>754.9</v>
      </c>
      <c r="PIN4477" s="162">
        <v>2024</v>
      </c>
      <c r="PIO4477" s="188" t="s">
        <v>4570</v>
      </c>
      <c r="PIP4477" s="162" t="s">
        <v>4217</v>
      </c>
      <c r="PIQ4477" s="105">
        <v>3914834.69</v>
      </c>
      <c r="PIR4477" s="196"/>
      <c r="PIS4477" s="197"/>
      <c r="PIT4477" s="196"/>
      <c r="PIU4477" s="265">
        <v>3914834.69</v>
      </c>
      <c r="PIV4477" s="198">
        <v>45364</v>
      </c>
      <c r="PIW4477" s="102">
        <v>45386</v>
      </c>
      <c r="PIX4477" s="15"/>
      <c r="PIY4477" s="15"/>
      <c r="PIZ4477" s="15"/>
      <c r="PJA4477" s="203" t="s">
        <v>3938</v>
      </c>
      <c r="PJB4477" s="162">
        <v>1</v>
      </c>
      <c r="PJC4477" s="204">
        <v>754.9</v>
      </c>
      <c r="PJD4477" s="162">
        <v>2024</v>
      </c>
      <c r="PJE4477" s="188" t="s">
        <v>4570</v>
      </c>
      <c r="PJF4477" s="162" t="s">
        <v>4217</v>
      </c>
      <c r="PJG4477" s="105">
        <v>3914834.69</v>
      </c>
      <c r="PJH4477" s="196"/>
      <c r="PJI4477" s="197"/>
      <c r="PJJ4477" s="196"/>
      <c r="PJK4477" s="265">
        <v>3914834.69</v>
      </c>
      <c r="PJL4477" s="198">
        <v>45364</v>
      </c>
      <c r="PJM4477" s="102">
        <v>45386</v>
      </c>
      <c r="PJN4477" s="15"/>
      <c r="PJO4477" s="15"/>
      <c r="PJP4477" s="15"/>
      <c r="PJQ4477" s="203" t="s">
        <v>3938</v>
      </c>
      <c r="PJR4477" s="162">
        <v>1</v>
      </c>
      <c r="PJS4477" s="204">
        <v>754.9</v>
      </c>
      <c r="PJT4477" s="162">
        <v>2024</v>
      </c>
      <c r="PJU4477" s="188" t="s">
        <v>4570</v>
      </c>
      <c r="PJV4477" s="162" t="s">
        <v>4217</v>
      </c>
      <c r="PJW4477" s="105">
        <v>3914834.69</v>
      </c>
      <c r="PJX4477" s="196"/>
      <c r="PJY4477" s="197"/>
      <c r="PJZ4477" s="196"/>
      <c r="PKA4477" s="265">
        <v>3914834.69</v>
      </c>
      <c r="PKB4477" s="198">
        <v>45364</v>
      </c>
      <c r="PKC4477" s="102">
        <v>45386</v>
      </c>
      <c r="PKD4477" s="15"/>
      <c r="PKE4477" s="15"/>
      <c r="PKF4477" s="15"/>
      <c r="PKG4477" s="203" t="s">
        <v>3938</v>
      </c>
      <c r="PKH4477" s="162">
        <v>1</v>
      </c>
      <c r="PKI4477" s="204">
        <v>754.9</v>
      </c>
      <c r="PKJ4477" s="162">
        <v>2024</v>
      </c>
      <c r="PKK4477" s="188" t="s">
        <v>4570</v>
      </c>
      <c r="PKL4477" s="162" t="s">
        <v>4217</v>
      </c>
      <c r="PKM4477" s="105">
        <v>3914834.69</v>
      </c>
      <c r="PKN4477" s="196"/>
      <c r="PKO4477" s="197"/>
      <c r="PKP4477" s="196"/>
      <c r="PKQ4477" s="265">
        <v>3914834.69</v>
      </c>
      <c r="PKR4477" s="198">
        <v>45364</v>
      </c>
      <c r="PKS4477" s="102">
        <v>45386</v>
      </c>
      <c r="PKT4477" s="15"/>
      <c r="PKU4477" s="15"/>
      <c r="PKV4477" s="15"/>
      <c r="PKW4477" s="203" t="s">
        <v>3938</v>
      </c>
      <c r="PKX4477" s="162">
        <v>1</v>
      </c>
      <c r="PKY4477" s="204">
        <v>754.9</v>
      </c>
      <c r="PKZ4477" s="162">
        <v>2024</v>
      </c>
      <c r="PLA4477" s="188" t="s">
        <v>4570</v>
      </c>
      <c r="PLB4477" s="162" t="s">
        <v>4217</v>
      </c>
      <c r="PLC4477" s="105">
        <v>3914834.69</v>
      </c>
      <c r="PLD4477" s="196"/>
      <c r="PLE4477" s="197"/>
      <c r="PLF4477" s="196"/>
      <c r="PLG4477" s="265">
        <v>3914834.69</v>
      </c>
      <c r="PLH4477" s="198">
        <v>45364</v>
      </c>
      <c r="PLI4477" s="102">
        <v>45386</v>
      </c>
      <c r="PLJ4477" s="15"/>
      <c r="PLK4477" s="15"/>
      <c r="PLL4477" s="15"/>
      <c r="PLM4477" s="203" t="s">
        <v>3938</v>
      </c>
      <c r="PLN4477" s="162">
        <v>1</v>
      </c>
      <c r="PLO4477" s="204">
        <v>754.9</v>
      </c>
      <c r="PLP4477" s="162">
        <v>2024</v>
      </c>
      <c r="PLQ4477" s="188" t="s">
        <v>4570</v>
      </c>
      <c r="PLR4477" s="162" t="s">
        <v>4217</v>
      </c>
      <c r="PLS4477" s="105">
        <v>3914834.69</v>
      </c>
      <c r="PLT4477" s="196"/>
      <c r="PLU4477" s="197"/>
      <c r="PLV4477" s="196"/>
      <c r="PLW4477" s="265">
        <v>3914834.69</v>
      </c>
      <c r="PLX4477" s="198">
        <v>45364</v>
      </c>
      <c r="PLY4477" s="102">
        <v>45386</v>
      </c>
      <c r="PLZ4477" s="15"/>
      <c r="PMA4477" s="15"/>
      <c r="PMB4477" s="15"/>
      <c r="PMC4477" s="203" t="s">
        <v>3938</v>
      </c>
      <c r="PMD4477" s="162">
        <v>1</v>
      </c>
      <c r="PME4477" s="204">
        <v>754.9</v>
      </c>
      <c r="PMF4477" s="162">
        <v>2024</v>
      </c>
      <c r="PMG4477" s="188" t="s">
        <v>4570</v>
      </c>
      <c r="PMH4477" s="162" t="s">
        <v>4217</v>
      </c>
      <c r="PMI4477" s="105">
        <v>3914834.69</v>
      </c>
      <c r="PMJ4477" s="196"/>
      <c r="PMK4477" s="197"/>
      <c r="PML4477" s="196"/>
      <c r="PMM4477" s="265">
        <v>3914834.69</v>
      </c>
      <c r="PMN4477" s="198">
        <v>45364</v>
      </c>
      <c r="PMO4477" s="102">
        <v>45386</v>
      </c>
      <c r="PMP4477" s="15"/>
      <c r="PMQ4477" s="15"/>
      <c r="PMR4477" s="15"/>
      <c r="PMS4477" s="203" t="s">
        <v>3938</v>
      </c>
      <c r="PMT4477" s="162">
        <v>1</v>
      </c>
      <c r="PMU4477" s="204">
        <v>754.9</v>
      </c>
      <c r="PMV4477" s="162">
        <v>2024</v>
      </c>
      <c r="PMW4477" s="188" t="s">
        <v>4570</v>
      </c>
      <c r="PMX4477" s="162" t="s">
        <v>4217</v>
      </c>
      <c r="PMY4477" s="105">
        <v>3914834.69</v>
      </c>
      <c r="PMZ4477" s="196"/>
      <c r="PNA4477" s="197"/>
      <c r="PNB4477" s="196"/>
      <c r="PNC4477" s="265">
        <v>3914834.69</v>
      </c>
      <c r="PND4477" s="198">
        <v>45364</v>
      </c>
      <c r="PNE4477" s="102">
        <v>45386</v>
      </c>
      <c r="PNF4477" s="15"/>
      <c r="PNG4477" s="15"/>
      <c r="PNH4477" s="15"/>
      <c r="PNI4477" s="203" t="s">
        <v>3938</v>
      </c>
      <c r="PNJ4477" s="162">
        <v>1</v>
      </c>
      <c r="PNK4477" s="204">
        <v>754.9</v>
      </c>
      <c r="PNL4477" s="162">
        <v>2024</v>
      </c>
      <c r="PNM4477" s="188" t="s">
        <v>4570</v>
      </c>
      <c r="PNN4477" s="162" t="s">
        <v>4217</v>
      </c>
      <c r="PNO4477" s="105">
        <v>3914834.69</v>
      </c>
      <c r="PNP4477" s="196"/>
      <c r="PNQ4477" s="197"/>
      <c r="PNR4477" s="196"/>
      <c r="PNS4477" s="265">
        <v>3914834.69</v>
      </c>
      <c r="PNT4477" s="198">
        <v>45364</v>
      </c>
      <c r="PNU4477" s="102">
        <v>45386</v>
      </c>
      <c r="PNV4477" s="15"/>
      <c r="PNW4477" s="15"/>
      <c r="PNX4477" s="15"/>
      <c r="PNY4477" s="203" t="s">
        <v>3938</v>
      </c>
      <c r="PNZ4477" s="162">
        <v>1</v>
      </c>
      <c r="POA4477" s="204">
        <v>754.9</v>
      </c>
      <c r="POB4477" s="162">
        <v>2024</v>
      </c>
      <c r="POC4477" s="188" t="s">
        <v>4570</v>
      </c>
      <c r="POD4477" s="162" t="s">
        <v>4217</v>
      </c>
      <c r="POE4477" s="105">
        <v>3914834.69</v>
      </c>
      <c r="POF4477" s="196"/>
      <c r="POG4477" s="197"/>
      <c r="POH4477" s="196"/>
      <c r="POI4477" s="265">
        <v>3914834.69</v>
      </c>
      <c r="POJ4477" s="198">
        <v>45364</v>
      </c>
      <c r="POK4477" s="102">
        <v>45386</v>
      </c>
      <c r="POL4477" s="15"/>
      <c r="POM4477" s="15"/>
      <c r="PON4477" s="15"/>
      <c r="POO4477" s="203" t="s">
        <v>3938</v>
      </c>
      <c r="POP4477" s="162">
        <v>1</v>
      </c>
      <c r="POQ4477" s="204">
        <v>754.9</v>
      </c>
      <c r="POR4477" s="162">
        <v>2024</v>
      </c>
      <c r="POS4477" s="188" t="s">
        <v>4570</v>
      </c>
      <c r="POT4477" s="162" t="s">
        <v>4217</v>
      </c>
      <c r="POU4477" s="105">
        <v>3914834.69</v>
      </c>
      <c r="POV4477" s="196"/>
      <c r="POW4477" s="197"/>
      <c r="POX4477" s="196"/>
      <c r="POY4477" s="265">
        <v>3914834.69</v>
      </c>
      <c r="POZ4477" s="198">
        <v>45364</v>
      </c>
      <c r="PPA4477" s="102">
        <v>45386</v>
      </c>
      <c r="PPB4477" s="15"/>
      <c r="PPC4477" s="15"/>
      <c r="PPD4477" s="15"/>
      <c r="PPE4477" s="203" t="s">
        <v>3938</v>
      </c>
      <c r="PPF4477" s="162">
        <v>1</v>
      </c>
      <c r="PPG4477" s="204">
        <v>754.9</v>
      </c>
      <c r="PPH4477" s="162">
        <v>2024</v>
      </c>
      <c r="PPI4477" s="188" t="s">
        <v>4570</v>
      </c>
      <c r="PPJ4477" s="162" t="s">
        <v>4217</v>
      </c>
      <c r="PPK4477" s="105">
        <v>3914834.69</v>
      </c>
      <c r="PPL4477" s="196"/>
      <c r="PPM4477" s="197"/>
      <c r="PPN4477" s="196"/>
      <c r="PPO4477" s="265">
        <v>3914834.69</v>
      </c>
      <c r="PPP4477" s="198">
        <v>45364</v>
      </c>
      <c r="PPQ4477" s="102">
        <v>45386</v>
      </c>
      <c r="PPR4477" s="15"/>
      <c r="PPS4477" s="15"/>
      <c r="PPT4477" s="15"/>
      <c r="PPU4477" s="203" t="s">
        <v>3938</v>
      </c>
      <c r="PPV4477" s="162">
        <v>1</v>
      </c>
      <c r="PPW4477" s="204">
        <v>754.9</v>
      </c>
      <c r="PPX4477" s="162">
        <v>2024</v>
      </c>
      <c r="PPY4477" s="188" t="s">
        <v>4570</v>
      </c>
      <c r="PPZ4477" s="162" t="s">
        <v>4217</v>
      </c>
      <c r="PQA4477" s="105">
        <v>3914834.69</v>
      </c>
      <c r="PQB4477" s="196"/>
      <c r="PQC4477" s="197"/>
      <c r="PQD4477" s="196"/>
      <c r="PQE4477" s="265">
        <v>3914834.69</v>
      </c>
      <c r="PQF4477" s="198">
        <v>45364</v>
      </c>
      <c r="PQG4477" s="102">
        <v>45386</v>
      </c>
      <c r="PQH4477" s="15"/>
      <c r="PQI4477" s="15"/>
      <c r="PQJ4477" s="15"/>
      <c r="PQK4477" s="203" t="s">
        <v>3938</v>
      </c>
      <c r="PQL4477" s="162">
        <v>1</v>
      </c>
      <c r="PQM4477" s="204">
        <v>754.9</v>
      </c>
      <c r="PQN4477" s="162">
        <v>2024</v>
      </c>
      <c r="PQO4477" s="188" t="s">
        <v>4570</v>
      </c>
      <c r="PQP4477" s="162" t="s">
        <v>4217</v>
      </c>
      <c r="PQQ4477" s="105">
        <v>3914834.69</v>
      </c>
      <c r="PQR4477" s="196"/>
      <c r="PQS4477" s="197"/>
      <c r="PQT4477" s="196"/>
      <c r="PQU4477" s="265">
        <v>3914834.69</v>
      </c>
      <c r="PQV4477" s="198">
        <v>45364</v>
      </c>
      <c r="PQW4477" s="102">
        <v>45386</v>
      </c>
      <c r="PQX4477" s="15"/>
      <c r="PQY4477" s="15"/>
      <c r="PQZ4477" s="15"/>
      <c r="PRA4477" s="203" t="s">
        <v>3938</v>
      </c>
      <c r="PRB4477" s="162">
        <v>1</v>
      </c>
      <c r="PRC4477" s="204">
        <v>754.9</v>
      </c>
      <c r="PRD4477" s="162">
        <v>2024</v>
      </c>
      <c r="PRE4477" s="188" t="s">
        <v>4570</v>
      </c>
      <c r="PRF4477" s="162" t="s">
        <v>4217</v>
      </c>
      <c r="PRG4477" s="105">
        <v>3914834.69</v>
      </c>
      <c r="PRH4477" s="196"/>
      <c r="PRI4477" s="197"/>
      <c r="PRJ4477" s="196"/>
      <c r="PRK4477" s="265">
        <v>3914834.69</v>
      </c>
      <c r="PRL4477" s="198">
        <v>45364</v>
      </c>
      <c r="PRM4477" s="102">
        <v>45386</v>
      </c>
      <c r="PRN4477" s="15"/>
      <c r="PRO4477" s="15"/>
      <c r="PRP4477" s="15"/>
      <c r="PRQ4477" s="203" t="s">
        <v>3938</v>
      </c>
      <c r="PRR4477" s="162">
        <v>1</v>
      </c>
      <c r="PRS4477" s="204">
        <v>754.9</v>
      </c>
      <c r="PRT4477" s="162">
        <v>2024</v>
      </c>
      <c r="PRU4477" s="188" t="s">
        <v>4570</v>
      </c>
      <c r="PRV4477" s="162" t="s">
        <v>4217</v>
      </c>
      <c r="PRW4477" s="105">
        <v>3914834.69</v>
      </c>
      <c r="PRX4477" s="196"/>
      <c r="PRY4477" s="197"/>
      <c r="PRZ4477" s="196"/>
      <c r="PSA4477" s="265">
        <v>3914834.69</v>
      </c>
      <c r="PSB4477" s="198">
        <v>45364</v>
      </c>
      <c r="PSC4477" s="102">
        <v>45386</v>
      </c>
      <c r="PSD4477" s="15"/>
      <c r="PSE4477" s="15"/>
      <c r="PSF4477" s="15"/>
      <c r="PSG4477" s="203" t="s">
        <v>3938</v>
      </c>
      <c r="PSH4477" s="162">
        <v>1</v>
      </c>
      <c r="PSI4477" s="204">
        <v>754.9</v>
      </c>
      <c r="PSJ4477" s="162">
        <v>2024</v>
      </c>
      <c r="PSK4477" s="188" t="s">
        <v>4570</v>
      </c>
      <c r="PSL4477" s="162" t="s">
        <v>4217</v>
      </c>
      <c r="PSM4477" s="105">
        <v>3914834.69</v>
      </c>
      <c r="PSN4477" s="196"/>
      <c r="PSO4477" s="197"/>
      <c r="PSP4477" s="196"/>
      <c r="PSQ4477" s="265">
        <v>3914834.69</v>
      </c>
      <c r="PSR4477" s="198">
        <v>45364</v>
      </c>
      <c r="PSS4477" s="102">
        <v>45386</v>
      </c>
      <c r="PST4477" s="15"/>
      <c r="PSU4477" s="15"/>
      <c r="PSV4477" s="15"/>
      <c r="PSW4477" s="203" t="s">
        <v>3938</v>
      </c>
      <c r="PSX4477" s="162">
        <v>1</v>
      </c>
      <c r="PSY4477" s="204">
        <v>754.9</v>
      </c>
      <c r="PSZ4477" s="162">
        <v>2024</v>
      </c>
      <c r="PTA4477" s="188" t="s">
        <v>4570</v>
      </c>
      <c r="PTB4477" s="162" t="s">
        <v>4217</v>
      </c>
      <c r="PTC4477" s="105">
        <v>3914834.69</v>
      </c>
      <c r="PTD4477" s="196"/>
      <c r="PTE4477" s="197"/>
      <c r="PTF4477" s="196"/>
      <c r="PTG4477" s="265">
        <v>3914834.69</v>
      </c>
      <c r="PTH4477" s="198">
        <v>45364</v>
      </c>
      <c r="PTI4477" s="102">
        <v>45386</v>
      </c>
      <c r="PTJ4477" s="15"/>
      <c r="PTK4477" s="15"/>
      <c r="PTL4477" s="15"/>
      <c r="PTM4477" s="203" t="s">
        <v>3938</v>
      </c>
      <c r="PTN4477" s="162">
        <v>1</v>
      </c>
      <c r="PTO4477" s="204">
        <v>754.9</v>
      </c>
      <c r="PTP4477" s="162">
        <v>2024</v>
      </c>
      <c r="PTQ4477" s="188" t="s">
        <v>4570</v>
      </c>
      <c r="PTR4477" s="162" t="s">
        <v>4217</v>
      </c>
      <c r="PTS4477" s="105">
        <v>3914834.69</v>
      </c>
      <c r="PTT4477" s="196"/>
      <c r="PTU4477" s="197"/>
      <c r="PTV4477" s="196"/>
      <c r="PTW4477" s="265">
        <v>3914834.69</v>
      </c>
      <c r="PTX4477" s="198">
        <v>45364</v>
      </c>
      <c r="PTY4477" s="102">
        <v>45386</v>
      </c>
      <c r="PTZ4477" s="15"/>
      <c r="PUA4477" s="15"/>
      <c r="PUB4477" s="15"/>
      <c r="PUC4477" s="203" t="s">
        <v>3938</v>
      </c>
      <c r="PUD4477" s="162">
        <v>1</v>
      </c>
      <c r="PUE4477" s="204">
        <v>754.9</v>
      </c>
      <c r="PUF4477" s="162">
        <v>2024</v>
      </c>
      <c r="PUG4477" s="188" t="s">
        <v>4570</v>
      </c>
      <c r="PUH4477" s="162" t="s">
        <v>4217</v>
      </c>
      <c r="PUI4477" s="105">
        <v>3914834.69</v>
      </c>
      <c r="PUJ4477" s="196"/>
      <c r="PUK4477" s="197"/>
      <c r="PUL4477" s="196"/>
      <c r="PUM4477" s="265">
        <v>3914834.69</v>
      </c>
      <c r="PUN4477" s="198">
        <v>45364</v>
      </c>
      <c r="PUO4477" s="102">
        <v>45386</v>
      </c>
      <c r="PUP4477" s="15"/>
      <c r="PUQ4477" s="15"/>
      <c r="PUR4477" s="15"/>
      <c r="PUS4477" s="203" t="s">
        <v>3938</v>
      </c>
      <c r="PUT4477" s="162">
        <v>1</v>
      </c>
      <c r="PUU4477" s="204">
        <v>754.9</v>
      </c>
      <c r="PUV4477" s="162">
        <v>2024</v>
      </c>
      <c r="PUW4477" s="188" t="s">
        <v>4570</v>
      </c>
      <c r="PUX4477" s="162" t="s">
        <v>4217</v>
      </c>
      <c r="PUY4477" s="105">
        <v>3914834.69</v>
      </c>
      <c r="PUZ4477" s="196"/>
      <c r="PVA4477" s="197"/>
      <c r="PVB4477" s="196"/>
      <c r="PVC4477" s="265">
        <v>3914834.69</v>
      </c>
      <c r="PVD4477" s="198">
        <v>45364</v>
      </c>
      <c r="PVE4477" s="102">
        <v>45386</v>
      </c>
      <c r="PVF4477" s="15"/>
      <c r="PVG4477" s="15"/>
      <c r="PVH4477" s="15"/>
      <c r="PVI4477" s="203" t="s">
        <v>3938</v>
      </c>
      <c r="PVJ4477" s="162">
        <v>1</v>
      </c>
      <c r="PVK4477" s="204">
        <v>754.9</v>
      </c>
      <c r="PVL4477" s="162">
        <v>2024</v>
      </c>
      <c r="PVM4477" s="188" t="s">
        <v>4570</v>
      </c>
      <c r="PVN4477" s="162" t="s">
        <v>4217</v>
      </c>
      <c r="PVO4477" s="105">
        <v>3914834.69</v>
      </c>
      <c r="PVP4477" s="196"/>
      <c r="PVQ4477" s="197"/>
      <c r="PVR4477" s="196"/>
      <c r="PVS4477" s="265">
        <v>3914834.69</v>
      </c>
      <c r="PVT4477" s="198">
        <v>45364</v>
      </c>
      <c r="PVU4477" s="102">
        <v>45386</v>
      </c>
      <c r="PVV4477" s="15"/>
      <c r="PVW4477" s="15"/>
      <c r="PVX4477" s="15"/>
      <c r="PVY4477" s="203" t="s">
        <v>3938</v>
      </c>
      <c r="PVZ4477" s="162">
        <v>1</v>
      </c>
      <c r="PWA4477" s="204">
        <v>754.9</v>
      </c>
      <c r="PWB4477" s="162">
        <v>2024</v>
      </c>
      <c r="PWC4477" s="188" t="s">
        <v>4570</v>
      </c>
      <c r="PWD4477" s="162" t="s">
        <v>4217</v>
      </c>
      <c r="PWE4477" s="105">
        <v>3914834.69</v>
      </c>
      <c r="PWF4477" s="196"/>
      <c r="PWG4477" s="197"/>
      <c r="PWH4477" s="196"/>
      <c r="PWI4477" s="265">
        <v>3914834.69</v>
      </c>
      <c r="PWJ4477" s="198">
        <v>45364</v>
      </c>
      <c r="PWK4477" s="102">
        <v>45386</v>
      </c>
      <c r="PWL4477" s="15"/>
      <c r="PWM4477" s="15"/>
      <c r="PWN4477" s="15"/>
      <c r="PWO4477" s="203" t="s">
        <v>3938</v>
      </c>
      <c r="PWP4477" s="162">
        <v>1</v>
      </c>
      <c r="PWQ4477" s="204">
        <v>754.9</v>
      </c>
      <c r="PWR4477" s="162">
        <v>2024</v>
      </c>
      <c r="PWS4477" s="188" t="s">
        <v>4570</v>
      </c>
      <c r="PWT4477" s="162" t="s">
        <v>4217</v>
      </c>
      <c r="PWU4477" s="105">
        <v>3914834.69</v>
      </c>
      <c r="PWV4477" s="196"/>
      <c r="PWW4477" s="197"/>
      <c r="PWX4477" s="196"/>
      <c r="PWY4477" s="265">
        <v>3914834.69</v>
      </c>
      <c r="PWZ4477" s="198">
        <v>45364</v>
      </c>
      <c r="PXA4477" s="102">
        <v>45386</v>
      </c>
      <c r="PXB4477" s="15"/>
      <c r="PXC4477" s="15"/>
      <c r="PXD4477" s="15"/>
      <c r="PXE4477" s="203" t="s">
        <v>3938</v>
      </c>
      <c r="PXF4477" s="162">
        <v>1</v>
      </c>
      <c r="PXG4477" s="204">
        <v>754.9</v>
      </c>
      <c r="PXH4477" s="162">
        <v>2024</v>
      </c>
      <c r="PXI4477" s="188" t="s">
        <v>4570</v>
      </c>
      <c r="PXJ4477" s="162" t="s">
        <v>4217</v>
      </c>
      <c r="PXK4477" s="105">
        <v>3914834.69</v>
      </c>
      <c r="PXL4477" s="196"/>
      <c r="PXM4477" s="197"/>
      <c r="PXN4477" s="196"/>
      <c r="PXO4477" s="265">
        <v>3914834.69</v>
      </c>
      <c r="PXP4477" s="198">
        <v>45364</v>
      </c>
      <c r="PXQ4477" s="102">
        <v>45386</v>
      </c>
      <c r="PXR4477" s="15"/>
      <c r="PXS4477" s="15"/>
      <c r="PXT4477" s="15"/>
      <c r="PXU4477" s="203" t="s">
        <v>3938</v>
      </c>
      <c r="PXV4477" s="162">
        <v>1</v>
      </c>
      <c r="PXW4477" s="204">
        <v>754.9</v>
      </c>
      <c r="PXX4477" s="162">
        <v>2024</v>
      </c>
      <c r="PXY4477" s="188" t="s">
        <v>4570</v>
      </c>
      <c r="PXZ4477" s="162" t="s">
        <v>4217</v>
      </c>
      <c r="PYA4477" s="105">
        <v>3914834.69</v>
      </c>
      <c r="PYB4477" s="196"/>
      <c r="PYC4477" s="197"/>
      <c r="PYD4477" s="196"/>
      <c r="PYE4477" s="265">
        <v>3914834.69</v>
      </c>
      <c r="PYF4477" s="198">
        <v>45364</v>
      </c>
      <c r="PYG4477" s="102">
        <v>45386</v>
      </c>
      <c r="PYH4477" s="15"/>
      <c r="PYI4477" s="15"/>
      <c r="PYJ4477" s="15"/>
      <c r="PYK4477" s="203" t="s">
        <v>3938</v>
      </c>
      <c r="PYL4477" s="162">
        <v>1</v>
      </c>
      <c r="PYM4477" s="204">
        <v>754.9</v>
      </c>
      <c r="PYN4477" s="162">
        <v>2024</v>
      </c>
      <c r="PYO4477" s="188" t="s">
        <v>4570</v>
      </c>
      <c r="PYP4477" s="162" t="s">
        <v>4217</v>
      </c>
      <c r="PYQ4477" s="105">
        <v>3914834.69</v>
      </c>
      <c r="PYR4477" s="196"/>
      <c r="PYS4477" s="197"/>
      <c r="PYT4477" s="196"/>
      <c r="PYU4477" s="265">
        <v>3914834.69</v>
      </c>
      <c r="PYV4477" s="198">
        <v>45364</v>
      </c>
      <c r="PYW4477" s="102">
        <v>45386</v>
      </c>
      <c r="PYX4477" s="15"/>
      <c r="PYY4477" s="15"/>
      <c r="PYZ4477" s="15"/>
      <c r="PZA4477" s="203" t="s">
        <v>3938</v>
      </c>
      <c r="PZB4477" s="162">
        <v>1</v>
      </c>
      <c r="PZC4477" s="204">
        <v>754.9</v>
      </c>
      <c r="PZD4477" s="162">
        <v>2024</v>
      </c>
      <c r="PZE4477" s="188" t="s">
        <v>4570</v>
      </c>
      <c r="PZF4477" s="162" t="s">
        <v>4217</v>
      </c>
      <c r="PZG4477" s="105">
        <v>3914834.69</v>
      </c>
      <c r="PZH4477" s="196"/>
      <c r="PZI4477" s="197"/>
      <c r="PZJ4477" s="196"/>
      <c r="PZK4477" s="265">
        <v>3914834.69</v>
      </c>
      <c r="PZL4477" s="198">
        <v>45364</v>
      </c>
      <c r="PZM4477" s="102">
        <v>45386</v>
      </c>
      <c r="PZN4477" s="15"/>
      <c r="PZO4477" s="15"/>
      <c r="PZP4477" s="15"/>
      <c r="PZQ4477" s="203" t="s">
        <v>3938</v>
      </c>
      <c r="PZR4477" s="162">
        <v>1</v>
      </c>
      <c r="PZS4477" s="204">
        <v>754.9</v>
      </c>
      <c r="PZT4477" s="162">
        <v>2024</v>
      </c>
      <c r="PZU4477" s="188" t="s">
        <v>4570</v>
      </c>
      <c r="PZV4477" s="162" t="s">
        <v>4217</v>
      </c>
      <c r="PZW4477" s="105">
        <v>3914834.69</v>
      </c>
      <c r="PZX4477" s="196"/>
      <c r="PZY4477" s="197"/>
      <c r="PZZ4477" s="196"/>
      <c r="QAA4477" s="265">
        <v>3914834.69</v>
      </c>
      <c r="QAB4477" s="198">
        <v>45364</v>
      </c>
      <c r="QAC4477" s="102">
        <v>45386</v>
      </c>
      <c r="QAD4477" s="15"/>
      <c r="QAE4477" s="15"/>
      <c r="QAF4477" s="15"/>
      <c r="QAG4477" s="203" t="s">
        <v>3938</v>
      </c>
      <c r="QAH4477" s="162">
        <v>1</v>
      </c>
      <c r="QAI4477" s="204">
        <v>754.9</v>
      </c>
      <c r="QAJ4477" s="162">
        <v>2024</v>
      </c>
      <c r="QAK4477" s="188" t="s">
        <v>4570</v>
      </c>
      <c r="QAL4477" s="162" t="s">
        <v>4217</v>
      </c>
      <c r="QAM4477" s="105">
        <v>3914834.69</v>
      </c>
      <c r="QAN4477" s="196"/>
      <c r="QAO4477" s="197"/>
      <c r="QAP4477" s="196"/>
      <c r="QAQ4477" s="265">
        <v>3914834.69</v>
      </c>
      <c r="QAR4477" s="198">
        <v>45364</v>
      </c>
      <c r="QAS4477" s="102">
        <v>45386</v>
      </c>
      <c r="QAT4477" s="15"/>
      <c r="QAU4477" s="15"/>
      <c r="QAV4477" s="15"/>
      <c r="QAW4477" s="203" t="s">
        <v>3938</v>
      </c>
      <c r="QAX4477" s="162">
        <v>1</v>
      </c>
      <c r="QAY4477" s="204">
        <v>754.9</v>
      </c>
      <c r="QAZ4477" s="162">
        <v>2024</v>
      </c>
      <c r="QBA4477" s="188" t="s">
        <v>4570</v>
      </c>
      <c r="QBB4477" s="162" t="s">
        <v>4217</v>
      </c>
      <c r="QBC4477" s="105">
        <v>3914834.69</v>
      </c>
      <c r="QBD4477" s="196"/>
      <c r="QBE4477" s="197"/>
      <c r="QBF4477" s="196"/>
      <c r="QBG4477" s="265">
        <v>3914834.69</v>
      </c>
      <c r="QBH4477" s="198">
        <v>45364</v>
      </c>
      <c r="QBI4477" s="102">
        <v>45386</v>
      </c>
      <c r="QBJ4477" s="15"/>
      <c r="QBK4477" s="15"/>
      <c r="QBL4477" s="15"/>
      <c r="QBM4477" s="203" t="s">
        <v>3938</v>
      </c>
      <c r="QBN4477" s="162">
        <v>1</v>
      </c>
      <c r="QBO4477" s="204">
        <v>754.9</v>
      </c>
      <c r="QBP4477" s="162">
        <v>2024</v>
      </c>
      <c r="QBQ4477" s="188" t="s">
        <v>4570</v>
      </c>
      <c r="QBR4477" s="162" t="s">
        <v>4217</v>
      </c>
      <c r="QBS4477" s="105">
        <v>3914834.69</v>
      </c>
      <c r="QBT4477" s="196"/>
      <c r="QBU4477" s="197"/>
      <c r="QBV4477" s="196"/>
      <c r="QBW4477" s="265">
        <v>3914834.69</v>
      </c>
      <c r="QBX4477" s="198">
        <v>45364</v>
      </c>
      <c r="QBY4477" s="102">
        <v>45386</v>
      </c>
      <c r="QBZ4477" s="15"/>
      <c r="QCA4477" s="15"/>
      <c r="QCB4477" s="15"/>
      <c r="QCC4477" s="203" t="s">
        <v>3938</v>
      </c>
      <c r="QCD4477" s="162">
        <v>1</v>
      </c>
      <c r="QCE4477" s="204">
        <v>754.9</v>
      </c>
      <c r="QCF4477" s="162">
        <v>2024</v>
      </c>
      <c r="QCG4477" s="188" t="s">
        <v>4570</v>
      </c>
      <c r="QCH4477" s="162" t="s">
        <v>4217</v>
      </c>
      <c r="QCI4477" s="105">
        <v>3914834.69</v>
      </c>
      <c r="QCJ4477" s="196"/>
      <c r="QCK4477" s="197"/>
      <c r="QCL4477" s="196"/>
      <c r="QCM4477" s="265">
        <v>3914834.69</v>
      </c>
      <c r="QCN4477" s="198">
        <v>45364</v>
      </c>
      <c r="QCO4477" s="102">
        <v>45386</v>
      </c>
      <c r="QCP4477" s="15"/>
      <c r="QCQ4477" s="15"/>
      <c r="QCR4477" s="15"/>
      <c r="QCS4477" s="203" t="s">
        <v>3938</v>
      </c>
      <c r="QCT4477" s="162">
        <v>1</v>
      </c>
      <c r="QCU4477" s="204">
        <v>754.9</v>
      </c>
      <c r="QCV4477" s="162">
        <v>2024</v>
      </c>
      <c r="QCW4477" s="188" t="s">
        <v>4570</v>
      </c>
      <c r="QCX4477" s="162" t="s">
        <v>4217</v>
      </c>
      <c r="QCY4477" s="105">
        <v>3914834.69</v>
      </c>
      <c r="QCZ4477" s="196"/>
      <c r="QDA4477" s="197"/>
      <c r="QDB4477" s="196"/>
      <c r="QDC4477" s="265">
        <v>3914834.69</v>
      </c>
      <c r="QDD4477" s="198">
        <v>45364</v>
      </c>
      <c r="QDE4477" s="102">
        <v>45386</v>
      </c>
      <c r="QDF4477" s="15"/>
      <c r="QDG4477" s="15"/>
      <c r="QDH4477" s="15"/>
      <c r="QDI4477" s="203" t="s">
        <v>3938</v>
      </c>
      <c r="QDJ4477" s="162">
        <v>1</v>
      </c>
      <c r="QDK4477" s="204">
        <v>754.9</v>
      </c>
      <c r="QDL4477" s="162">
        <v>2024</v>
      </c>
      <c r="QDM4477" s="188" t="s">
        <v>4570</v>
      </c>
      <c r="QDN4477" s="162" t="s">
        <v>4217</v>
      </c>
      <c r="QDO4477" s="105">
        <v>3914834.69</v>
      </c>
      <c r="QDP4477" s="196"/>
      <c r="QDQ4477" s="197"/>
      <c r="QDR4477" s="196"/>
      <c r="QDS4477" s="265">
        <v>3914834.69</v>
      </c>
      <c r="QDT4477" s="198">
        <v>45364</v>
      </c>
      <c r="QDU4477" s="102">
        <v>45386</v>
      </c>
      <c r="QDV4477" s="15"/>
      <c r="QDW4477" s="15"/>
      <c r="QDX4477" s="15"/>
      <c r="QDY4477" s="203" t="s">
        <v>3938</v>
      </c>
      <c r="QDZ4477" s="162">
        <v>1</v>
      </c>
      <c r="QEA4477" s="204">
        <v>754.9</v>
      </c>
      <c r="QEB4477" s="162">
        <v>2024</v>
      </c>
      <c r="QEC4477" s="188" t="s">
        <v>4570</v>
      </c>
      <c r="QED4477" s="162" t="s">
        <v>4217</v>
      </c>
      <c r="QEE4477" s="105">
        <v>3914834.69</v>
      </c>
      <c r="QEF4477" s="196"/>
      <c r="QEG4477" s="197"/>
      <c r="QEH4477" s="196"/>
      <c r="QEI4477" s="265">
        <v>3914834.69</v>
      </c>
      <c r="QEJ4477" s="198">
        <v>45364</v>
      </c>
      <c r="QEK4477" s="102">
        <v>45386</v>
      </c>
      <c r="QEL4477" s="15"/>
      <c r="QEM4477" s="15"/>
      <c r="QEN4477" s="15"/>
      <c r="QEO4477" s="203" t="s">
        <v>3938</v>
      </c>
      <c r="QEP4477" s="162">
        <v>1</v>
      </c>
      <c r="QEQ4477" s="204">
        <v>754.9</v>
      </c>
      <c r="QER4477" s="162">
        <v>2024</v>
      </c>
      <c r="QES4477" s="188" t="s">
        <v>4570</v>
      </c>
      <c r="QET4477" s="162" t="s">
        <v>4217</v>
      </c>
      <c r="QEU4477" s="105">
        <v>3914834.69</v>
      </c>
      <c r="QEV4477" s="196"/>
      <c r="QEW4477" s="197"/>
      <c r="QEX4477" s="196"/>
      <c r="QEY4477" s="265">
        <v>3914834.69</v>
      </c>
      <c r="QEZ4477" s="198">
        <v>45364</v>
      </c>
      <c r="QFA4477" s="102">
        <v>45386</v>
      </c>
      <c r="QFB4477" s="15"/>
      <c r="QFC4477" s="15"/>
      <c r="QFD4477" s="15"/>
      <c r="QFE4477" s="203" t="s">
        <v>3938</v>
      </c>
      <c r="QFF4477" s="162">
        <v>1</v>
      </c>
      <c r="QFG4477" s="204">
        <v>754.9</v>
      </c>
      <c r="QFH4477" s="162">
        <v>2024</v>
      </c>
      <c r="QFI4477" s="188" t="s">
        <v>4570</v>
      </c>
      <c r="QFJ4477" s="162" t="s">
        <v>4217</v>
      </c>
      <c r="QFK4477" s="105">
        <v>3914834.69</v>
      </c>
      <c r="QFL4477" s="196"/>
      <c r="QFM4477" s="197"/>
      <c r="QFN4477" s="196"/>
      <c r="QFO4477" s="265">
        <v>3914834.69</v>
      </c>
      <c r="QFP4477" s="198">
        <v>45364</v>
      </c>
      <c r="QFQ4477" s="102">
        <v>45386</v>
      </c>
      <c r="QFR4477" s="15"/>
      <c r="QFS4477" s="15"/>
      <c r="QFT4477" s="15"/>
      <c r="QFU4477" s="203" t="s">
        <v>3938</v>
      </c>
      <c r="QFV4477" s="162">
        <v>1</v>
      </c>
      <c r="QFW4477" s="204">
        <v>754.9</v>
      </c>
      <c r="QFX4477" s="162">
        <v>2024</v>
      </c>
      <c r="QFY4477" s="188" t="s">
        <v>4570</v>
      </c>
      <c r="QFZ4477" s="162" t="s">
        <v>4217</v>
      </c>
      <c r="QGA4477" s="105">
        <v>3914834.69</v>
      </c>
      <c r="QGB4477" s="196"/>
      <c r="QGC4477" s="197"/>
      <c r="QGD4477" s="196"/>
      <c r="QGE4477" s="265">
        <v>3914834.69</v>
      </c>
      <c r="QGF4477" s="198">
        <v>45364</v>
      </c>
      <c r="QGG4477" s="102">
        <v>45386</v>
      </c>
      <c r="QGH4477" s="15"/>
      <c r="QGI4477" s="15"/>
      <c r="QGJ4477" s="15"/>
      <c r="QGK4477" s="203" t="s">
        <v>3938</v>
      </c>
      <c r="QGL4477" s="162">
        <v>1</v>
      </c>
      <c r="QGM4477" s="204">
        <v>754.9</v>
      </c>
      <c r="QGN4477" s="162">
        <v>2024</v>
      </c>
      <c r="QGO4477" s="188" t="s">
        <v>4570</v>
      </c>
      <c r="QGP4477" s="162" t="s">
        <v>4217</v>
      </c>
      <c r="QGQ4477" s="105">
        <v>3914834.69</v>
      </c>
      <c r="QGR4477" s="196"/>
      <c r="QGS4477" s="197"/>
      <c r="QGT4477" s="196"/>
      <c r="QGU4477" s="265">
        <v>3914834.69</v>
      </c>
      <c r="QGV4477" s="198">
        <v>45364</v>
      </c>
      <c r="QGW4477" s="102">
        <v>45386</v>
      </c>
      <c r="QGX4477" s="15"/>
      <c r="QGY4477" s="15"/>
      <c r="QGZ4477" s="15"/>
      <c r="QHA4477" s="203" t="s">
        <v>3938</v>
      </c>
      <c r="QHB4477" s="162">
        <v>1</v>
      </c>
      <c r="QHC4477" s="204">
        <v>754.9</v>
      </c>
      <c r="QHD4477" s="162">
        <v>2024</v>
      </c>
      <c r="QHE4477" s="188" t="s">
        <v>4570</v>
      </c>
      <c r="QHF4477" s="162" t="s">
        <v>4217</v>
      </c>
      <c r="QHG4477" s="105">
        <v>3914834.69</v>
      </c>
      <c r="QHH4477" s="196"/>
      <c r="QHI4477" s="197"/>
      <c r="QHJ4477" s="196"/>
      <c r="QHK4477" s="265">
        <v>3914834.69</v>
      </c>
      <c r="QHL4477" s="198">
        <v>45364</v>
      </c>
      <c r="QHM4477" s="102">
        <v>45386</v>
      </c>
      <c r="QHN4477" s="15"/>
      <c r="QHO4477" s="15"/>
      <c r="QHP4477" s="15"/>
      <c r="QHQ4477" s="203" t="s">
        <v>3938</v>
      </c>
      <c r="QHR4477" s="162">
        <v>1</v>
      </c>
      <c r="QHS4477" s="204">
        <v>754.9</v>
      </c>
      <c r="QHT4477" s="162">
        <v>2024</v>
      </c>
      <c r="QHU4477" s="188" t="s">
        <v>4570</v>
      </c>
      <c r="QHV4477" s="162" t="s">
        <v>4217</v>
      </c>
      <c r="QHW4477" s="105">
        <v>3914834.69</v>
      </c>
      <c r="QHX4477" s="196"/>
      <c r="QHY4477" s="197"/>
      <c r="QHZ4477" s="196"/>
      <c r="QIA4477" s="265">
        <v>3914834.69</v>
      </c>
      <c r="QIB4477" s="198">
        <v>45364</v>
      </c>
      <c r="QIC4477" s="102">
        <v>45386</v>
      </c>
      <c r="QID4477" s="15"/>
      <c r="QIE4477" s="15"/>
      <c r="QIF4477" s="15"/>
      <c r="QIG4477" s="203" t="s">
        <v>3938</v>
      </c>
      <c r="QIH4477" s="162">
        <v>1</v>
      </c>
      <c r="QII4477" s="204">
        <v>754.9</v>
      </c>
      <c r="QIJ4477" s="162">
        <v>2024</v>
      </c>
      <c r="QIK4477" s="188" t="s">
        <v>4570</v>
      </c>
      <c r="QIL4477" s="162" t="s">
        <v>4217</v>
      </c>
      <c r="QIM4477" s="105">
        <v>3914834.69</v>
      </c>
      <c r="QIN4477" s="196"/>
      <c r="QIO4477" s="197"/>
      <c r="QIP4477" s="196"/>
      <c r="QIQ4477" s="265">
        <v>3914834.69</v>
      </c>
      <c r="QIR4477" s="198">
        <v>45364</v>
      </c>
      <c r="QIS4477" s="102">
        <v>45386</v>
      </c>
      <c r="QIT4477" s="15"/>
      <c r="QIU4477" s="15"/>
      <c r="QIV4477" s="15"/>
      <c r="QIW4477" s="203" t="s">
        <v>3938</v>
      </c>
      <c r="QIX4477" s="162">
        <v>1</v>
      </c>
      <c r="QIY4477" s="204">
        <v>754.9</v>
      </c>
      <c r="QIZ4477" s="162">
        <v>2024</v>
      </c>
      <c r="QJA4477" s="188" t="s">
        <v>4570</v>
      </c>
      <c r="QJB4477" s="162" t="s">
        <v>4217</v>
      </c>
      <c r="QJC4477" s="105">
        <v>3914834.69</v>
      </c>
      <c r="QJD4477" s="196"/>
      <c r="QJE4477" s="197"/>
      <c r="QJF4477" s="196"/>
      <c r="QJG4477" s="265">
        <v>3914834.69</v>
      </c>
      <c r="QJH4477" s="198">
        <v>45364</v>
      </c>
      <c r="QJI4477" s="102">
        <v>45386</v>
      </c>
      <c r="QJJ4477" s="15"/>
      <c r="QJK4477" s="15"/>
      <c r="QJL4477" s="15"/>
      <c r="QJM4477" s="203" t="s">
        <v>3938</v>
      </c>
      <c r="QJN4477" s="162">
        <v>1</v>
      </c>
      <c r="QJO4477" s="204">
        <v>754.9</v>
      </c>
      <c r="QJP4477" s="162">
        <v>2024</v>
      </c>
      <c r="QJQ4477" s="188" t="s">
        <v>4570</v>
      </c>
      <c r="QJR4477" s="162" t="s">
        <v>4217</v>
      </c>
      <c r="QJS4477" s="105">
        <v>3914834.69</v>
      </c>
      <c r="QJT4477" s="196"/>
      <c r="QJU4477" s="197"/>
      <c r="QJV4477" s="196"/>
      <c r="QJW4477" s="265">
        <v>3914834.69</v>
      </c>
      <c r="QJX4477" s="198">
        <v>45364</v>
      </c>
      <c r="QJY4477" s="102">
        <v>45386</v>
      </c>
      <c r="QJZ4477" s="15"/>
      <c r="QKA4477" s="15"/>
      <c r="QKB4477" s="15"/>
      <c r="QKC4477" s="203" t="s">
        <v>3938</v>
      </c>
      <c r="QKD4477" s="162">
        <v>1</v>
      </c>
      <c r="QKE4477" s="204">
        <v>754.9</v>
      </c>
      <c r="QKF4477" s="162">
        <v>2024</v>
      </c>
      <c r="QKG4477" s="188" t="s">
        <v>4570</v>
      </c>
      <c r="QKH4477" s="162" t="s">
        <v>4217</v>
      </c>
      <c r="QKI4477" s="105">
        <v>3914834.69</v>
      </c>
      <c r="QKJ4477" s="196"/>
      <c r="QKK4477" s="197"/>
      <c r="QKL4477" s="196"/>
      <c r="QKM4477" s="265">
        <v>3914834.69</v>
      </c>
      <c r="QKN4477" s="198">
        <v>45364</v>
      </c>
      <c r="QKO4477" s="102">
        <v>45386</v>
      </c>
      <c r="QKP4477" s="15"/>
      <c r="QKQ4477" s="15"/>
      <c r="QKR4477" s="15"/>
      <c r="QKS4477" s="203" t="s">
        <v>3938</v>
      </c>
      <c r="QKT4477" s="162">
        <v>1</v>
      </c>
      <c r="QKU4477" s="204">
        <v>754.9</v>
      </c>
      <c r="QKV4477" s="162">
        <v>2024</v>
      </c>
      <c r="QKW4477" s="188" t="s">
        <v>4570</v>
      </c>
      <c r="QKX4477" s="162" t="s">
        <v>4217</v>
      </c>
      <c r="QKY4477" s="105">
        <v>3914834.69</v>
      </c>
      <c r="QKZ4477" s="196"/>
      <c r="QLA4477" s="197"/>
      <c r="QLB4477" s="196"/>
      <c r="QLC4477" s="265">
        <v>3914834.69</v>
      </c>
      <c r="QLD4477" s="198">
        <v>45364</v>
      </c>
      <c r="QLE4477" s="102">
        <v>45386</v>
      </c>
      <c r="QLF4477" s="15"/>
      <c r="QLG4477" s="15"/>
      <c r="QLH4477" s="15"/>
      <c r="QLI4477" s="203" t="s">
        <v>3938</v>
      </c>
      <c r="QLJ4477" s="162">
        <v>1</v>
      </c>
      <c r="QLK4477" s="204">
        <v>754.9</v>
      </c>
      <c r="QLL4477" s="162">
        <v>2024</v>
      </c>
      <c r="QLM4477" s="188" t="s">
        <v>4570</v>
      </c>
      <c r="QLN4477" s="162" t="s">
        <v>4217</v>
      </c>
      <c r="QLO4477" s="105">
        <v>3914834.69</v>
      </c>
      <c r="QLP4477" s="196"/>
      <c r="QLQ4477" s="197"/>
      <c r="QLR4477" s="196"/>
      <c r="QLS4477" s="265">
        <v>3914834.69</v>
      </c>
      <c r="QLT4477" s="198">
        <v>45364</v>
      </c>
      <c r="QLU4477" s="102">
        <v>45386</v>
      </c>
      <c r="QLV4477" s="15"/>
      <c r="QLW4477" s="15"/>
      <c r="QLX4477" s="15"/>
      <c r="QLY4477" s="203" t="s">
        <v>3938</v>
      </c>
      <c r="QLZ4477" s="162">
        <v>1</v>
      </c>
      <c r="QMA4477" s="204">
        <v>754.9</v>
      </c>
      <c r="QMB4477" s="162">
        <v>2024</v>
      </c>
      <c r="QMC4477" s="188" t="s">
        <v>4570</v>
      </c>
      <c r="QMD4477" s="162" t="s">
        <v>4217</v>
      </c>
      <c r="QME4477" s="105">
        <v>3914834.69</v>
      </c>
      <c r="QMF4477" s="196"/>
      <c r="QMG4477" s="197"/>
      <c r="QMH4477" s="196"/>
      <c r="QMI4477" s="265">
        <v>3914834.69</v>
      </c>
      <c r="QMJ4477" s="198">
        <v>45364</v>
      </c>
      <c r="QMK4477" s="102">
        <v>45386</v>
      </c>
      <c r="QML4477" s="15"/>
      <c r="QMM4477" s="15"/>
      <c r="QMN4477" s="15"/>
      <c r="QMO4477" s="203" t="s">
        <v>3938</v>
      </c>
      <c r="QMP4477" s="162">
        <v>1</v>
      </c>
      <c r="QMQ4477" s="204">
        <v>754.9</v>
      </c>
      <c r="QMR4477" s="162">
        <v>2024</v>
      </c>
      <c r="QMS4477" s="188" t="s">
        <v>4570</v>
      </c>
      <c r="QMT4477" s="162" t="s">
        <v>4217</v>
      </c>
      <c r="QMU4477" s="105">
        <v>3914834.69</v>
      </c>
      <c r="QMV4477" s="196"/>
      <c r="QMW4477" s="197"/>
      <c r="QMX4477" s="196"/>
      <c r="QMY4477" s="265">
        <v>3914834.69</v>
      </c>
      <c r="QMZ4477" s="198">
        <v>45364</v>
      </c>
      <c r="QNA4477" s="102">
        <v>45386</v>
      </c>
      <c r="QNB4477" s="15"/>
      <c r="QNC4477" s="15"/>
      <c r="QND4477" s="15"/>
      <c r="QNE4477" s="203" t="s">
        <v>3938</v>
      </c>
      <c r="QNF4477" s="162">
        <v>1</v>
      </c>
      <c r="QNG4477" s="204">
        <v>754.9</v>
      </c>
      <c r="QNH4477" s="162">
        <v>2024</v>
      </c>
      <c r="QNI4477" s="188" t="s">
        <v>4570</v>
      </c>
      <c r="QNJ4477" s="162" t="s">
        <v>4217</v>
      </c>
      <c r="QNK4477" s="105">
        <v>3914834.69</v>
      </c>
      <c r="QNL4477" s="196"/>
      <c r="QNM4477" s="197"/>
      <c r="QNN4477" s="196"/>
      <c r="QNO4477" s="265">
        <v>3914834.69</v>
      </c>
      <c r="QNP4477" s="198">
        <v>45364</v>
      </c>
      <c r="QNQ4477" s="102">
        <v>45386</v>
      </c>
      <c r="QNR4477" s="15"/>
      <c r="QNS4477" s="15"/>
      <c r="QNT4477" s="15"/>
      <c r="QNU4477" s="203" t="s">
        <v>3938</v>
      </c>
      <c r="QNV4477" s="162">
        <v>1</v>
      </c>
      <c r="QNW4477" s="204">
        <v>754.9</v>
      </c>
      <c r="QNX4477" s="162">
        <v>2024</v>
      </c>
      <c r="QNY4477" s="188" t="s">
        <v>4570</v>
      </c>
      <c r="QNZ4477" s="162" t="s">
        <v>4217</v>
      </c>
      <c r="QOA4477" s="105">
        <v>3914834.69</v>
      </c>
      <c r="QOB4477" s="196"/>
      <c r="QOC4477" s="197"/>
      <c r="QOD4477" s="196"/>
      <c r="QOE4477" s="265">
        <v>3914834.69</v>
      </c>
      <c r="QOF4477" s="198">
        <v>45364</v>
      </c>
      <c r="QOG4477" s="102">
        <v>45386</v>
      </c>
      <c r="QOH4477" s="15"/>
      <c r="QOI4477" s="15"/>
      <c r="QOJ4477" s="15"/>
      <c r="QOK4477" s="203" t="s">
        <v>3938</v>
      </c>
      <c r="QOL4477" s="162">
        <v>1</v>
      </c>
      <c r="QOM4477" s="204">
        <v>754.9</v>
      </c>
      <c r="QON4477" s="162">
        <v>2024</v>
      </c>
      <c r="QOO4477" s="188" t="s">
        <v>4570</v>
      </c>
      <c r="QOP4477" s="162" t="s">
        <v>4217</v>
      </c>
      <c r="QOQ4477" s="105">
        <v>3914834.69</v>
      </c>
      <c r="QOR4477" s="196"/>
      <c r="QOS4477" s="197"/>
      <c r="QOT4477" s="196"/>
      <c r="QOU4477" s="265">
        <v>3914834.69</v>
      </c>
      <c r="QOV4477" s="198">
        <v>45364</v>
      </c>
      <c r="QOW4477" s="102">
        <v>45386</v>
      </c>
      <c r="QOX4477" s="15"/>
      <c r="QOY4477" s="15"/>
      <c r="QOZ4477" s="15"/>
      <c r="QPA4477" s="203" t="s">
        <v>3938</v>
      </c>
      <c r="QPB4477" s="162">
        <v>1</v>
      </c>
      <c r="QPC4477" s="204">
        <v>754.9</v>
      </c>
      <c r="QPD4477" s="162">
        <v>2024</v>
      </c>
      <c r="QPE4477" s="188" t="s">
        <v>4570</v>
      </c>
      <c r="QPF4477" s="162" t="s">
        <v>4217</v>
      </c>
      <c r="QPG4477" s="105">
        <v>3914834.69</v>
      </c>
      <c r="QPH4477" s="196"/>
      <c r="QPI4477" s="197"/>
      <c r="QPJ4477" s="196"/>
      <c r="QPK4477" s="265">
        <v>3914834.69</v>
      </c>
      <c r="QPL4477" s="198">
        <v>45364</v>
      </c>
      <c r="QPM4477" s="102">
        <v>45386</v>
      </c>
      <c r="QPN4477" s="15"/>
      <c r="QPO4477" s="15"/>
      <c r="QPP4477" s="15"/>
      <c r="QPQ4477" s="203" t="s">
        <v>3938</v>
      </c>
      <c r="QPR4477" s="162">
        <v>1</v>
      </c>
      <c r="QPS4477" s="204">
        <v>754.9</v>
      </c>
      <c r="QPT4477" s="162">
        <v>2024</v>
      </c>
      <c r="QPU4477" s="188" t="s">
        <v>4570</v>
      </c>
      <c r="QPV4477" s="162" t="s">
        <v>4217</v>
      </c>
      <c r="QPW4477" s="105">
        <v>3914834.69</v>
      </c>
      <c r="QPX4477" s="196"/>
      <c r="QPY4477" s="197"/>
      <c r="QPZ4477" s="196"/>
      <c r="QQA4477" s="265">
        <v>3914834.69</v>
      </c>
      <c r="QQB4477" s="198">
        <v>45364</v>
      </c>
      <c r="QQC4477" s="102">
        <v>45386</v>
      </c>
      <c r="QQD4477" s="15"/>
      <c r="QQE4477" s="15"/>
      <c r="QQF4477" s="15"/>
      <c r="QQG4477" s="203" t="s">
        <v>3938</v>
      </c>
      <c r="QQH4477" s="162">
        <v>1</v>
      </c>
      <c r="QQI4477" s="204">
        <v>754.9</v>
      </c>
      <c r="QQJ4477" s="162">
        <v>2024</v>
      </c>
      <c r="QQK4477" s="188" t="s">
        <v>4570</v>
      </c>
      <c r="QQL4477" s="162" t="s">
        <v>4217</v>
      </c>
      <c r="QQM4477" s="105">
        <v>3914834.69</v>
      </c>
      <c r="QQN4477" s="196"/>
      <c r="QQO4477" s="197"/>
      <c r="QQP4477" s="196"/>
      <c r="QQQ4477" s="265">
        <v>3914834.69</v>
      </c>
      <c r="QQR4477" s="198">
        <v>45364</v>
      </c>
      <c r="QQS4477" s="102">
        <v>45386</v>
      </c>
      <c r="QQT4477" s="15"/>
      <c r="QQU4477" s="15"/>
      <c r="QQV4477" s="15"/>
      <c r="QQW4477" s="203" t="s">
        <v>3938</v>
      </c>
      <c r="QQX4477" s="162">
        <v>1</v>
      </c>
      <c r="QQY4477" s="204">
        <v>754.9</v>
      </c>
      <c r="QQZ4477" s="162">
        <v>2024</v>
      </c>
      <c r="QRA4477" s="188" t="s">
        <v>4570</v>
      </c>
      <c r="QRB4477" s="162" t="s">
        <v>4217</v>
      </c>
      <c r="QRC4477" s="105">
        <v>3914834.69</v>
      </c>
      <c r="QRD4477" s="196"/>
      <c r="QRE4477" s="197"/>
      <c r="QRF4477" s="196"/>
      <c r="QRG4477" s="265">
        <v>3914834.69</v>
      </c>
      <c r="QRH4477" s="198">
        <v>45364</v>
      </c>
      <c r="QRI4477" s="102">
        <v>45386</v>
      </c>
      <c r="QRJ4477" s="15"/>
      <c r="QRK4477" s="15"/>
      <c r="QRL4477" s="15"/>
      <c r="QRM4477" s="203" t="s">
        <v>3938</v>
      </c>
      <c r="QRN4477" s="162">
        <v>1</v>
      </c>
      <c r="QRO4477" s="204">
        <v>754.9</v>
      </c>
      <c r="QRP4477" s="162">
        <v>2024</v>
      </c>
      <c r="QRQ4477" s="188" t="s">
        <v>4570</v>
      </c>
      <c r="QRR4477" s="162" t="s">
        <v>4217</v>
      </c>
      <c r="QRS4477" s="105">
        <v>3914834.69</v>
      </c>
      <c r="QRT4477" s="196"/>
      <c r="QRU4477" s="197"/>
      <c r="QRV4477" s="196"/>
      <c r="QRW4477" s="265">
        <v>3914834.69</v>
      </c>
      <c r="QRX4477" s="198">
        <v>45364</v>
      </c>
      <c r="QRY4477" s="102">
        <v>45386</v>
      </c>
      <c r="QRZ4477" s="15"/>
      <c r="QSA4477" s="15"/>
      <c r="QSB4477" s="15"/>
      <c r="QSC4477" s="203" t="s">
        <v>3938</v>
      </c>
      <c r="QSD4477" s="162">
        <v>1</v>
      </c>
      <c r="QSE4477" s="204">
        <v>754.9</v>
      </c>
      <c r="QSF4477" s="162">
        <v>2024</v>
      </c>
      <c r="QSG4477" s="188" t="s">
        <v>4570</v>
      </c>
      <c r="QSH4477" s="162" t="s">
        <v>4217</v>
      </c>
      <c r="QSI4477" s="105">
        <v>3914834.69</v>
      </c>
      <c r="QSJ4477" s="196"/>
      <c r="QSK4477" s="197"/>
      <c r="QSL4477" s="196"/>
      <c r="QSM4477" s="265">
        <v>3914834.69</v>
      </c>
      <c r="QSN4477" s="198">
        <v>45364</v>
      </c>
      <c r="QSO4477" s="102">
        <v>45386</v>
      </c>
      <c r="QSP4477" s="15"/>
      <c r="QSQ4477" s="15"/>
      <c r="QSR4477" s="15"/>
      <c r="QSS4477" s="203" t="s">
        <v>3938</v>
      </c>
      <c r="QST4477" s="162">
        <v>1</v>
      </c>
      <c r="QSU4477" s="204">
        <v>754.9</v>
      </c>
      <c r="QSV4477" s="162">
        <v>2024</v>
      </c>
      <c r="QSW4477" s="188" t="s">
        <v>4570</v>
      </c>
      <c r="QSX4477" s="162" t="s">
        <v>4217</v>
      </c>
      <c r="QSY4477" s="105">
        <v>3914834.69</v>
      </c>
      <c r="QSZ4477" s="196"/>
      <c r="QTA4477" s="197"/>
      <c r="QTB4477" s="196"/>
      <c r="QTC4477" s="265">
        <v>3914834.69</v>
      </c>
      <c r="QTD4477" s="198">
        <v>45364</v>
      </c>
      <c r="QTE4477" s="102">
        <v>45386</v>
      </c>
      <c r="QTF4477" s="15"/>
      <c r="QTG4477" s="15"/>
      <c r="QTH4477" s="15"/>
      <c r="QTI4477" s="203" t="s">
        <v>3938</v>
      </c>
      <c r="QTJ4477" s="162">
        <v>1</v>
      </c>
      <c r="QTK4477" s="204">
        <v>754.9</v>
      </c>
      <c r="QTL4477" s="162">
        <v>2024</v>
      </c>
      <c r="QTM4477" s="188" t="s">
        <v>4570</v>
      </c>
      <c r="QTN4477" s="162" t="s">
        <v>4217</v>
      </c>
      <c r="QTO4477" s="105">
        <v>3914834.69</v>
      </c>
      <c r="QTP4477" s="196"/>
      <c r="QTQ4477" s="197"/>
      <c r="QTR4477" s="196"/>
      <c r="QTS4477" s="265">
        <v>3914834.69</v>
      </c>
      <c r="QTT4477" s="198">
        <v>45364</v>
      </c>
      <c r="QTU4477" s="102">
        <v>45386</v>
      </c>
      <c r="QTV4477" s="15"/>
      <c r="QTW4477" s="15"/>
      <c r="QTX4477" s="15"/>
      <c r="QTY4477" s="203" t="s">
        <v>3938</v>
      </c>
      <c r="QTZ4477" s="162">
        <v>1</v>
      </c>
      <c r="QUA4477" s="204">
        <v>754.9</v>
      </c>
      <c r="QUB4477" s="162">
        <v>2024</v>
      </c>
      <c r="QUC4477" s="188" t="s">
        <v>4570</v>
      </c>
      <c r="QUD4477" s="162" t="s">
        <v>4217</v>
      </c>
      <c r="QUE4477" s="105">
        <v>3914834.69</v>
      </c>
      <c r="QUF4477" s="196"/>
      <c r="QUG4477" s="197"/>
      <c r="QUH4477" s="196"/>
      <c r="QUI4477" s="265">
        <v>3914834.69</v>
      </c>
      <c r="QUJ4477" s="198">
        <v>45364</v>
      </c>
      <c r="QUK4477" s="102">
        <v>45386</v>
      </c>
      <c r="QUL4477" s="15"/>
      <c r="QUM4477" s="15"/>
      <c r="QUN4477" s="15"/>
      <c r="QUO4477" s="203" t="s">
        <v>3938</v>
      </c>
      <c r="QUP4477" s="162">
        <v>1</v>
      </c>
      <c r="QUQ4477" s="204">
        <v>754.9</v>
      </c>
      <c r="QUR4477" s="162">
        <v>2024</v>
      </c>
      <c r="QUS4477" s="188" t="s">
        <v>4570</v>
      </c>
      <c r="QUT4477" s="162" t="s">
        <v>4217</v>
      </c>
      <c r="QUU4477" s="105">
        <v>3914834.69</v>
      </c>
      <c r="QUV4477" s="196"/>
      <c r="QUW4477" s="197"/>
      <c r="QUX4477" s="196"/>
      <c r="QUY4477" s="265">
        <v>3914834.69</v>
      </c>
      <c r="QUZ4477" s="198">
        <v>45364</v>
      </c>
      <c r="QVA4477" s="102">
        <v>45386</v>
      </c>
      <c r="QVB4477" s="15"/>
      <c r="QVC4477" s="15"/>
      <c r="QVD4477" s="15"/>
      <c r="QVE4477" s="203" t="s">
        <v>3938</v>
      </c>
      <c r="QVF4477" s="162">
        <v>1</v>
      </c>
      <c r="QVG4477" s="204">
        <v>754.9</v>
      </c>
      <c r="QVH4477" s="162">
        <v>2024</v>
      </c>
      <c r="QVI4477" s="188" t="s">
        <v>4570</v>
      </c>
      <c r="QVJ4477" s="162" t="s">
        <v>4217</v>
      </c>
      <c r="QVK4477" s="105">
        <v>3914834.69</v>
      </c>
      <c r="QVL4477" s="196"/>
      <c r="QVM4477" s="197"/>
      <c r="QVN4477" s="196"/>
      <c r="QVO4477" s="265">
        <v>3914834.69</v>
      </c>
      <c r="QVP4477" s="198">
        <v>45364</v>
      </c>
      <c r="QVQ4477" s="102">
        <v>45386</v>
      </c>
      <c r="QVR4477" s="15"/>
      <c r="QVS4477" s="15"/>
      <c r="QVT4477" s="15"/>
      <c r="QVU4477" s="203" t="s">
        <v>3938</v>
      </c>
      <c r="QVV4477" s="162">
        <v>1</v>
      </c>
      <c r="QVW4477" s="204">
        <v>754.9</v>
      </c>
      <c r="QVX4477" s="162">
        <v>2024</v>
      </c>
      <c r="QVY4477" s="188" t="s">
        <v>4570</v>
      </c>
      <c r="QVZ4477" s="162" t="s">
        <v>4217</v>
      </c>
      <c r="QWA4477" s="105">
        <v>3914834.69</v>
      </c>
      <c r="QWB4477" s="196"/>
      <c r="QWC4477" s="197"/>
      <c r="QWD4477" s="196"/>
      <c r="QWE4477" s="265">
        <v>3914834.69</v>
      </c>
      <c r="QWF4477" s="198">
        <v>45364</v>
      </c>
      <c r="QWG4477" s="102">
        <v>45386</v>
      </c>
      <c r="QWH4477" s="15"/>
      <c r="QWI4477" s="15"/>
      <c r="QWJ4477" s="15"/>
      <c r="QWK4477" s="203" t="s">
        <v>3938</v>
      </c>
      <c r="QWL4477" s="162">
        <v>1</v>
      </c>
      <c r="QWM4477" s="204">
        <v>754.9</v>
      </c>
      <c r="QWN4477" s="162">
        <v>2024</v>
      </c>
      <c r="QWO4477" s="188" t="s">
        <v>4570</v>
      </c>
      <c r="QWP4477" s="162" t="s">
        <v>4217</v>
      </c>
      <c r="QWQ4477" s="105">
        <v>3914834.69</v>
      </c>
      <c r="QWR4477" s="196"/>
      <c r="QWS4477" s="197"/>
      <c r="QWT4477" s="196"/>
      <c r="QWU4477" s="265">
        <v>3914834.69</v>
      </c>
      <c r="QWV4477" s="198">
        <v>45364</v>
      </c>
      <c r="QWW4477" s="102">
        <v>45386</v>
      </c>
      <c r="QWX4477" s="15"/>
      <c r="QWY4477" s="15"/>
      <c r="QWZ4477" s="15"/>
      <c r="QXA4477" s="203" t="s">
        <v>3938</v>
      </c>
      <c r="QXB4477" s="162">
        <v>1</v>
      </c>
      <c r="QXC4477" s="204">
        <v>754.9</v>
      </c>
      <c r="QXD4477" s="162">
        <v>2024</v>
      </c>
      <c r="QXE4477" s="188" t="s">
        <v>4570</v>
      </c>
      <c r="QXF4477" s="162" t="s">
        <v>4217</v>
      </c>
      <c r="QXG4477" s="105">
        <v>3914834.69</v>
      </c>
      <c r="QXH4477" s="196"/>
      <c r="QXI4477" s="197"/>
      <c r="QXJ4477" s="196"/>
      <c r="QXK4477" s="265">
        <v>3914834.69</v>
      </c>
      <c r="QXL4477" s="198">
        <v>45364</v>
      </c>
      <c r="QXM4477" s="102">
        <v>45386</v>
      </c>
      <c r="QXN4477" s="15"/>
      <c r="QXO4477" s="15"/>
      <c r="QXP4477" s="15"/>
      <c r="QXQ4477" s="203" t="s">
        <v>3938</v>
      </c>
      <c r="QXR4477" s="162">
        <v>1</v>
      </c>
      <c r="QXS4477" s="204">
        <v>754.9</v>
      </c>
      <c r="QXT4477" s="162">
        <v>2024</v>
      </c>
      <c r="QXU4477" s="188" t="s">
        <v>4570</v>
      </c>
      <c r="QXV4477" s="162" t="s">
        <v>4217</v>
      </c>
      <c r="QXW4477" s="105">
        <v>3914834.69</v>
      </c>
      <c r="QXX4477" s="196"/>
      <c r="QXY4477" s="197"/>
      <c r="QXZ4477" s="196"/>
      <c r="QYA4477" s="265">
        <v>3914834.69</v>
      </c>
      <c r="QYB4477" s="198">
        <v>45364</v>
      </c>
      <c r="QYC4477" s="102">
        <v>45386</v>
      </c>
      <c r="QYD4477" s="15"/>
      <c r="QYE4477" s="15"/>
      <c r="QYF4477" s="15"/>
      <c r="QYG4477" s="203" t="s">
        <v>3938</v>
      </c>
      <c r="QYH4477" s="162">
        <v>1</v>
      </c>
      <c r="QYI4477" s="204">
        <v>754.9</v>
      </c>
      <c r="QYJ4477" s="162">
        <v>2024</v>
      </c>
      <c r="QYK4477" s="188" t="s">
        <v>4570</v>
      </c>
      <c r="QYL4477" s="162" t="s">
        <v>4217</v>
      </c>
      <c r="QYM4477" s="105">
        <v>3914834.69</v>
      </c>
      <c r="QYN4477" s="196"/>
      <c r="QYO4477" s="197"/>
      <c r="QYP4477" s="196"/>
      <c r="QYQ4477" s="265">
        <v>3914834.69</v>
      </c>
      <c r="QYR4477" s="198">
        <v>45364</v>
      </c>
      <c r="QYS4477" s="102">
        <v>45386</v>
      </c>
      <c r="QYT4477" s="15"/>
      <c r="QYU4477" s="15"/>
      <c r="QYV4477" s="15"/>
      <c r="QYW4477" s="203" t="s">
        <v>3938</v>
      </c>
      <c r="QYX4477" s="162">
        <v>1</v>
      </c>
      <c r="QYY4477" s="204">
        <v>754.9</v>
      </c>
      <c r="QYZ4477" s="162">
        <v>2024</v>
      </c>
      <c r="QZA4477" s="188" t="s">
        <v>4570</v>
      </c>
      <c r="QZB4477" s="162" t="s">
        <v>4217</v>
      </c>
      <c r="QZC4477" s="105">
        <v>3914834.69</v>
      </c>
      <c r="QZD4477" s="196"/>
      <c r="QZE4477" s="197"/>
      <c r="QZF4477" s="196"/>
      <c r="QZG4477" s="265">
        <v>3914834.69</v>
      </c>
      <c r="QZH4477" s="198">
        <v>45364</v>
      </c>
      <c r="QZI4477" s="102">
        <v>45386</v>
      </c>
      <c r="QZJ4477" s="15"/>
      <c r="QZK4477" s="15"/>
      <c r="QZL4477" s="15"/>
      <c r="QZM4477" s="203" t="s">
        <v>3938</v>
      </c>
      <c r="QZN4477" s="162">
        <v>1</v>
      </c>
      <c r="QZO4477" s="204">
        <v>754.9</v>
      </c>
      <c r="QZP4477" s="162">
        <v>2024</v>
      </c>
      <c r="QZQ4477" s="188" t="s">
        <v>4570</v>
      </c>
      <c r="QZR4477" s="162" t="s">
        <v>4217</v>
      </c>
      <c r="QZS4477" s="105">
        <v>3914834.69</v>
      </c>
      <c r="QZT4477" s="196"/>
      <c r="QZU4477" s="197"/>
      <c r="QZV4477" s="196"/>
      <c r="QZW4477" s="265">
        <v>3914834.69</v>
      </c>
      <c r="QZX4477" s="198">
        <v>45364</v>
      </c>
      <c r="QZY4477" s="102">
        <v>45386</v>
      </c>
      <c r="QZZ4477" s="15"/>
      <c r="RAA4477" s="15"/>
      <c r="RAB4477" s="15"/>
      <c r="RAC4477" s="203" t="s">
        <v>3938</v>
      </c>
      <c r="RAD4477" s="162">
        <v>1</v>
      </c>
      <c r="RAE4477" s="204">
        <v>754.9</v>
      </c>
      <c r="RAF4477" s="162">
        <v>2024</v>
      </c>
      <c r="RAG4477" s="188" t="s">
        <v>4570</v>
      </c>
      <c r="RAH4477" s="162" t="s">
        <v>4217</v>
      </c>
      <c r="RAI4477" s="105">
        <v>3914834.69</v>
      </c>
      <c r="RAJ4477" s="196"/>
      <c r="RAK4477" s="197"/>
      <c r="RAL4477" s="196"/>
      <c r="RAM4477" s="265">
        <v>3914834.69</v>
      </c>
      <c r="RAN4477" s="198">
        <v>45364</v>
      </c>
      <c r="RAO4477" s="102">
        <v>45386</v>
      </c>
      <c r="RAP4477" s="15"/>
      <c r="RAQ4477" s="15"/>
      <c r="RAR4477" s="15"/>
      <c r="RAS4477" s="203" t="s">
        <v>3938</v>
      </c>
      <c r="RAT4477" s="162">
        <v>1</v>
      </c>
      <c r="RAU4477" s="204">
        <v>754.9</v>
      </c>
      <c r="RAV4477" s="162">
        <v>2024</v>
      </c>
      <c r="RAW4477" s="188" t="s">
        <v>4570</v>
      </c>
      <c r="RAX4477" s="162" t="s">
        <v>4217</v>
      </c>
      <c r="RAY4477" s="105">
        <v>3914834.69</v>
      </c>
      <c r="RAZ4477" s="196"/>
      <c r="RBA4477" s="197"/>
      <c r="RBB4477" s="196"/>
      <c r="RBC4477" s="265">
        <v>3914834.69</v>
      </c>
      <c r="RBD4477" s="198">
        <v>45364</v>
      </c>
      <c r="RBE4477" s="102">
        <v>45386</v>
      </c>
      <c r="RBF4477" s="15"/>
      <c r="RBG4477" s="15"/>
      <c r="RBH4477" s="15"/>
      <c r="RBI4477" s="203" t="s">
        <v>3938</v>
      </c>
      <c r="RBJ4477" s="162">
        <v>1</v>
      </c>
      <c r="RBK4477" s="204">
        <v>754.9</v>
      </c>
      <c r="RBL4477" s="162">
        <v>2024</v>
      </c>
      <c r="RBM4477" s="188" t="s">
        <v>4570</v>
      </c>
      <c r="RBN4477" s="162" t="s">
        <v>4217</v>
      </c>
      <c r="RBO4477" s="105">
        <v>3914834.69</v>
      </c>
      <c r="RBP4477" s="196"/>
      <c r="RBQ4477" s="197"/>
      <c r="RBR4477" s="196"/>
      <c r="RBS4477" s="265">
        <v>3914834.69</v>
      </c>
      <c r="RBT4477" s="198">
        <v>45364</v>
      </c>
      <c r="RBU4477" s="102">
        <v>45386</v>
      </c>
      <c r="RBV4477" s="15"/>
      <c r="RBW4477" s="15"/>
      <c r="RBX4477" s="15"/>
      <c r="RBY4477" s="203" t="s">
        <v>3938</v>
      </c>
      <c r="RBZ4477" s="162">
        <v>1</v>
      </c>
      <c r="RCA4477" s="204">
        <v>754.9</v>
      </c>
      <c r="RCB4477" s="162">
        <v>2024</v>
      </c>
      <c r="RCC4477" s="188" t="s">
        <v>4570</v>
      </c>
      <c r="RCD4477" s="162" t="s">
        <v>4217</v>
      </c>
      <c r="RCE4477" s="105">
        <v>3914834.69</v>
      </c>
      <c r="RCF4477" s="196"/>
      <c r="RCG4477" s="197"/>
      <c r="RCH4477" s="196"/>
      <c r="RCI4477" s="265">
        <v>3914834.69</v>
      </c>
      <c r="RCJ4477" s="198">
        <v>45364</v>
      </c>
      <c r="RCK4477" s="102">
        <v>45386</v>
      </c>
      <c r="RCL4477" s="15"/>
      <c r="RCM4477" s="15"/>
      <c r="RCN4477" s="15"/>
      <c r="RCO4477" s="203" t="s">
        <v>3938</v>
      </c>
      <c r="RCP4477" s="162">
        <v>1</v>
      </c>
      <c r="RCQ4477" s="204">
        <v>754.9</v>
      </c>
      <c r="RCR4477" s="162">
        <v>2024</v>
      </c>
      <c r="RCS4477" s="188" t="s">
        <v>4570</v>
      </c>
      <c r="RCT4477" s="162" t="s">
        <v>4217</v>
      </c>
      <c r="RCU4477" s="105">
        <v>3914834.69</v>
      </c>
      <c r="RCV4477" s="196"/>
      <c r="RCW4477" s="197"/>
      <c r="RCX4477" s="196"/>
      <c r="RCY4477" s="265">
        <v>3914834.69</v>
      </c>
      <c r="RCZ4477" s="198">
        <v>45364</v>
      </c>
      <c r="RDA4477" s="102">
        <v>45386</v>
      </c>
      <c r="RDB4477" s="15"/>
      <c r="RDC4477" s="15"/>
      <c r="RDD4477" s="15"/>
      <c r="RDE4477" s="203" t="s">
        <v>3938</v>
      </c>
      <c r="RDF4477" s="162">
        <v>1</v>
      </c>
      <c r="RDG4477" s="204">
        <v>754.9</v>
      </c>
      <c r="RDH4477" s="162">
        <v>2024</v>
      </c>
      <c r="RDI4477" s="188" t="s">
        <v>4570</v>
      </c>
      <c r="RDJ4477" s="162" t="s">
        <v>4217</v>
      </c>
      <c r="RDK4477" s="105">
        <v>3914834.69</v>
      </c>
      <c r="RDL4477" s="196"/>
      <c r="RDM4477" s="197"/>
      <c r="RDN4477" s="196"/>
      <c r="RDO4477" s="265">
        <v>3914834.69</v>
      </c>
      <c r="RDP4477" s="198">
        <v>45364</v>
      </c>
      <c r="RDQ4477" s="102">
        <v>45386</v>
      </c>
      <c r="RDR4477" s="15"/>
      <c r="RDS4477" s="15"/>
      <c r="RDT4477" s="15"/>
      <c r="RDU4477" s="203" t="s">
        <v>3938</v>
      </c>
      <c r="RDV4477" s="162">
        <v>1</v>
      </c>
      <c r="RDW4477" s="204">
        <v>754.9</v>
      </c>
      <c r="RDX4477" s="162">
        <v>2024</v>
      </c>
      <c r="RDY4477" s="188" t="s">
        <v>4570</v>
      </c>
      <c r="RDZ4477" s="162" t="s">
        <v>4217</v>
      </c>
      <c r="REA4477" s="105">
        <v>3914834.69</v>
      </c>
      <c r="REB4477" s="196"/>
      <c r="REC4477" s="197"/>
      <c r="RED4477" s="196"/>
      <c r="REE4477" s="265">
        <v>3914834.69</v>
      </c>
      <c r="REF4477" s="198">
        <v>45364</v>
      </c>
      <c r="REG4477" s="102">
        <v>45386</v>
      </c>
      <c r="REH4477" s="15"/>
      <c r="REI4477" s="15"/>
      <c r="REJ4477" s="15"/>
      <c r="REK4477" s="203" t="s">
        <v>3938</v>
      </c>
      <c r="REL4477" s="162">
        <v>1</v>
      </c>
      <c r="REM4477" s="204">
        <v>754.9</v>
      </c>
      <c r="REN4477" s="162">
        <v>2024</v>
      </c>
      <c r="REO4477" s="188" t="s">
        <v>4570</v>
      </c>
      <c r="REP4477" s="162" t="s">
        <v>4217</v>
      </c>
      <c r="REQ4477" s="105">
        <v>3914834.69</v>
      </c>
      <c r="RER4477" s="196"/>
      <c r="RES4477" s="197"/>
      <c r="RET4477" s="196"/>
      <c r="REU4477" s="265">
        <v>3914834.69</v>
      </c>
      <c r="REV4477" s="198">
        <v>45364</v>
      </c>
      <c r="REW4477" s="102">
        <v>45386</v>
      </c>
      <c r="REX4477" s="15"/>
      <c r="REY4477" s="15"/>
      <c r="REZ4477" s="15"/>
      <c r="RFA4477" s="203" t="s">
        <v>3938</v>
      </c>
      <c r="RFB4477" s="162">
        <v>1</v>
      </c>
      <c r="RFC4477" s="204">
        <v>754.9</v>
      </c>
      <c r="RFD4477" s="162">
        <v>2024</v>
      </c>
      <c r="RFE4477" s="188" t="s">
        <v>4570</v>
      </c>
      <c r="RFF4477" s="162" t="s">
        <v>4217</v>
      </c>
      <c r="RFG4477" s="105">
        <v>3914834.69</v>
      </c>
      <c r="RFH4477" s="196"/>
      <c r="RFI4477" s="197"/>
      <c r="RFJ4477" s="196"/>
      <c r="RFK4477" s="265">
        <v>3914834.69</v>
      </c>
      <c r="RFL4477" s="198">
        <v>45364</v>
      </c>
      <c r="RFM4477" s="102">
        <v>45386</v>
      </c>
      <c r="RFN4477" s="15"/>
      <c r="RFO4477" s="15"/>
      <c r="RFP4477" s="15"/>
      <c r="RFQ4477" s="203" t="s">
        <v>3938</v>
      </c>
      <c r="RFR4477" s="162">
        <v>1</v>
      </c>
      <c r="RFS4477" s="204">
        <v>754.9</v>
      </c>
      <c r="RFT4477" s="162">
        <v>2024</v>
      </c>
      <c r="RFU4477" s="188" t="s">
        <v>4570</v>
      </c>
      <c r="RFV4477" s="162" t="s">
        <v>4217</v>
      </c>
      <c r="RFW4477" s="105">
        <v>3914834.69</v>
      </c>
      <c r="RFX4477" s="196"/>
      <c r="RFY4477" s="197"/>
      <c r="RFZ4477" s="196"/>
      <c r="RGA4477" s="265">
        <v>3914834.69</v>
      </c>
      <c r="RGB4477" s="198">
        <v>45364</v>
      </c>
      <c r="RGC4477" s="102">
        <v>45386</v>
      </c>
      <c r="RGD4477" s="15"/>
      <c r="RGE4477" s="15"/>
      <c r="RGF4477" s="15"/>
      <c r="RGG4477" s="203" t="s">
        <v>3938</v>
      </c>
      <c r="RGH4477" s="162">
        <v>1</v>
      </c>
      <c r="RGI4477" s="204">
        <v>754.9</v>
      </c>
      <c r="RGJ4477" s="162">
        <v>2024</v>
      </c>
      <c r="RGK4477" s="188" t="s">
        <v>4570</v>
      </c>
      <c r="RGL4477" s="162" t="s">
        <v>4217</v>
      </c>
      <c r="RGM4477" s="105">
        <v>3914834.69</v>
      </c>
      <c r="RGN4477" s="196"/>
      <c r="RGO4477" s="197"/>
      <c r="RGP4477" s="196"/>
      <c r="RGQ4477" s="265">
        <v>3914834.69</v>
      </c>
      <c r="RGR4477" s="198">
        <v>45364</v>
      </c>
      <c r="RGS4477" s="102">
        <v>45386</v>
      </c>
      <c r="RGT4477" s="15"/>
      <c r="RGU4477" s="15"/>
      <c r="RGV4477" s="15"/>
      <c r="RGW4477" s="203" t="s">
        <v>3938</v>
      </c>
      <c r="RGX4477" s="162">
        <v>1</v>
      </c>
      <c r="RGY4477" s="204">
        <v>754.9</v>
      </c>
      <c r="RGZ4477" s="162">
        <v>2024</v>
      </c>
      <c r="RHA4477" s="188" t="s">
        <v>4570</v>
      </c>
      <c r="RHB4477" s="162" t="s">
        <v>4217</v>
      </c>
      <c r="RHC4477" s="105">
        <v>3914834.69</v>
      </c>
      <c r="RHD4477" s="196"/>
      <c r="RHE4477" s="197"/>
      <c r="RHF4477" s="196"/>
      <c r="RHG4477" s="265">
        <v>3914834.69</v>
      </c>
      <c r="RHH4477" s="198">
        <v>45364</v>
      </c>
      <c r="RHI4477" s="102">
        <v>45386</v>
      </c>
      <c r="RHJ4477" s="15"/>
      <c r="RHK4477" s="15"/>
      <c r="RHL4477" s="15"/>
      <c r="RHM4477" s="203" t="s">
        <v>3938</v>
      </c>
      <c r="RHN4477" s="162">
        <v>1</v>
      </c>
      <c r="RHO4477" s="204">
        <v>754.9</v>
      </c>
      <c r="RHP4477" s="162">
        <v>2024</v>
      </c>
      <c r="RHQ4477" s="188" t="s">
        <v>4570</v>
      </c>
      <c r="RHR4477" s="162" t="s">
        <v>4217</v>
      </c>
      <c r="RHS4477" s="105">
        <v>3914834.69</v>
      </c>
      <c r="RHT4477" s="196"/>
      <c r="RHU4477" s="197"/>
      <c r="RHV4477" s="196"/>
      <c r="RHW4477" s="265">
        <v>3914834.69</v>
      </c>
      <c r="RHX4477" s="198">
        <v>45364</v>
      </c>
      <c r="RHY4477" s="102">
        <v>45386</v>
      </c>
      <c r="RHZ4477" s="15"/>
      <c r="RIA4477" s="15"/>
      <c r="RIB4477" s="15"/>
      <c r="RIC4477" s="203" t="s">
        <v>3938</v>
      </c>
      <c r="RID4477" s="162">
        <v>1</v>
      </c>
      <c r="RIE4477" s="204">
        <v>754.9</v>
      </c>
      <c r="RIF4477" s="162">
        <v>2024</v>
      </c>
      <c r="RIG4477" s="188" t="s">
        <v>4570</v>
      </c>
      <c r="RIH4477" s="162" t="s">
        <v>4217</v>
      </c>
      <c r="RII4477" s="105">
        <v>3914834.69</v>
      </c>
      <c r="RIJ4477" s="196"/>
      <c r="RIK4477" s="197"/>
      <c r="RIL4477" s="196"/>
      <c r="RIM4477" s="265">
        <v>3914834.69</v>
      </c>
      <c r="RIN4477" s="198">
        <v>45364</v>
      </c>
      <c r="RIO4477" s="102">
        <v>45386</v>
      </c>
      <c r="RIP4477" s="15"/>
      <c r="RIQ4477" s="15"/>
      <c r="RIR4477" s="15"/>
      <c r="RIS4477" s="203" t="s">
        <v>3938</v>
      </c>
      <c r="RIT4477" s="162">
        <v>1</v>
      </c>
      <c r="RIU4477" s="204">
        <v>754.9</v>
      </c>
      <c r="RIV4477" s="162">
        <v>2024</v>
      </c>
      <c r="RIW4477" s="188" t="s">
        <v>4570</v>
      </c>
      <c r="RIX4477" s="162" t="s">
        <v>4217</v>
      </c>
      <c r="RIY4477" s="105">
        <v>3914834.69</v>
      </c>
      <c r="RIZ4477" s="196"/>
      <c r="RJA4477" s="197"/>
      <c r="RJB4477" s="196"/>
      <c r="RJC4477" s="265">
        <v>3914834.69</v>
      </c>
      <c r="RJD4477" s="198">
        <v>45364</v>
      </c>
      <c r="RJE4477" s="102">
        <v>45386</v>
      </c>
      <c r="RJF4477" s="15"/>
      <c r="RJG4477" s="15"/>
      <c r="RJH4477" s="15"/>
      <c r="RJI4477" s="203" t="s">
        <v>3938</v>
      </c>
      <c r="RJJ4477" s="162">
        <v>1</v>
      </c>
      <c r="RJK4477" s="204">
        <v>754.9</v>
      </c>
      <c r="RJL4477" s="162">
        <v>2024</v>
      </c>
      <c r="RJM4477" s="188" t="s">
        <v>4570</v>
      </c>
      <c r="RJN4477" s="162" t="s">
        <v>4217</v>
      </c>
      <c r="RJO4477" s="105">
        <v>3914834.69</v>
      </c>
      <c r="RJP4477" s="196"/>
      <c r="RJQ4477" s="197"/>
      <c r="RJR4477" s="196"/>
      <c r="RJS4477" s="265">
        <v>3914834.69</v>
      </c>
      <c r="RJT4477" s="198">
        <v>45364</v>
      </c>
      <c r="RJU4477" s="102">
        <v>45386</v>
      </c>
      <c r="RJV4477" s="15"/>
      <c r="RJW4477" s="15"/>
      <c r="RJX4477" s="15"/>
      <c r="RJY4477" s="203" t="s">
        <v>3938</v>
      </c>
      <c r="RJZ4477" s="162">
        <v>1</v>
      </c>
      <c r="RKA4477" s="204">
        <v>754.9</v>
      </c>
      <c r="RKB4477" s="162">
        <v>2024</v>
      </c>
      <c r="RKC4477" s="188" t="s">
        <v>4570</v>
      </c>
      <c r="RKD4477" s="162" t="s">
        <v>4217</v>
      </c>
      <c r="RKE4477" s="105">
        <v>3914834.69</v>
      </c>
      <c r="RKF4477" s="196"/>
      <c r="RKG4477" s="197"/>
      <c r="RKH4477" s="196"/>
      <c r="RKI4477" s="265">
        <v>3914834.69</v>
      </c>
      <c r="RKJ4477" s="198">
        <v>45364</v>
      </c>
      <c r="RKK4477" s="102">
        <v>45386</v>
      </c>
      <c r="RKL4477" s="15"/>
      <c r="RKM4477" s="15"/>
      <c r="RKN4477" s="15"/>
      <c r="RKO4477" s="203" t="s">
        <v>3938</v>
      </c>
      <c r="RKP4477" s="162">
        <v>1</v>
      </c>
      <c r="RKQ4477" s="204">
        <v>754.9</v>
      </c>
      <c r="RKR4477" s="162">
        <v>2024</v>
      </c>
      <c r="RKS4477" s="188" t="s">
        <v>4570</v>
      </c>
      <c r="RKT4477" s="162" t="s">
        <v>4217</v>
      </c>
      <c r="RKU4477" s="105">
        <v>3914834.69</v>
      </c>
      <c r="RKV4477" s="196"/>
      <c r="RKW4477" s="197"/>
      <c r="RKX4477" s="196"/>
      <c r="RKY4477" s="265">
        <v>3914834.69</v>
      </c>
      <c r="RKZ4477" s="198">
        <v>45364</v>
      </c>
      <c r="RLA4477" s="102">
        <v>45386</v>
      </c>
      <c r="RLB4477" s="15"/>
      <c r="RLC4477" s="15"/>
      <c r="RLD4477" s="15"/>
      <c r="RLE4477" s="203" t="s">
        <v>3938</v>
      </c>
      <c r="RLF4477" s="162">
        <v>1</v>
      </c>
      <c r="RLG4477" s="204">
        <v>754.9</v>
      </c>
      <c r="RLH4477" s="162">
        <v>2024</v>
      </c>
      <c r="RLI4477" s="188" t="s">
        <v>4570</v>
      </c>
      <c r="RLJ4477" s="162" t="s">
        <v>4217</v>
      </c>
      <c r="RLK4477" s="105">
        <v>3914834.69</v>
      </c>
      <c r="RLL4477" s="196"/>
      <c r="RLM4477" s="197"/>
      <c r="RLN4477" s="196"/>
      <c r="RLO4477" s="265">
        <v>3914834.69</v>
      </c>
      <c r="RLP4477" s="198">
        <v>45364</v>
      </c>
      <c r="RLQ4477" s="102">
        <v>45386</v>
      </c>
      <c r="RLR4477" s="15"/>
      <c r="RLS4477" s="15"/>
      <c r="RLT4477" s="15"/>
      <c r="RLU4477" s="203" t="s">
        <v>3938</v>
      </c>
      <c r="RLV4477" s="162">
        <v>1</v>
      </c>
      <c r="RLW4477" s="204">
        <v>754.9</v>
      </c>
      <c r="RLX4477" s="162">
        <v>2024</v>
      </c>
      <c r="RLY4477" s="188" t="s">
        <v>4570</v>
      </c>
      <c r="RLZ4477" s="162" t="s">
        <v>4217</v>
      </c>
      <c r="RMA4477" s="105">
        <v>3914834.69</v>
      </c>
      <c r="RMB4477" s="196"/>
      <c r="RMC4477" s="197"/>
      <c r="RMD4477" s="196"/>
      <c r="RME4477" s="265">
        <v>3914834.69</v>
      </c>
      <c r="RMF4477" s="198">
        <v>45364</v>
      </c>
      <c r="RMG4477" s="102">
        <v>45386</v>
      </c>
      <c r="RMH4477" s="15"/>
      <c r="RMI4477" s="15"/>
      <c r="RMJ4477" s="15"/>
      <c r="RMK4477" s="203" t="s">
        <v>3938</v>
      </c>
      <c r="RML4477" s="162">
        <v>1</v>
      </c>
      <c r="RMM4477" s="204">
        <v>754.9</v>
      </c>
      <c r="RMN4477" s="162">
        <v>2024</v>
      </c>
      <c r="RMO4477" s="188" t="s">
        <v>4570</v>
      </c>
      <c r="RMP4477" s="162" t="s">
        <v>4217</v>
      </c>
      <c r="RMQ4477" s="105">
        <v>3914834.69</v>
      </c>
      <c r="RMR4477" s="196"/>
      <c r="RMS4477" s="197"/>
      <c r="RMT4477" s="196"/>
      <c r="RMU4477" s="265">
        <v>3914834.69</v>
      </c>
      <c r="RMV4477" s="198">
        <v>45364</v>
      </c>
      <c r="RMW4477" s="102">
        <v>45386</v>
      </c>
      <c r="RMX4477" s="15"/>
      <c r="RMY4477" s="15"/>
      <c r="RMZ4477" s="15"/>
      <c r="RNA4477" s="203" t="s">
        <v>3938</v>
      </c>
      <c r="RNB4477" s="162">
        <v>1</v>
      </c>
      <c r="RNC4477" s="204">
        <v>754.9</v>
      </c>
      <c r="RND4477" s="162">
        <v>2024</v>
      </c>
      <c r="RNE4477" s="188" t="s">
        <v>4570</v>
      </c>
      <c r="RNF4477" s="162" t="s">
        <v>4217</v>
      </c>
      <c r="RNG4477" s="105">
        <v>3914834.69</v>
      </c>
      <c r="RNH4477" s="196"/>
      <c r="RNI4477" s="197"/>
      <c r="RNJ4477" s="196"/>
      <c r="RNK4477" s="265">
        <v>3914834.69</v>
      </c>
      <c r="RNL4477" s="198">
        <v>45364</v>
      </c>
      <c r="RNM4477" s="102">
        <v>45386</v>
      </c>
      <c r="RNN4477" s="15"/>
      <c r="RNO4477" s="15"/>
      <c r="RNP4477" s="15"/>
      <c r="RNQ4477" s="203" t="s">
        <v>3938</v>
      </c>
      <c r="RNR4477" s="162">
        <v>1</v>
      </c>
      <c r="RNS4477" s="204">
        <v>754.9</v>
      </c>
      <c r="RNT4477" s="162">
        <v>2024</v>
      </c>
      <c r="RNU4477" s="188" t="s">
        <v>4570</v>
      </c>
      <c r="RNV4477" s="162" t="s">
        <v>4217</v>
      </c>
      <c r="RNW4477" s="105">
        <v>3914834.69</v>
      </c>
      <c r="RNX4477" s="196"/>
      <c r="RNY4477" s="197"/>
      <c r="RNZ4477" s="196"/>
      <c r="ROA4477" s="265">
        <v>3914834.69</v>
      </c>
      <c r="ROB4477" s="198">
        <v>45364</v>
      </c>
      <c r="ROC4477" s="102">
        <v>45386</v>
      </c>
      <c r="ROD4477" s="15"/>
      <c r="ROE4477" s="15"/>
      <c r="ROF4477" s="15"/>
      <c r="ROG4477" s="203" t="s">
        <v>3938</v>
      </c>
      <c r="ROH4477" s="162">
        <v>1</v>
      </c>
      <c r="ROI4477" s="204">
        <v>754.9</v>
      </c>
      <c r="ROJ4477" s="162">
        <v>2024</v>
      </c>
      <c r="ROK4477" s="188" t="s">
        <v>4570</v>
      </c>
      <c r="ROL4477" s="162" t="s">
        <v>4217</v>
      </c>
      <c r="ROM4477" s="105">
        <v>3914834.69</v>
      </c>
      <c r="RON4477" s="196"/>
      <c r="ROO4477" s="197"/>
      <c r="ROP4477" s="196"/>
      <c r="ROQ4477" s="265">
        <v>3914834.69</v>
      </c>
      <c r="ROR4477" s="198">
        <v>45364</v>
      </c>
      <c r="ROS4477" s="102">
        <v>45386</v>
      </c>
      <c r="ROT4477" s="15"/>
      <c r="ROU4477" s="15"/>
      <c r="ROV4477" s="15"/>
      <c r="ROW4477" s="203" t="s">
        <v>3938</v>
      </c>
      <c r="ROX4477" s="162">
        <v>1</v>
      </c>
      <c r="ROY4477" s="204">
        <v>754.9</v>
      </c>
      <c r="ROZ4477" s="162">
        <v>2024</v>
      </c>
      <c r="RPA4477" s="188" t="s">
        <v>4570</v>
      </c>
      <c r="RPB4477" s="162" t="s">
        <v>4217</v>
      </c>
      <c r="RPC4477" s="105">
        <v>3914834.69</v>
      </c>
      <c r="RPD4477" s="196"/>
      <c r="RPE4477" s="197"/>
      <c r="RPF4477" s="196"/>
      <c r="RPG4477" s="265">
        <v>3914834.69</v>
      </c>
      <c r="RPH4477" s="198">
        <v>45364</v>
      </c>
      <c r="RPI4477" s="102">
        <v>45386</v>
      </c>
      <c r="RPJ4477" s="15"/>
      <c r="RPK4477" s="15"/>
      <c r="RPL4477" s="15"/>
      <c r="RPM4477" s="203" t="s">
        <v>3938</v>
      </c>
      <c r="RPN4477" s="162">
        <v>1</v>
      </c>
      <c r="RPO4477" s="204">
        <v>754.9</v>
      </c>
      <c r="RPP4477" s="162">
        <v>2024</v>
      </c>
      <c r="RPQ4477" s="188" t="s">
        <v>4570</v>
      </c>
      <c r="RPR4477" s="162" t="s">
        <v>4217</v>
      </c>
      <c r="RPS4477" s="105">
        <v>3914834.69</v>
      </c>
      <c r="RPT4477" s="196"/>
      <c r="RPU4477" s="197"/>
      <c r="RPV4477" s="196"/>
      <c r="RPW4477" s="265">
        <v>3914834.69</v>
      </c>
      <c r="RPX4477" s="198">
        <v>45364</v>
      </c>
      <c r="RPY4477" s="102">
        <v>45386</v>
      </c>
      <c r="RPZ4477" s="15"/>
      <c r="RQA4477" s="15"/>
      <c r="RQB4477" s="15"/>
      <c r="RQC4477" s="203" t="s">
        <v>3938</v>
      </c>
      <c r="RQD4477" s="162">
        <v>1</v>
      </c>
      <c r="RQE4477" s="204">
        <v>754.9</v>
      </c>
      <c r="RQF4477" s="162">
        <v>2024</v>
      </c>
      <c r="RQG4477" s="188" t="s">
        <v>4570</v>
      </c>
      <c r="RQH4477" s="162" t="s">
        <v>4217</v>
      </c>
      <c r="RQI4477" s="105">
        <v>3914834.69</v>
      </c>
      <c r="RQJ4477" s="196"/>
      <c r="RQK4477" s="197"/>
      <c r="RQL4477" s="196"/>
      <c r="RQM4477" s="265">
        <v>3914834.69</v>
      </c>
      <c r="RQN4477" s="198">
        <v>45364</v>
      </c>
      <c r="RQO4477" s="102">
        <v>45386</v>
      </c>
      <c r="RQP4477" s="15"/>
      <c r="RQQ4477" s="15"/>
      <c r="RQR4477" s="15"/>
      <c r="RQS4477" s="203" t="s">
        <v>3938</v>
      </c>
      <c r="RQT4477" s="162">
        <v>1</v>
      </c>
      <c r="RQU4477" s="204">
        <v>754.9</v>
      </c>
      <c r="RQV4477" s="162">
        <v>2024</v>
      </c>
      <c r="RQW4477" s="188" t="s">
        <v>4570</v>
      </c>
      <c r="RQX4477" s="162" t="s">
        <v>4217</v>
      </c>
      <c r="RQY4477" s="105">
        <v>3914834.69</v>
      </c>
      <c r="RQZ4477" s="196"/>
      <c r="RRA4477" s="197"/>
      <c r="RRB4477" s="196"/>
      <c r="RRC4477" s="265">
        <v>3914834.69</v>
      </c>
      <c r="RRD4477" s="198">
        <v>45364</v>
      </c>
      <c r="RRE4477" s="102">
        <v>45386</v>
      </c>
      <c r="RRF4477" s="15"/>
      <c r="RRG4477" s="15"/>
      <c r="RRH4477" s="15"/>
      <c r="RRI4477" s="203" t="s">
        <v>3938</v>
      </c>
      <c r="RRJ4477" s="162">
        <v>1</v>
      </c>
      <c r="RRK4477" s="204">
        <v>754.9</v>
      </c>
      <c r="RRL4477" s="162">
        <v>2024</v>
      </c>
      <c r="RRM4477" s="188" t="s">
        <v>4570</v>
      </c>
      <c r="RRN4477" s="162" t="s">
        <v>4217</v>
      </c>
      <c r="RRO4477" s="105">
        <v>3914834.69</v>
      </c>
      <c r="RRP4477" s="196"/>
      <c r="RRQ4477" s="197"/>
      <c r="RRR4477" s="196"/>
      <c r="RRS4477" s="265">
        <v>3914834.69</v>
      </c>
      <c r="RRT4477" s="198">
        <v>45364</v>
      </c>
      <c r="RRU4477" s="102">
        <v>45386</v>
      </c>
      <c r="RRV4477" s="15"/>
      <c r="RRW4477" s="15"/>
      <c r="RRX4477" s="15"/>
      <c r="RRY4477" s="203" t="s">
        <v>3938</v>
      </c>
      <c r="RRZ4477" s="162">
        <v>1</v>
      </c>
      <c r="RSA4477" s="204">
        <v>754.9</v>
      </c>
      <c r="RSB4477" s="162">
        <v>2024</v>
      </c>
      <c r="RSC4477" s="188" t="s">
        <v>4570</v>
      </c>
      <c r="RSD4477" s="162" t="s">
        <v>4217</v>
      </c>
      <c r="RSE4477" s="105">
        <v>3914834.69</v>
      </c>
      <c r="RSF4477" s="196"/>
      <c r="RSG4477" s="197"/>
      <c r="RSH4477" s="196"/>
      <c r="RSI4477" s="265">
        <v>3914834.69</v>
      </c>
      <c r="RSJ4477" s="198">
        <v>45364</v>
      </c>
      <c r="RSK4477" s="102">
        <v>45386</v>
      </c>
      <c r="RSL4477" s="15"/>
      <c r="RSM4477" s="15"/>
      <c r="RSN4477" s="15"/>
      <c r="RSO4477" s="203" t="s">
        <v>3938</v>
      </c>
      <c r="RSP4477" s="162">
        <v>1</v>
      </c>
      <c r="RSQ4477" s="204">
        <v>754.9</v>
      </c>
      <c r="RSR4477" s="162">
        <v>2024</v>
      </c>
      <c r="RSS4477" s="188" t="s">
        <v>4570</v>
      </c>
      <c r="RST4477" s="162" t="s">
        <v>4217</v>
      </c>
      <c r="RSU4477" s="105">
        <v>3914834.69</v>
      </c>
      <c r="RSV4477" s="196"/>
      <c r="RSW4477" s="197"/>
      <c r="RSX4477" s="196"/>
      <c r="RSY4477" s="265">
        <v>3914834.69</v>
      </c>
      <c r="RSZ4477" s="198">
        <v>45364</v>
      </c>
      <c r="RTA4477" s="102">
        <v>45386</v>
      </c>
      <c r="RTB4477" s="15"/>
      <c r="RTC4477" s="15"/>
      <c r="RTD4477" s="15"/>
      <c r="RTE4477" s="203" t="s">
        <v>3938</v>
      </c>
      <c r="RTF4477" s="162">
        <v>1</v>
      </c>
      <c r="RTG4477" s="204">
        <v>754.9</v>
      </c>
      <c r="RTH4477" s="162">
        <v>2024</v>
      </c>
      <c r="RTI4477" s="188" t="s">
        <v>4570</v>
      </c>
      <c r="RTJ4477" s="162" t="s">
        <v>4217</v>
      </c>
      <c r="RTK4477" s="105">
        <v>3914834.69</v>
      </c>
      <c r="RTL4477" s="196"/>
      <c r="RTM4477" s="197"/>
      <c r="RTN4477" s="196"/>
      <c r="RTO4477" s="265">
        <v>3914834.69</v>
      </c>
      <c r="RTP4477" s="198">
        <v>45364</v>
      </c>
      <c r="RTQ4477" s="102">
        <v>45386</v>
      </c>
      <c r="RTR4477" s="15"/>
      <c r="RTS4477" s="15"/>
      <c r="RTT4477" s="15"/>
      <c r="RTU4477" s="203" t="s">
        <v>3938</v>
      </c>
      <c r="RTV4477" s="162">
        <v>1</v>
      </c>
      <c r="RTW4477" s="204">
        <v>754.9</v>
      </c>
      <c r="RTX4477" s="162">
        <v>2024</v>
      </c>
      <c r="RTY4477" s="188" t="s">
        <v>4570</v>
      </c>
      <c r="RTZ4477" s="162" t="s">
        <v>4217</v>
      </c>
      <c r="RUA4477" s="105">
        <v>3914834.69</v>
      </c>
      <c r="RUB4477" s="196"/>
      <c r="RUC4477" s="197"/>
      <c r="RUD4477" s="196"/>
      <c r="RUE4477" s="265">
        <v>3914834.69</v>
      </c>
      <c r="RUF4477" s="198">
        <v>45364</v>
      </c>
      <c r="RUG4477" s="102">
        <v>45386</v>
      </c>
      <c r="RUH4477" s="15"/>
      <c r="RUI4477" s="15"/>
      <c r="RUJ4477" s="15"/>
      <c r="RUK4477" s="203" t="s">
        <v>3938</v>
      </c>
      <c r="RUL4477" s="162">
        <v>1</v>
      </c>
      <c r="RUM4477" s="204">
        <v>754.9</v>
      </c>
      <c r="RUN4477" s="162">
        <v>2024</v>
      </c>
      <c r="RUO4477" s="188" t="s">
        <v>4570</v>
      </c>
      <c r="RUP4477" s="162" t="s">
        <v>4217</v>
      </c>
      <c r="RUQ4477" s="105">
        <v>3914834.69</v>
      </c>
      <c r="RUR4477" s="196"/>
      <c r="RUS4477" s="197"/>
      <c r="RUT4477" s="196"/>
      <c r="RUU4477" s="265">
        <v>3914834.69</v>
      </c>
      <c r="RUV4477" s="198">
        <v>45364</v>
      </c>
      <c r="RUW4477" s="102">
        <v>45386</v>
      </c>
      <c r="RUX4477" s="15"/>
      <c r="RUY4477" s="15"/>
      <c r="RUZ4477" s="15"/>
      <c r="RVA4477" s="203" t="s">
        <v>3938</v>
      </c>
      <c r="RVB4477" s="162">
        <v>1</v>
      </c>
      <c r="RVC4477" s="204">
        <v>754.9</v>
      </c>
      <c r="RVD4477" s="162">
        <v>2024</v>
      </c>
      <c r="RVE4477" s="188" t="s">
        <v>4570</v>
      </c>
      <c r="RVF4477" s="162" t="s">
        <v>4217</v>
      </c>
      <c r="RVG4477" s="105">
        <v>3914834.69</v>
      </c>
      <c r="RVH4477" s="196"/>
      <c r="RVI4477" s="197"/>
      <c r="RVJ4477" s="196"/>
      <c r="RVK4477" s="265">
        <v>3914834.69</v>
      </c>
      <c r="RVL4477" s="198">
        <v>45364</v>
      </c>
      <c r="RVM4477" s="102">
        <v>45386</v>
      </c>
      <c r="RVN4477" s="15"/>
      <c r="RVO4477" s="15"/>
      <c r="RVP4477" s="15"/>
      <c r="RVQ4477" s="203" t="s">
        <v>3938</v>
      </c>
      <c r="RVR4477" s="162">
        <v>1</v>
      </c>
      <c r="RVS4477" s="204">
        <v>754.9</v>
      </c>
      <c r="RVT4477" s="162">
        <v>2024</v>
      </c>
      <c r="RVU4477" s="188" t="s">
        <v>4570</v>
      </c>
      <c r="RVV4477" s="162" t="s">
        <v>4217</v>
      </c>
      <c r="RVW4477" s="105">
        <v>3914834.69</v>
      </c>
      <c r="RVX4477" s="196"/>
      <c r="RVY4477" s="197"/>
      <c r="RVZ4477" s="196"/>
      <c r="RWA4477" s="265">
        <v>3914834.69</v>
      </c>
      <c r="RWB4477" s="198">
        <v>45364</v>
      </c>
      <c r="RWC4477" s="102">
        <v>45386</v>
      </c>
      <c r="RWD4477" s="15"/>
      <c r="RWE4477" s="15"/>
      <c r="RWF4477" s="15"/>
      <c r="RWG4477" s="203" t="s">
        <v>3938</v>
      </c>
      <c r="RWH4477" s="162">
        <v>1</v>
      </c>
      <c r="RWI4477" s="204">
        <v>754.9</v>
      </c>
      <c r="RWJ4477" s="162">
        <v>2024</v>
      </c>
      <c r="RWK4477" s="188" t="s">
        <v>4570</v>
      </c>
      <c r="RWL4477" s="162" t="s">
        <v>4217</v>
      </c>
      <c r="RWM4477" s="105">
        <v>3914834.69</v>
      </c>
      <c r="RWN4477" s="196"/>
      <c r="RWO4477" s="197"/>
      <c r="RWP4477" s="196"/>
      <c r="RWQ4477" s="265">
        <v>3914834.69</v>
      </c>
      <c r="RWR4477" s="198">
        <v>45364</v>
      </c>
      <c r="RWS4477" s="102">
        <v>45386</v>
      </c>
      <c r="RWT4477" s="15"/>
      <c r="RWU4477" s="15"/>
      <c r="RWV4477" s="15"/>
      <c r="RWW4477" s="203" t="s">
        <v>3938</v>
      </c>
      <c r="RWX4477" s="162">
        <v>1</v>
      </c>
      <c r="RWY4477" s="204">
        <v>754.9</v>
      </c>
      <c r="RWZ4477" s="162">
        <v>2024</v>
      </c>
      <c r="RXA4477" s="188" t="s">
        <v>4570</v>
      </c>
      <c r="RXB4477" s="162" t="s">
        <v>4217</v>
      </c>
      <c r="RXC4477" s="105">
        <v>3914834.69</v>
      </c>
      <c r="RXD4477" s="196"/>
      <c r="RXE4477" s="197"/>
      <c r="RXF4477" s="196"/>
      <c r="RXG4477" s="265">
        <v>3914834.69</v>
      </c>
      <c r="RXH4477" s="198">
        <v>45364</v>
      </c>
      <c r="RXI4477" s="102">
        <v>45386</v>
      </c>
      <c r="RXJ4477" s="15"/>
      <c r="RXK4477" s="15"/>
      <c r="RXL4477" s="15"/>
      <c r="RXM4477" s="203" t="s">
        <v>3938</v>
      </c>
      <c r="RXN4477" s="162">
        <v>1</v>
      </c>
      <c r="RXO4477" s="204">
        <v>754.9</v>
      </c>
      <c r="RXP4477" s="162">
        <v>2024</v>
      </c>
      <c r="RXQ4477" s="188" t="s">
        <v>4570</v>
      </c>
      <c r="RXR4477" s="162" t="s">
        <v>4217</v>
      </c>
      <c r="RXS4477" s="105">
        <v>3914834.69</v>
      </c>
      <c r="RXT4477" s="196"/>
      <c r="RXU4477" s="197"/>
      <c r="RXV4477" s="196"/>
      <c r="RXW4477" s="265">
        <v>3914834.69</v>
      </c>
      <c r="RXX4477" s="198">
        <v>45364</v>
      </c>
      <c r="RXY4477" s="102">
        <v>45386</v>
      </c>
      <c r="RXZ4477" s="15"/>
      <c r="RYA4477" s="15"/>
      <c r="RYB4477" s="15"/>
      <c r="RYC4477" s="203" t="s">
        <v>3938</v>
      </c>
      <c r="RYD4477" s="162">
        <v>1</v>
      </c>
      <c r="RYE4477" s="204">
        <v>754.9</v>
      </c>
      <c r="RYF4477" s="162">
        <v>2024</v>
      </c>
      <c r="RYG4477" s="188" t="s">
        <v>4570</v>
      </c>
      <c r="RYH4477" s="162" t="s">
        <v>4217</v>
      </c>
      <c r="RYI4477" s="105">
        <v>3914834.69</v>
      </c>
      <c r="RYJ4477" s="196"/>
      <c r="RYK4477" s="197"/>
      <c r="RYL4477" s="196"/>
      <c r="RYM4477" s="265">
        <v>3914834.69</v>
      </c>
      <c r="RYN4477" s="198">
        <v>45364</v>
      </c>
      <c r="RYO4477" s="102">
        <v>45386</v>
      </c>
      <c r="RYP4477" s="15"/>
      <c r="RYQ4477" s="15"/>
      <c r="RYR4477" s="15"/>
      <c r="RYS4477" s="203" t="s">
        <v>3938</v>
      </c>
      <c r="RYT4477" s="162">
        <v>1</v>
      </c>
      <c r="RYU4477" s="204">
        <v>754.9</v>
      </c>
      <c r="RYV4477" s="162">
        <v>2024</v>
      </c>
      <c r="RYW4477" s="188" t="s">
        <v>4570</v>
      </c>
      <c r="RYX4477" s="162" t="s">
        <v>4217</v>
      </c>
      <c r="RYY4477" s="105">
        <v>3914834.69</v>
      </c>
      <c r="RYZ4477" s="196"/>
      <c r="RZA4477" s="197"/>
      <c r="RZB4477" s="196"/>
      <c r="RZC4477" s="265">
        <v>3914834.69</v>
      </c>
      <c r="RZD4477" s="198">
        <v>45364</v>
      </c>
      <c r="RZE4477" s="102">
        <v>45386</v>
      </c>
      <c r="RZF4477" s="15"/>
      <c r="RZG4477" s="15"/>
      <c r="RZH4477" s="15"/>
      <c r="RZI4477" s="203" t="s">
        <v>3938</v>
      </c>
      <c r="RZJ4477" s="162">
        <v>1</v>
      </c>
      <c r="RZK4477" s="204">
        <v>754.9</v>
      </c>
      <c r="RZL4477" s="162">
        <v>2024</v>
      </c>
      <c r="RZM4477" s="188" t="s">
        <v>4570</v>
      </c>
      <c r="RZN4477" s="162" t="s">
        <v>4217</v>
      </c>
      <c r="RZO4477" s="105">
        <v>3914834.69</v>
      </c>
      <c r="RZP4477" s="196"/>
      <c r="RZQ4477" s="197"/>
      <c r="RZR4477" s="196"/>
      <c r="RZS4477" s="265">
        <v>3914834.69</v>
      </c>
      <c r="RZT4477" s="198">
        <v>45364</v>
      </c>
      <c r="RZU4477" s="102">
        <v>45386</v>
      </c>
      <c r="RZV4477" s="15"/>
      <c r="RZW4477" s="15"/>
      <c r="RZX4477" s="15"/>
      <c r="RZY4477" s="203" t="s">
        <v>3938</v>
      </c>
      <c r="RZZ4477" s="162">
        <v>1</v>
      </c>
      <c r="SAA4477" s="204">
        <v>754.9</v>
      </c>
      <c r="SAB4477" s="162">
        <v>2024</v>
      </c>
      <c r="SAC4477" s="188" t="s">
        <v>4570</v>
      </c>
      <c r="SAD4477" s="162" t="s">
        <v>4217</v>
      </c>
      <c r="SAE4477" s="105">
        <v>3914834.69</v>
      </c>
      <c r="SAF4477" s="196"/>
      <c r="SAG4477" s="197"/>
      <c r="SAH4477" s="196"/>
      <c r="SAI4477" s="265">
        <v>3914834.69</v>
      </c>
      <c r="SAJ4477" s="198">
        <v>45364</v>
      </c>
      <c r="SAK4477" s="102">
        <v>45386</v>
      </c>
      <c r="SAL4477" s="15"/>
      <c r="SAM4477" s="15"/>
      <c r="SAN4477" s="15"/>
      <c r="SAO4477" s="203" t="s">
        <v>3938</v>
      </c>
      <c r="SAP4477" s="162">
        <v>1</v>
      </c>
      <c r="SAQ4477" s="204">
        <v>754.9</v>
      </c>
      <c r="SAR4477" s="162">
        <v>2024</v>
      </c>
      <c r="SAS4477" s="188" t="s">
        <v>4570</v>
      </c>
      <c r="SAT4477" s="162" t="s">
        <v>4217</v>
      </c>
      <c r="SAU4477" s="105">
        <v>3914834.69</v>
      </c>
      <c r="SAV4477" s="196"/>
      <c r="SAW4477" s="197"/>
      <c r="SAX4477" s="196"/>
      <c r="SAY4477" s="265">
        <v>3914834.69</v>
      </c>
      <c r="SAZ4477" s="198">
        <v>45364</v>
      </c>
      <c r="SBA4477" s="102">
        <v>45386</v>
      </c>
      <c r="SBB4477" s="15"/>
      <c r="SBC4477" s="15"/>
      <c r="SBD4477" s="15"/>
      <c r="SBE4477" s="203" t="s">
        <v>3938</v>
      </c>
      <c r="SBF4477" s="162">
        <v>1</v>
      </c>
      <c r="SBG4477" s="204">
        <v>754.9</v>
      </c>
      <c r="SBH4477" s="162">
        <v>2024</v>
      </c>
      <c r="SBI4477" s="188" t="s">
        <v>4570</v>
      </c>
      <c r="SBJ4477" s="162" t="s">
        <v>4217</v>
      </c>
      <c r="SBK4477" s="105">
        <v>3914834.69</v>
      </c>
      <c r="SBL4477" s="196"/>
      <c r="SBM4477" s="197"/>
      <c r="SBN4477" s="196"/>
      <c r="SBO4477" s="265">
        <v>3914834.69</v>
      </c>
      <c r="SBP4477" s="198">
        <v>45364</v>
      </c>
      <c r="SBQ4477" s="102">
        <v>45386</v>
      </c>
      <c r="SBR4477" s="15"/>
      <c r="SBS4477" s="15"/>
      <c r="SBT4477" s="15"/>
      <c r="SBU4477" s="203" t="s">
        <v>3938</v>
      </c>
      <c r="SBV4477" s="162">
        <v>1</v>
      </c>
      <c r="SBW4477" s="204">
        <v>754.9</v>
      </c>
      <c r="SBX4477" s="162">
        <v>2024</v>
      </c>
      <c r="SBY4477" s="188" t="s">
        <v>4570</v>
      </c>
      <c r="SBZ4477" s="162" t="s">
        <v>4217</v>
      </c>
      <c r="SCA4477" s="105">
        <v>3914834.69</v>
      </c>
      <c r="SCB4477" s="196"/>
      <c r="SCC4477" s="197"/>
      <c r="SCD4477" s="196"/>
      <c r="SCE4477" s="265">
        <v>3914834.69</v>
      </c>
      <c r="SCF4477" s="198">
        <v>45364</v>
      </c>
      <c r="SCG4477" s="102">
        <v>45386</v>
      </c>
      <c r="SCH4477" s="15"/>
      <c r="SCI4477" s="15"/>
      <c r="SCJ4477" s="15"/>
      <c r="SCK4477" s="203" t="s">
        <v>3938</v>
      </c>
      <c r="SCL4477" s="162">
        <v>1</v>
      </c>
      <c r="SCM4477" s="204">
        <v>754.9</v>
      </c>
      <c r="SCN4477" s="162">
        <v>2024</v>
      </c>
      <c r="SCO4477" s="188" t="s">
        <v>4570</v>
      </c>
      <c r="SCP4477" s="162" t="s">
        <v>4217</v>
      </c>
      <c r="SCQ4477" s="105">
        <v>3914834.69</v>
      </c>
      <c r="SCR4477" s="196"/>
      <c r="SCS4477" s="197"/>
      <c r="SCT4477" s="196"/>
      <c r="SCU4477" s="265">
        <v>3914834.69</v>
      </c>
      <c r="SCV4477" s="198">
        <v>45364</v>
      </c>
      <c r="SCW4477" s="102">
        <v>45386</v>
      </c>
      <c r="SCX4477" s="15"/>
      <c r="SCY4477" s="15"/>
      <c r="SCZ4477" s="15"/>
      <c r="SDA4477" s="203" t="s">
        <v>3938</v>
      </c>
      <c r="SDB4477" s="162">
        <v>1</v>
      </c>
      <c r="SDC4477" s="204">
        <v>754.9</v>
      </c>
      <c r="SDD4477" s="162">
        <v>2024</v>
      </c>
      <c r="SDE4477" s="188" t="s">
        <v>4570</v>
      </c>
      <c r="SDF4477" s="162" t="s">
        <v>4217</v>
      </c>
      <c r="SDG4477" s="105">
        <v>3914834.69</v>
      </c>
      <c r="SDH4477" s="196"/>
      <c r="SDI4477" s="197"/>
      <c r="SDJ4477" s="196"/>
      <c r="SDK4477" s="265">
        <v>3914834.69</v>
      </c>
      <c r="SDL4477" s="198">
        <v>45364</v>
      </c>
      <c r="SDM4477" s="102">
        <v>45386</v>
      </c>
      <c r="SDN4477" s="15"/>
      <c r="SDO4477" s="15"/>
      <c r="SDP4477" s="15"/>
      <c r="SDQ4477" s="203" t="s">
        <v>3938</v>
      </c>
      <c r="SDR4477" s="162">
        <v>1</v>
      </c>
      <c r="SDS4477" s="204">
        <v>754.9</v>
      </c>
      <c r="SDT4477" s="162">
        <v>2024</v>
      </c>
      <c r="SDU4477" s="188" t="s">
        <v>4570</v>
      </c>
      <c r="SDV4477" s="162" t="s">
        <v>4217</v>
      </c>
      <c r="SDW4477" s="105">
        <v>3914834.69</v>
      </c>
      <c r="SDX4477" s="196"/>
      <c r="SDY4477" s="197"/>
      <c r="SDZ4477" s="196"/>
      <c r="SEA4477" s="265">
        <v>3914834.69</v>
      </c>
      <c r="SEB4477" s="198">
        <v>45364</v>
      </c>
      <c r="SEC4477" s="102">
        <v>45386</v>
      </c>
      <c r="SED4477" s="15"/>
      <c r="SEE4477" s="15"/>
      <c r="SEF4477" s="15"/>
      <c r="SEG4477" s="203" t="s">
        <v>3938</v>
      </c>
      <c r="SEH4477" s="162">
        <v>1</v>
      </c>
      <c r="SEI4477" s="204">
        <v>754.9</v>
      </c>
      <c r="SEJ4477" s="162">
        <v>2024</v>
      </c>
      <c r="SEK4477" s="188" t="s">
        <v>4570</v>
      </c>
      <c r="SEL4477" s="162" t="s">
        <v>4217</v>
      </c>
      <c r="SEM4477" s="105">
        <v>3914834.69</v>
      </c>
      <c r="SEN4477" s="196"/>
      <c r="SEO4477" s="197"/>
      <c r="SEP4477" s="196"/>
      <c r="SEQ4477" s="265">
        <v>3914834.69</v>
      </c>
      <c r="SER4477" s="198">
        <v>45364</v>
      </c>
      <c r="SES4477" s="102">
        <v>45386</v>
      </c>
      <c r="SET4477" s="15"/>
      <c r="SEU4477" s="15"/>
      <c r="SEV4477" s="15"/>
      <c r="SEW4477" s="203" t="s">
        <v>3938</v>
      </c>
      <c r="SEX4477" s="162">
        <v>1</v>
      </c>
      <c r="SEY4477" s="204">
        <v>754.9</v>
      </c>
      <c r="SEZ4477" s="162">
        <v>2024</v>
      </c>
      <c r="SFA4477" s="188" t="s">
        <v>4570</v>
      </c>
      <c r="SFB4477" s="162" t="s">
        <v>4217</v>
      </c>
      <c r="SFC4477" s="105">
        <v>3914834.69</v>
      </c>
      <c r="SFD4477" s="196"/>
      <c r="SFE4477" s="197"/>
      <c r="SFF4477" s="196"/>
      <c r="SFG4477" s="265">
        <v>3914834.69</v>
      </c>
      <c r="SFH4477" s="198">
        <v>45364</v>
      </c>
      <c r="SFI4477" s="102">
        <v>45386</v>
      </c>
      <c r="SFJ4477" s="15"/>
      <c r="SFK4477" s="15"/>
      <c r="SFL4477" s="15"/>
      <c r="SFM4477" s="203" t="s">
        <v>3938</v>
      </c>
      <c r="SFN4477" s="162">
        <v>1</v>
      </c>
      <c r="SFO4477" s="204">
        <v>754.9</v>
      </c>
      <c r="SFP4477" s="162">
        <v>2024</v>
      </c>
      <c r="SFQ4477" s="188" t="s">
        <v>4570</v>
      </c>
      <c r="SFR4477" s="162" t="s">
        <v>4217</v>
      </c>
      <c r="SFS4477" s="105">
        <v>3914834.69</v>
      </c>
      <c r="SFT4477" s="196"/>
      <c r="SFU4477" s="197"/>
      <c r="SFV4477" s="196"/>
      <c r="SFW4477" s="265">
        <v>3914834.69</v>
      </c>
      <c r="SFX4477" s="198">
        <v>45364</v>
      </c>
      <c r="SFY4477" s="102">
        <v>45386</v>
      </c>
      <c r="SFZ4477" s="15"/>
      <c r="SGA4477" s="15"/>
      <c r="SGB4477" s="15"/>
      <c r="SGC4477" s="203" t="s">
        <v>3938</v>
      </c>
      <c r="SGD4477" s="162">
        <v>1</v>
      </c>
      <c r="SGE4477" s="204">
        <v>754.9</v>
      </c>
      <c r="SGF4477" s="162">
        <v>2024</v>
      </c>
      <c r="SGG4477" s="188" t="s">
        <v>4570</v>
      </c>
      <c r="SGH4477" s="162" t="s">
        <v>4217</v>
      </c>
      <c r="SGI4477" s="105">
        <v>3914834.69</v>
      </c>
      <c r="SGJ4477" s="196"/>
      <c r="SGK4477" s="197"/>
      <c r="SGL4477" s="196"/>
      <c r="SGM4477" s="265">
        <v>3914834.69</v>
      </c>
      <c r="SGN4477" s="198">
        <v>45364</v>
      </c>
      <c r="SGO4477" s="102">
        <v>45386</v>
      </c>
      <c r="SGP4477" s="15"/>
      <c r="SGQ4477" s="15"/>
      <c r="SGR4477" s="15"/>
      <c r="SGS4477" s="203" t="s">
        <v>3938</v>
      </c>
      <c r="SGT4477" s="162">
        <v>1</v>
      </c>
      <c r="SGU4477" s="204">
        <v>754.9</v>
      </c>
      <c r="SGV4477" s="162">
        <v>2024</v>
      </c>
      <c r="SGW4477" s="188" t="s">
        <v>4570</v>
      </c>
      <c r="SGX4477" s="162" t="s">
        <v>4217</v>
      </c>
      <c r="SGY4477" s="105">
        <v>3914834.69</v>
      </c>
      <c r="SGZ4477" s="196"/>
      <c r="SHA4477" s="197"/>
      <c r="SHB4477" s="196"/>
      <c r="SHC4477" s="265">
        <v>3914834.69</v>
      </c>
      <c r="SHD4477" s="198">
        <v>45364</v>
      </c>
      <c r="SHE4477" s="102">
        <v>45386</v>
      </c>
      <c r="SHF4477" s="15"/>
      <c r="SHG4477" s="15"/>
      <c r="SHH4477" s="15"/>
      <c r="SHI4477" s="203" t="s">
        <v>3938</v>
      </c>
      <c r="SHJ4477" s="162">
        <v>1</v>
      </c>
      <c r="SHK4477" s="204">
        <v>754.9</v>
      </c>
      <c r="SHL4477" s="162">
        <v>2024</v>
      </c>
      <c r="SHM4477" s="188" t="s">
        <v>4570</v>
      </c>
      <c r="SHN4477" s="162" t="s">
        <v>4217</v>
      </c>
      <c r="SHO4477" s="105">
        <v>3914834.69</v>
      </c>
      <c r="SHP4477" s="196"/>
      <c r="SHQ4477" s="197"/>
      <c r="SHR4477" s="196"/>
      <c r="SHS4477" s="265">
        <v>3914834.69</v>
      </c>
      <c r="SHT4477" s="198">
        <v>45364</v>
      </c>
      <c r="SHU4477" s="102">
        <v>45386</v>
      </c>
      <c r="SHV4477" s="15"/>
      <c r="SHW4477" s="15"/>
      <c r="SHX4477" s="15"/>
      <c r="SHY4477" s="203" t="s">
        <v>3938</v>
      </c>
      <c r="SHZ4477" s="162">
        <v>1</v>
      </c>
      <c r="SIA4477" s="204">
        <v>754.9</v>
      </c>
      <c r="SIB4477" s="162">
        <v>2024</v>
      </c>
      <c r="SIC4477" s="188" t="s">
        <v>4570</v>
      </c>
      <c r="SID4477" s="162" t="s">
        <v>4217</v>
      </c>
      <c r="SIE4477" s="105">
        <v>3914834.69</v>
      </c>
      <c r="SIF4477" s="196"/>
      <c r="SIG4477" s="197"/>
      <c r="SIH4477" s="196"/>
      <c r="SII4477" s="265">
        <v>3914834.69</v>
      </c>
      <c r="SIJ4477" s="198">
        <v>45364</v>
      </c>
      <c r="SIK4477" s="102">
        <v>45386</v>
      </c>
      <c r="SIL4477" s="15"/>
      <c r="SIM4477" s="15"/>
      <c r="SIN4477" s="15"/>
      <c r="SIO4477" s="203" t="s">
        <v>3938</v>
      </c>
      <c r="SIP4477" s="162">
        <v>1</v>
      </c>
      <c r="SIQ4477" s="204">
        <v>754.9</v>
      </c>
      <c r="SIR4477" s="162">
        <v>2024</v>
      </c>
      <c r="SIS4477" s="188" t="s">
        <v>4570</v>
      </c>
      <c r="SIT4477" s="162" t="s">
        <v>4217</v>
      </c>
      <c r="SIU4477" s="105">
        <v>3914834.69</v>
      </c>
      <c r="SIV4477" s="196"/>
      <c r="SIW4477" s="197"/>
      <c r="SIX4477" s="196"/>
      <c r="SIY4477" s="265">
        <v>3914834.69</v>
      </c>
      <c r="SIZ4477" s="198">
        <v>45364</v>
      </c>
      <c r="SJA4477" s="102">
        <v>45386</v>
      </c>
      <c r="SJB4477" s="15"/>
      <c r="SJC4477" s="15"/>
      <c r="SJD4477" s="15"/>
      <c r="SJE4477" s="203" t="s">
        <v>3938</v>
      </c>
      <c r="SJF4477" s="162">
        <v>1</v>
      </c>
      <c r="SJG4477" s="204">
        <v>754.9</v>
      </c>
      <c r="SJH4477" s="162">
        <v>2024</v>
      </c>
      <c r="SJI4477" s="188" t="s">
        <v>4570</v>
      </c>
      <c r="SJJ4477" s="162" t="s">
        <v>4217</v>
      </c>
      <c r="SJK4477" s="105">
        <v>3914834.69</v>
      </c>
      <c r="SJL4477" s="196"/>
      <c r="SJM4477" s="197"/>
      <c r="SJN4477" s="196"/>
      <c r="SJO4477" s="265">
        <v>3914834.69</v>
      </c>
      <c r="SJP4477" s="198">
        <v>45364</v>
      </c>
      <c r="SJQ4477" s="102">
        <v>45386</v>
      </c>
      <c r="SJR4477" s="15"/>
      <c r="SJS4477" s="15"/>
      <c r="SJT4477" s="15"/>
      <c r="SJU4477" s="203" t="s">
        <v>3938</v>
      </c>
      <c r="SJV4477" s="162">
        <v>1</v>
      </c>
      <c r="SJW4477" s="204">
        <v>754.9</v>
      </c>
      <c r="SJX4477" s="162">
        <v>2024</v>
      </c>
      <c r="SJY4477" s="188" t="s">
        <v>4570</v>
      </c>
      <c r="SJZ4477" s="162" t="s">
        <v>4217</v>
      </c>
      <c r="SKA4477" s="105">
        <v>3914834.69</v>
      </c>
      <c r="SKB4477" s="196"/>
      <c r="SKC4477" s="197"/>
      <c r="SKD4477" s="196"/>
      <c r="SKE4477" s="265">
        <v>3914834.69</v>
      </c>
      <c r="SKF4477" s="198">
        <v>45364</v>
      </c>
      <c r="SKG4477" s="102">
        <v>45386</v>
      </c>
      <c r="SKH4477" s="15"/>
      <c r="SKI4477" s="15"/>
      <c r="SKJ4477" s="15"/>
      <c r="SKK4477" s="203" t="s">
        <v>3938</v>
      </c>
      <c r="SKL4477" s="162">
        <v>1</v>
      </c>
      <c r="SKM4477" s="204">
        <v>754.9</v>
      </c>
      <c r="SKN4477" s="162">
        <v>2024</v>
      </c>
      <c r="SKO4477" s="188" t="s">
        <v>4570</v>
      </c>
      <c r="SKP4477" s="162" t="s">
        <v>4217</v>
      </c>
      <c r="SKQ4477" s="105">
        <v>3914834.69</v>
      </c>
      <c r="SKR4477" s="196"/>
      <c r="SKS4477" s="197"/>
      <c r="SKT4477" s="196"/>
      <c r="SKU4477" s="265">
        <v>3914834.69</v>
      </c>
      <c r="SKV4477" s="198">
        <v>45364</v>
      </c>
      <c r="SKW4477" s="102">
        <v>45386</v>
      </c>
      <c r="SKX4477" s="15"/>
      <c r="SKY4477" s="15"/>
      <c r="SKZ4477" s="15"/>
      <c r="SLA4477" s="203" t="s">
        <v>3938</v>
      </c>
      <c r="SLB4477" s="162">
        <v>1</v>
      </c>
      <c r="SLC4477" s="204">
        <v>754.9</v>
      </c>
      <c r="SLD4477" s="162">
        <v>2024</v>
      </c>
      <c r="SLE4477" s="188" t="s">
        <v>4570</v>
      </c>
      <c r="SLF4477" s="162" t="s">
        <v>4217</v>
      </c>
      <c r="SLG4477" s="105">
        <v>3914834.69</v>
      </c>
      <c r="SLH4477" s="196"/>
      <c r="SLI4477" s="197"/>
      <c r="SLJ4477" s="196"/>
      <c r="SLK4477" s="265">
        <v>3914834.69</v>
      </c>
      <c r="SLL4477" s="198">
        <v>45364</v>
      </c>
      <c r="SLM4477" s="102">
        <v>45386</v>
      </c>
      <c r="SLN4477" s="15"/>
      <c r="SLO4477" s="15"/>
      <c r="SLP4477" s="15"/>
      <c r="SLQ4477" s="203" t="s">
        <v>3938</v>
      </c>
      <c r="SLR4477" s="162">
        <v>1</v>
      </c>
      <c r="SLS4477" s="204">
        <v>754.9</v>
      </c>
      <c r="SLT4477" s="162">
        <v>2024</v>
      </c>
      <c r="SLU4477" s="188" t="s">
        <v>4570</v>
      </c>
      <c r="SLV4477" s="162" t="s">
        <v>4217</v>
      </c>
      <c r="SLW4477" s="105">
        <v>3914834.69</v>
      </c>
      <c r="SLX4477" s="196"/>
      <c r="SLY4477" s="197"/>
      <c r="SLZ4477" s="196"/>
      <c r="SMA4477" s="265">
        <v>3914834.69</v>
      </c>
      <c r="SMB4477" s="198">
        <v>45364</v>
      </c>
      <c r="SMC4477" s="102">
        <v>45386</v>
      </c>
      <c r="SMD4477" s="15"/>
      <c r="SME4477" s="15"/>
      <c r="SMF4477" s="15"/>
      <c r="SMG4477" s="203" t="s">
        <v>3938</v>
      </c>
      <c r="SMH4477" s="162">
        <v>1</v>
      </c>
      <c r="SMI4477" s="204">
        <v>754.9</v>
      </c>
      <c r="SMJ4477" s="162">
        <v>2024</v>
      </c>
      <c r="SMK4477" s="188" t="s">
        <v>4570</v>
      </c>
      <c r="SML4477" s="162" t="s">
        <v>4217</v>
      </c>
      <c r="SMM4477" s="105">
        <v>3914834.69</v>
      </c>
      <c r="SMN4477" s="196"/>
      <c r="SMO4477" s="197"/>
      <c r="SMP4477" s="196"/>
      <c r="SMQ4477" s="265">
        <v>3914834.69</v>
      </c>
      <c r="SMR4477" s="198">
        <v>45364</v>
      </c>
      <c r="SMS4477" s="102">
        <v>45386</v>
      </c>
      <c r="SMT4477" s="15"/>
      <c r="SMU4477" s="15"/>
      <c r="SMV4477" s="15"/>
      <c r="SMW4477" s="203" t="s">
        <v>3938</v>
      </c>
      <c r="SMX4477" s="162">
        <v>1</v>
      </c>
      <c r="SMY4477" s="204">
        <v>754.9</v>
      </c>
      <c r="SMZ4477" s="162">
        <v>2024</v>
      </c>
      <c r="SNA4477" s="188" t="s">
        <v>4570</v>
      </c>
      <c r="SNB4477" s="162" t="s">
        <v>4217</v>
      </c>
      <c r="SNC4477" s="105">
        <v>3914834.69</v>
      </c>
      <c r="SND4477" s="196"/>
      <c r="SNE4477" s="197"/>
      <c r="SNF4477" s="196"/>
      <c r="SNG4477" s="265">
        <v>3914834.69</v>
      </c>
      <c r="SNH4477" s="198">
        <v>45364</v>
      </c>
      <c r="SNI4477" s="102">
        <v>45386</v>
      </c>
      <c r="SNJ4477" s="15"/>
      <c r="SNK4477" s="15"/>
      <c r="SNL4477" s="15"/>
      <c r="SNM4477" s="203" t="s">
        <v>3938</v>
      </c>
      <c r="SNN4477" s="162">
        <v>1</v>
      </c>
      <c r="SNO4477" s="204">
        <v>754.9</v>
      </c>
      <c r="SNP4477" s="162">
        <v>2024</v>
      </c>
      <c r="SNQ4477" s="188" t="s">
        <v>4570</v>
      </c>
      <c r="SNR4477" s="162" t="s">
        <v>4217</v>
      </c>
      <c r="SNS4477" s="105">
        <v>3914834.69</v>
      </c>
      <c r="SNT4477" s="196"/>
      <c r="SNU4477" s="197"/>
      <c r="SNV4477" s="196"/>
      <c r="SNW4477" s="265">
        <v>3914834.69</v>
      </c>
      <c r="SNX4477" s="198">
        <v>45364</v>
      </c>
      <c r="SNY4477" s="102">
        <v>45386</v>
      </c>
      <c r="SNZ4477" s="15"/>
      <c r="SOA4477" s="15"/>
      <c r="SOB4477" s="15"/>
      <c r="SOC4477" s="203" t="s">
        <v>3938</v>
      </c>
      <c r="SOD4477" s="162">
        <v>1</v>
      </c>
      <c r="SOE4477" s="204">
        <v>754.9</v>
      </c>
      <c r="SOF4477" s="162">
        <v>2024</v>
      </c>
      <c r="SOG4477" s="188" t="s">
        <v>4570</v>
      </c>
      <c r="SOH4477" s="162" t="s">
        <v>4217</v>
      </c>
      <c r="SOI4477" s="105">
        <v>3914834.69</v>
      </c>
      <c r="SOJ4477" s="196"/>
      <c r="SOK4477" s="197"/>
      <c r="SOL4477" s="196"/>
      <c r="SOM4477" s="265">
        <v>3914834.69</v>
      </c>
      <c r="SON4477" s="198">
        <v>45364</v>
      </c>
      <c r="SOO4477" s="102">
        <v>45386</v>
      </c>
      <c r="SOP4477" s="15"/>
      <c r="SOQ4477" s="15"/>
      <c r="SOR4477" s="15"/>
      <c r="SOS4477" s="203" t="s">
        <v>3938</v>
      </c>
      <c r="SOT4477" s="162">
        <v>1</v>
      </c>
      <c r="SOU4477" s="204">
        <v>754.9</v>
      </c>
      <c r="SOV4477" s="162">
        <v>2024</v>
      </c>
      <c r="SOW4477" s="188" t="s">
        <v>4570</v>
      </c>
      <c r="SOX4477" s="162" t="s">
        <v>4217</v>
      </c>
      <c r="SOY4477" s="105">
        <v>3914834.69</v>
      </c>
      <c r="SOZ4477" s="196"/>
      <c r="SPA4477" s="197"/>
      <c r="SPB4477" s="196"/>
      <c r="SPC4477" s="265">
        <v>3914834.69</v>
      </c>
      <c r="SPD4477" s="198">
        <v>45364</v>
      </c>
      <c r="SPE4477" s="102">
        <v>45386</v>
      </c>
      <c r="SPF4477" s="15"/>
      <c r="SPG4477" s="15"/>
      <c r="SPH4477" s="15"/>
      <c r="SPI4477" s="203" t="s">
        <v>3938</v>
      </c>
      <c r="SPJ4477" s="162">
        <v>1</v>
      </c>
      <c r="SPK4477" s="204">
        <v>754.9</v>
      </c>
      <c r="SPL4477" s="162">
        <v>2024</v>
      </c>
      <c r="SPM4477" s="188" t="s">
        <v>4570</v>
      </c>
      <c r="SPN4477" s="162" t="s">
        <v>4217</v>
      </c>
      <c r="SPO4477" s="105">
        <v>3914834.69</v>
      </c>
      <c r="SPP4477" s="196"/>
      <c r="SPQ4477" s="197"/>
      <c r="SPR4477" s="196"/>
      <c r="SPS4477" s="265">
        <v>3914834.69</v>
      </c>
      <c r="SPT4477" s="198">
        <v>45364</v>
      </c>
      <c r="SPU4477" s="102">
        <v>45386</v>
      </c>
      <c r="SPV4477" s="15"/>
      <c r="SPW4477" s="15"/>
      <c r="SPX4477" s="15"/>
      <c r="SPY4477" s="203" t="s">
        <v>3938</v>
      </c>
      <c r="SPZ4477" s="162">
        <v>1</v>
      </c>
      <c r="SQA4477" s="204">
        <v>754.9</v>
      </c>
      <c r="SQB4477" s="162">
        <v>2024</v>
      </c>
      <c r="SQC4477" s="188" t="s">
        <v>4570</v>
      </c>
      <c r="SQD4477" s="162" t="s">
        <v>4217</v>
      </c>
      <c r="SQE4477" s="105">
        <v>3914834.69</v>
      </c>
      <c r="SQF4477" s="196"/>
      <c r="SQG4477" s="197"/>
      <c r="SQH4477" s="196"/>
      <c r="SQI4477" s="265">
        <v>3914834.69</v>
      </c>
      <c r="SQJ4477" s="198">
        <v>45364</v>
      </c>
      <c r="SQK4477" s="102">
        <v>45386</v>
      </c>
      <c r="SQL4477" s="15"/>
      <c r="SQM4477" s="15"/>
      <c r="SQN4477" s="15"/>
      <c r="SQO4477" s="203" t="s">
        <v>3938</v>
      </c>
      <c r="SQP4477" s="162">
        <v>1</v>
      </c>
      <c r="SQQ4477" s="204">
        <v>754.9</v>
      </c>
      <c r="SQR4477" s="162">
        <v>2024</v>
      </c>
      <c r="SQS4477" s="188" t="s">
        <v>4570</v>
      </c>
      <c r="SQT4477" s="162" t="s">
        <v>4217</v>
      </c>
      <c r="SQU4477" s="105">
        <v>3914834.69</v>
      </c>
      <c r="SQV4477" s="196"/>
      <c r="SQW4477" s="197"/>
      <c r="SQX4477" s="196"/>
      <c r="SQY4477" s="265">
        <v>3914834.69</v>
      </c>
      <c r="SQZ4477" s="198">
        <v>45364</v>
      </c>
      <c r="SRA4477" s="102">
        <v>45386</v>
      </c>
      <c r="SRB4477" s="15"/>
      <c r="SRC4477" s="15"/>
      <c r="SRD4477" s="15"/>
      <c r="SRE4477" s="203" t="s">
        <v>3938</v>
      </c>
      <c r="SRF4477" s="162">
        <v>1</v>
      </c>
      <c r="SRG4477" s="204">
        <v>754.9</v>
      </c>
      <c r="SRH4477" s="162">
        <v>2024</v>
      </c>
      <c r="SRI4477" s="188" t="s">
        <v>4570</v>
      </c>
      <c r="SRJ4477" s="162" t="s">
        <v>4217</v>
      </c>
      <c r="SRK4477" s="105">
        <v>3914834.69</v>
      </c>
      <c r="SRL4477" s="196"/>
      <c r="SRM4477" s="197"/>
      <c r="SRN4477" s="196"/>
      <c r="SRO4477" s="265">
        <v>3914834.69</v>
      </c>
      <c r="SRP4477" s="198">
        <v>45364</v>
      </c>
      <c r="SRQ4477" s="102">
        <v>45386</v>
      </c>
      <c r="SRR4477" s="15"/>
      <c r="SRS4477" s="15"/>
      <c r="SRT4477" s="15"/>
      <c r="SRU4477" s="203" t="s">
        <v>3938</v>
      </c>
      <c r="SRV4477" s="162">
        <v>1</v>
      </c>
      <c r="SRW4477" s="204">
        <v>754.9</v>
      </c>
      <c r="SRX4477" s="162">
        <v>2024</v>
      </c>
      <c r="SRY4477" s="188" t="s">
        <v>4570</v>
      </c>
      <c r="SRZ4477" s="162" t="s">
        <v>4217</v>
      </c>
      <c r="SSA4477" s="105">
        <v>3914834.69</v>
      </c>
      <c r="SSB4477" s="196"/>
      <c r="SSC4477" s="197"/>
      <c r="SSD4477" s="196"/>
      <c r="SSE4477" s="265">
        <v>3914834.69</v>
      </c>
      <c r="SSF4477" s="198">
        <v>45364</v>
      </c>
      <c r="SSG4477" s="102">
        <v>45386</v>
      </c>
      <c r="SSH4477" s="15"/>
      <c r="SSI4477" s="15"/>
      <c r="SSJ4477" s="15"/>
      <c r="SSK4477" s="203" t="s">
        <v>3938</v>
      </c>
      <c r="SSL4477" s="162">
        <v>1</v>
      </c>
      <c r="SSM4477" s="204">
        <v>754.9</v>
      </c>
      <c r="SSN4477" s="162">
        <v>2024</v>
      </c>
      <c r="SSO4477" s="188" t="s">
        <v>4570</v>
      </c>
      <c r="SSP4477" s="162" t="s">
        <v>4217</v>
      </c>
      <c r="SSQ4477" s="105">
        <v>3914834.69</v>
      </c>
      <c r="SSR4477" s="196"/>
      <c r="SSS4477" s="197"/>
      <c r="SST4477" s="196"/>
      <c r="SSU4477" s="265">
        <v>3914834.69</v>
      </c>
      <c r="SSV4477" s="198">
        <v>45364</v>
      </c>
      <c r="SSW4477" s="102">
        <v>45386</v>
      </c>
      <c r="SSX4477" s="15"/>
      <c r="SSY4477" s="15"/>
      <c r="SSZ4477" s="15"/>
      <c r="STA4477" s="203" t="s">
        <v>3938</v>
      </c>
      <c r="STB4477" s="162">
        <v>1</v>
      </c>
      <c r="STC4477" s="204">
        <v>754.9</v>
      </c>
      <c r="STD4477" s="162">
        <v>2024</v>
      </c>
      <c r="STE4477" s="188" t="s">
        <v>4570</v>
      </c>
      <c r="STF4477" s="162" t="s">
        <v>4217</v>
      </c>
      <c r="STG4477" s="105">
        <v>3914834.69</v>
      </c>
      <c r="STH4477" s="196"/>
      <c r="STI4477" s="197"/>
      <c r="STJ4477" s="196"/>
      <c r="STK4477" s="265">
        <v>3914834.69</v>
      </c>
      <c r="STL4477" s="198">
        <v>45364</v>
      </c>
      <c r="STM4477" s="102">
        <v>45386</v>
      </c>
      <c r="STN4477" s="15"/>
      <c r="STO4477" s="15"/>
      <c r="STP4477" s="15"/>
      <c r="STQ4477" s="203" t="s">
        <v>3938</v>
      </c>
      <c r="STR4477" s="162">
        <v>1</v>
      </c>
      <c r="STS4477" s="204">
        <v>754.9</v>
      </c>
      <c r="STT4477" s="162">
        <v>2024</v>
      </c>
      <c r="STU4477" s="188" t="s">
        <v>4570</v>
      </c>
      <c r="STV4477" s="162" t="s">
        <v>4217</v>
      </c>
      <c r="STW4477" s="105">
        <v>3914834.69</v>
      </c>
      <c r="STX4477" s="196"/>
      <c r="STY4477" s="197"/>
      <c r="STZ4477" s="196"/>
      <c r="SUA4477" s="265">
        <v>3914834.69</v>
      </c>
      <c r="SUB4477" s="198">
        <v>45364</v>
      </c>
      <c r="SUC4477" s="102">
        <v>45386</v>
      </c>
      <c r="SUD4477" s="15"/>
      <c r="SUE4477" s="15"/>
      <c r="SUF4477" s="15"/>
      <c r="SUG4477" s="203" t="s">
        <v>3938</v>
      </c>
      <c r="SUH4477" s="162">
        <v>1</v>
      </c>
      <c r="SUI4477" s="204">
        <v>754.9</v>
      </c>
      <c r="SUJ4477" s="162">
        <v>2024</v>
      </c>
      <c r="SUK4477" s="188" t="s">
        <v>4570</v>
      </c>
      <c r="SUL4477" s="162" t="s">
        <v>4217</v>
      </c>
      <c r="SUM4477" s="105">
        <v>3914834.69</v>
      </c>
      <c r="SUN4477" s="196"/>
      <c r="SUO4477" s="197"/>
      <c r="SUP4477" s="196"/>
      <c r="SUQ4477" s="265">
        <v>3914834.69</v>
      </c>
      <c r="SUR4477" s="198">
        <v>45364</v>
      </c>
      <c r="SUS4477" s="102">
        <v>45386</v>
      </c>
      <c r="SUT4477" s="15"/>
      <c r="SUU4477" s="15"/>
      <c r="SUV4477" s="15"/>
      <c r="SUW4477" s="203" t="s">
        <v>3938</v>
      </c>
      <c r="SUX4477" s="162">
        <v>1</v>
      </c>
      <c r="SUY4477" s="204">
        <v>754.9</v>
      </c>
      <c r="SUZ4477" s="162">
        <v>2024</v>
      </c>
      <c r="SVA4477" s="188" t="s">
        <v>4570</v>
      </c>
      <c r="SVB4477" s="162" t="s">
        <v>4217</v>
      </c>
      <c r="SVC4477" s="105">
        <v>3914834.69</v>
      </c>
      <c r="SVD4477" s="196"/>
      <c r="SVE4477" s="197"/>
      <c r="SVF4477" s="196"/>
      <c r="SVG4477" s="265">
        <v>3914834.69</v>
      </c>
      <c r="SVH4477" s="198">
        <v>45364</v>
      </c>
      <c r="SVI4477" s="102">
        <v>45386</v>
      </c>
      <c r="SVJ4477" s="15"/>
      <c r="SVK4477" s="15"/>
      <c r="SVL4477" s="15"/>
      <c r="SVM4477" s="203" t="s">
        <v>3938</v>
      </c>
      <c r="SVN4477" s="162">
        <v>1</v>
      </c>
      <c r="SVO4477" s="204">
        <v>754.9</v>
      </c>
      <c r="SVP4477" s="162">
        <v>2024</v>
      </c>
      <c r="SVQ4477" s="188" t="s">
        <v>4570</v>
      </c>
      <c r="SVR4477" s="162" t="s">
        <v>4217</v>
      </c>
      <c r="SVS4477" s="105">
        <v>3914834.69</v>
      </c>
      <c r="SVT4477" s="196"/>
      <c r="SVU4477" s="197"/>
      <c r="SVV4477" s="196"/>
      <c r="SVW4477" s="265">
        <v>3914834.69</v>
      </c>
      <c r="SVX4477" s="198">
        <v>45364</v>
      </c>
      <c r="SVY4477" s="102">
        <v>45386</v>
      </c>
      <c r="SVZ4477" s="15"/>
      <c r="SWA4477" s="15"/>
      <c r="SWB4477" s="15"/>
      <c r="SWC4477" s="203" t="s">
        <v>3938</v>
      </c>
      <c r="SWD4477" s="162">
        <v>1</v>
      </c>
      <c r="SWE4477" s="204">
        <v>754.9</v>
      </c>
      <c r="SWF4477" s="162">
        <v>2024</v>
      </c>
      <c r="SWG4477" s="188" t="s">
        <v>4570</v>
      </c>
      <c r="SWH4477" s="162" t="s">
        <v>4217</v>
      </c>
      <c r="SWI4477" s="105">
        <v>3914834.69</v>
      </c>
      <c r="SWJ4477" s="196"/>
      <c r="SWK4477" s="197"/>
      <c r="SWL4477" s="196"/>
      <c r="SWM4477" s="265">
        <v>3914834.69</v>
      </c>
      <c r="SWN4477" s="198">
        <v>45364</v>
      </c>
      <c r="SWO4477" s="102">
        <v>45386</v>
      </c>
      <c r="SWP4477" s="15"/>
      <c r="SWQ4477" s="15"/>
      <c r="SWR4477" s="15"/>
      <c r="SWS4477" s="203" t="s">
        <v>3938</v>
      </c>
      <c r="SWT4477" s="162">
        <v>1</v>
      </c>
      <c r="SWU4477" s="204">
        <v>754.9</v>
      </c>
      <c r="SWV4477" s="162">
        <v>2024</v>
      </c>
      <c r="SWW4477" s="188" t="s">
        <v>4570</v>
      </c>
      <c r="SWX4477" s="162" t="s">
        <v>4217</v>
      </c>
      <c r="SWY4477" s="105">
        <v>3914834.69</v>
      </c>
      <c r="SWZ4477" s="196"/>
      <c r="SXA4477" s="197"/>
      <c r="SXB4477" s="196"/>
      <c r="SXC4477" s="265">
        <v>3914834.69</v>
      </c>
      <c r="SXD4477" s="198">
        <v>45364</v>
      </c>
      <c r="SXE4477" s="102">
        <v>45386</v>
      </c>
      <c r="SXF4477" s="15"/>
      <c r="SXG4477" s="15"/>
      <c r="SXH4477" s="15"/>
      <c r="SXI4477" s="203" t="s">
        <v>3938</v>
      </c>
      <c r="SXJ4477" s="162">
        <v>1</v>
      </c>
      <c r="SXK4477" s="204">
        <v>754.9</v>
      </c>
      <c r="SXL4477" s="162">
        <v>2024</v>
      </c>
      <c r="SXM4477" s="188" t="s">
        <v>4570</v>
      </c>
      <c r="SXN4477" s="162" t="s">
        <v>4217</v>
      </c>
      <c r="SXO4477" s="105">
        <v>3914834.69</v>
      </c>
      <c r="SXP4477" s="196"/>
      <c r="SXQ4477" s="197"/>
      <c r="SXR4477" s="196"/>
      <c r="SXS4477" s="265">
        <v>3914834.69</v>
      </c>
      <c r="SXT4477" s="198">
        <v>45364</v>
      </c>
      <c r="SXU4477" s="102">
        <v>45386</v>
      </c>
      <c r="SXV4477" s="15"/>
      <c r="SXW4477" s="15"/>
      <c r="SXX4477" s="15"/>
      <c r="SXY4477" s="203" t="s">
        <v>3938</v>
      </c>
      <c r="SXZ4477" s="162">
        <v>1</v>
      </c>
      <c r="SYA4477" s="204">
        <v>754.9</v>
      </c>
      <c r="SYB4477" s="162">
        <v>2024</v>
      </c>
      <c r="SYC4477" s="188" t="s">
        <v>4570</v>
      </c>
      <c r="SYD4477" s="162" t="s">
        <v>4217</v>
      </c>
      <c r="SYE4477" s="105">
        <v>3914834.69</v>
      </c>
      <c r="SYF4477" s="196"/>
      <c r="SYG4477" s="197"/>
      <c r="SYH4477" s="196"/>
      <c r="SYI4477" s="265">
        <v>3914834.69</v>
      </c>
      <c r="SYJ4477" s="198">
        <v>45364</v>
      </c>
      <c r="SYK4477" s="102">
        <v>45386</v>
      </c>
      <c r="SYL4477" s="15"/>
      <c r="SYM4477" s="15"/>
      <c r="SYN4477" s="15"/>
      <c r="SYO4477" s="203" t="s">
        <v>3938</v>
      </c>
      <c r="SYP4477" s="162">
        <v>1</v>
      </c>
      <c r="SYQ4477" s="204">
        <v>754.9</v>
      </c>
      <c r="SYR4477" s="162">
        <v>2024</v>
      </c>
      <c r="SYS4477" s="188" t="s">
        <v>4570</v>
      </c>
      <c r="SYT4477" s="162" t="s">
        <v>4217</v>
      </c>
      <c r="SYU4477" s="105">
        <v>3914834.69</v>
      </c>
      <c r="SYV4477" s="196"/>
      <c r="SYW4477" s="197"/>
      <c r="SYX4477" s="196"/>
      <c r="SYY4477" s="265">
        <v>3914834.69</v>
      </c>
      <c r="SYZ4477" s="198">
        <v>45364</v>
      </c>
      <c r="SZA4477" s="102">
        <v>45386</v>
      </c>
      <c r="SZB4477" s="15"/>
      <c r="SZC4477" s="15"/>
      <c r="SZD4477" s="15"/>
      <c r="SZE4477" s="203" t="s">
        <v>3938</v>
      </c>
      <c r="SZF4477" s="162">
        <v>1</v>
      </c>
      <c r="SZG4477" s="204">
        <v>754.9</v>
      </c>
      <c r="SZH4477" s="162">
        <v>2024</v>
      </c>
      <c r="SZI4477" s="188" t="s">
        <v>4570</v>
      </c>
      <c r="SZJ4477" s="162" t="s">
        <v>4217</v>
      </c>
      <c r="SZK4477" s="105">
        <v>3914834.69</v>
      </c>
      <c r="SZL4477" s="196"/>
      <c r="SZM4477" s="197"/>
      <c r="SZN4477" s="196"/>
      <c r="SZO4477" s="265">
        <v>3914834.69</v>
      </c>
      <c r="SZP4477" s="198">
        <v>45364</v>
      </c>
      <c r="SZQ4477" s="102">
        <v>45386</v>
      </c>
      <c r="SZR4477" s="15"/>
      <c r="SZS4477" s="15"/>
      <c r="SZT4477" s="15"/>
      <c r="SZU4477" s="203" t="s">
        <v>3938</v>
      </c>
      <c r="SZV4477" s="162">
        <v>1</v>
      </c>
      <c r="SZW4477" s="204">
        <v>754.9</v>
      </c>
      <c r="SZX4477" s="162">
        <v>2024</v>
      </c>
      <c r="SZY4477" s="188" t="s">
        <v>4570</v>
      </c>
      <c r="SZZ4477" s="162" t="s">
        <v>4217</v>
      </c>
      <c r="TAA4477" s="105">
        <v>3914834.69</v>
      </c>
      <c r="TAB4477" s="196"/>
      <c r="TAC4477" s="197"/>
      <c r="TAD4477" s="196"/>
      <c r="TAE4477" s="265">
        <v>3914834.69</v>
      </c>
      <c r="TAF4477" s="198">
        <v>45364</v>
      </c>
      <c r="TAG4477" s="102">
        <v>45386</v>
      </c>
      <c r="TAH4477" s="15"/>
      <c r="TAI4477" s="15"/>
      <c r="TAJ4477" s="15"/>
      <c r="TAK4477" s="203" t="s">
        <v>3938</v>
      </c>
      <c r="TAL4477" s="162">
        <v>1</v>
      </c>
      <c r="TAM4477" s="204">
        <v>754.9</v>
      </c>
      <c r="TAN4477" s="162">
        <v>2024</v>
      </c>
      <c r="TAO4477" s="188" t="s">
        <v>4570</v>
      </c>
      <c r="TAP4477" s="162" t="s">
        <v>4217</v>
      </c>
      <c r="TAQ4477" s="105">
        <v>3914834.69</v>
      </c>
      <c r="TAR4477" s="196"/>
      <c r="TAS4477" s="197"/>
      <c r="TAT4477" s="196"/>
      <c r="TAU4477" s="265">
        <v>3914834.69</v>
      </c>
      <c r="TAV4477" s="198">
        <v>45364</v>
      </c>
      <c r="TAW4477" s="102">
        <v>45386</v>
      </c>
      <c r="TAX4477" s="15"/>
      <c r="TAY4477" s="15"/>
      <c r="TAZ4477" s="15"/>
      <c r="TBA4477" s="203" t="s">
        <v>3938</v>
      </c>
      <c r="TBB4477" s="162">
        <v>1</v>
      </c>
      <c r="TBC4477" s="204">
        <v>754.9</v>
      </c>
      <c r="TBD4477" s="162">
        <v>2024</v>
      </c>
      <c r="TBE4477" s="188" t="s">
        <v>4570</v>
      </c>
      <c r="TBF4477" s="162" t="s">
        <v>4217</v>
      </c>
      <c r="TBG4477" s="105">
        <v>3914834.69</v>
      </c>
      <c r="TBH4477" s="196"/>
      <c r="TBI4477" s="197"/>
      <c r="TBJ4477" s="196"/>
      <c r="TBK4477" s="265">
        <v>3914834.69</v>
      </c>
      <c r="TBL4477" s="198">
        <v>45364</v>
      </c>
      <c r="TBM4477" s="102">
        <v>45386</v>
      </c>
      <c r="TBN4477" s="15"/>
      <c r="TBO4477" s="15"/>
      <c r="TBP4477" s="15"/>
      <c r="TBQ4477" s="203" t="s">
        <v>3938</v>
      </c>
      <c r="TBR4477" s="162">
        <v>1</v>
      </c>
      <c r="TBS4477" s="204">
        <v>754.9</v>
      </c>
      <c r="TBT4477" s="162">
        <v>2024</v>
      </c>
      <c r="TBU4477" s="188" t="s">
        <v>4570</v>
      </c>
      <c r="TBV4477" s="162" t="s">
        <v>4217</v>
      </c>
      <c r="TBW4477" s="105">
        <v>3914834.69</v>
      </c>
      <c r="TBX4477" s="196"/>
      <c r="TBY4477" s="197"/>
      <c r="TBZ4477" s="196"/>
      <c r="TCA4477" s="265">
        <v>3914834.69</v>
      </c>
      <c r="TCB4477" s="198">
        <v>45364</v>
      </c>
      <c r="TCC4477" s="102">
        <v>45386</v>
      </c>
      <c r="TCD4477" s="15"/>
      <c r="TCE4477" s="15"/>
      <c r="TCF4477" s="15"/>
      <c r="TCG4477" s="203" t="s">
        <v>3938</v>
      </c>
      <c r="TCH4477" s="162">
        <v>1</v>
      </c>
      <c r="TCI4477" s="204">
        <v>754.9</v>
      </c>
      <c r="TCJ4477" s="162">
        <v>2024</v>
      </c>
      <c r="TCK4477" s="188" t="s">
        <v>4570</v>
      </c>
      <c r="TCL4477" s="162" t="s">
        <v>4217</v>
      </c>
      <c r="TCM4477" s="105">
        <v>3914834.69</v>
      </c>
      <c r="TCN4477" s="196"/>
      <c r="TCO4477" s="197"/>
      <c r="TCP4477" s="196"/>
      <c r="TCQ4477" s="265">
        <v>3914834.69</v>
      </c>
      <c r="TCR4477" s="198">
        <v>45364</v>
      </c>
      <c r="TCS4477" s="102">
        <v>45386</v>
      </c>
      <c r="TCT4477" s="15"/>
      <c r="TCU4477" s="15"/>
      <c r="TCV4477" s="15"/>
      <c r="TCW4477" s="203" t="s">
        <v>3938</v>
      </c>
      <c r="TCX4477" s="162">
        <v>1</v>
      </c>
      <c r="TCY4477" s="204">
        <v>754.9</v>
      </c>
      <c r="TCZ4477" s="162">
        <v>2024</v>
      </c>
      <c r="TDA4477" s="188" t="s">
        <v>4570</v>
      </c>
      <c r="TDB4477" s="162" t="s">
        <v>4217</v>
      </c>
      <c r="TDC4477" s="105">
        <v>3914834.69</v>
      </c>
      <c r="TDD4477" s="196"/>
      <c r="TDE4477" s="197"/>
      <c r="TDF4477" s="196"/>
      <c r="TDG4477" s="265">
        <v>3914834.69</v>
      </c>
      <c r="TDH4477" s="198">
        <v>45364</v>
      </c>
      <c r="TDI4477" s="102">
        <v>45386</v>
      </c>
      <c r="TDJ4477" s="15"/>
      <c r="TDK4477" s="15"/>
      <c r="TDL4477" s="15"/>
      <c r="TDM4477" s="203" t="s">
        <v>3938</v>
      </c>
      <c r="TDN4477" s="162">
        <v>1</v>
      </c>
      <c r="TDO4477" s="204">
        <v>754.9</v>
      </c>
      <c r="TDP4477" s="162">
        <v>2024</v>
      </c>
      <c r="TDQ4477" s="188" t="s">
        <v>4570</v>
      </c>
      <c r="TDR4477" s="162" t="s">
        <v>4217</v>
      </c>
      <c r="TDS4477" s="105">
        <v>3914834.69</v>
      </c>
      <c r="TDT4477" s="196"/>
      <c r="TDU4477" s="197"/>
      <c r="TDV4477" s="196"/>
      <c r="TDW4477" s="265">
        <v>3914834.69</v>
      </c>
      <c r="TDX4477" s="198">
        <v>45364</v>
      </c>
      <c r="TDY4477" s="102">
        <v>45386</v>
      </c>
      <c r="TDZ4477" s="15"/>
      <c r="TEA4477" s="15"/>
      <c r="TEB4477" s="15"/>
      <c r="TEC4477" s="203" t="s">
        <v>3938</v>
      </c>
      <c r="TED4477" s="162">
        <v>1</v>
      </c>
      <c r="TEE4477" s="204">
        <v>754.9</v>
      </c>
      <c r="TEF4477" s="162">
        <v>2024</v>
      </c>
      <c r="TEG4477" s="188" t="s">
        <v>4570</v>
      </c>
      <c r="TEH4477" s="162" t="s">
        <v>4217</v>
      </c>
      <c r="TEI4477" s="105">
        <v>3914834.69</v>
      </c>
      <c r="TEJ4477" s="196"/>
      <c r="TEK4477" s="197"/>
      <c r="TEL4477" s="196"/>
      <c r="TEM4477" s="265">
        <v>3914834.69</v>
      </c>
      <c r="TEN4477" s="198">
        <v>45364</v>
      </c>
      <c r="TEO4477" s="102">
        <v>45386</v>
      </c>
      <c r="TEP4477" s="15"/>
      <c r="TEQ4477" s="15"/>
      <c r="TER4477" s="15"/>
      <c r="TES4477" s="203" t="s">
        <v>3938</v>
      </c>
      <c r="TET4477" s="162">
        <v>1</v>
      </c>
      <c r="TEU4477" s="204">
        <v>754.9</v>
      </c>
      <c r="TEV4477" s="162">
        <v>2024</v>
      </c>
      <c r="TEW4477" s="188" t="s">
        <v>4570</v>
      </c>
      <c r="TEX4477" s="162" t="s">
        <v>4217</v>
      </c>
      <c r="TEY4477" s="105">
        <v>3914834.69</v>
      </c>
      <c r="TEZ4477" s="196"/>
      <c r="TFA4477" s="197"/>
      <c r="TFB4477" s="196"/>
      <c r="TFC4477" s="265">
        <v>3914834.69</v>
      </c>
      <c r="TFD4477" s="198">
        <v>45364</v>
      </c>
      <c r="TFE4477" s="102">
        <v>45386</v>
      </c>
      <c r="TFF4477" s="15"/>
      <c r="TFG4477" s="15"/>
      <c r="TFH4477" s="15"/>
      <c r="TFI4477" s="203" t="s">
        <v>3938</v>
      </c>
      <c r="TFJ4477" s="162">
        <v>1</v>
      </c>
      <c r="TFK4477" s="204">
        <v>754.9</v>
      </c>
      <c r="TFL4477" s="162">
        <v>2024</v>
      </c>
      <c r="TFM4477" s="188" t="s">
        <v>4570</v>
      </c>
      <c r="TFN4477" s="162" t="s">
        <v>4217</v>
      </c>
      <c r="TFO4477" s="105">
        <v>3914834.69</v>
      </c>
      <c r="TFP4477" s="196"/>
      <c r="TFQ4477" s="197"/>
      <c r="TFR4477" s="196"/>
      <c r="TFS4477" s="265">
        <v>3914834.69</v>
      </c>
      <c r="TFT4477" s="198">
        <v>45364</v>
      </c>
      <c r="TFU4477" s="102">
        <v>45386</v>
      </c>
      <c r="TFV4477" s="15"/>
      <c r="TFW4477" s="15"/>
      <c r="TFX4477" s="15"/>
      <c r="TFY4477" s="203" t="s">
        <v>3938</v>
      </c>
      <c r="TFZ4477" s="162">
        <v>1</v>
      </c>
      <c r="TGA4477" s="204">
        <v>754.9</v>
      </c>
      <c r="TGB4477" s="162">
        <v>2024</v>
      </c>
      <c r="TGC4477" s="188" t="s">
        <v>4570</v>
      </c>
      <c r="TGD4477" s="162" t="s">
        <v>4217</v>
      </c>
      <c r="TGE4477" s="105">
        <v>3914834.69</v>
      </c>
      <c r="TGF4477" s="196"/>
      <c r="TGG4477" s="197"/>
      <c r="TGH4477" s="196"/>
      <c r="TGI4477" s="265">
        <v>3914834.69</v>
      </c>
      <c r="TGJ4477" s="198">
        <v>45364</v>
      </c>
      <c r="TGK4477" s="102">
        <v>45386</v>
      </c>
      <c r="TGL4477" s="15"/>
      <c r="TGM4477" s="15"/>
      <c r="TGN4477" s="15"/>
      <c r="TGO4477" s="203" t="s">
        <v>3938</v>
      </c>
      <c r="TGP4477" s="162">
        <v>1</v>
      </c>
      <c r="TGQ4477" s="204">
        <v>754.9</v>
      </c>
      <c r="TGR4477" s="162">
        <v>2024</v>
      </c>
      <c r="TGS4477" s="188" t="s">
        <v>4570</v>
      </c>
      <c r="TGT4477" s="162" t="s">
        <v>4217</v>
      </c>
      <c r="TGU4477" s="105">
        <v>3914834.69</v>
      </c>
      <c r="TGV4477" s="196"/>
      <c r="TGW4477" s="197"/>
      <c r="TGX4477" s="196"/>
      <c r="TGY4477" s="265">
        <v>3914834.69</v>
      </c>
      <c r="TGZ4477" s="198">
        <v>45364</v>
      </c>
      <c r="THA4477" s="102">
        <v>45386</v>
      </c>
      <c r="THB4477" s="15"/>
      <c r="THC4477" s="15"/>
      <c r="THD4477" s="15"/>
      <c r="THE4477" s="203" t="s">
        <v>3938</v>
      </c>
      <c r="THF4477" s="162">
        <v>1</v>
      </c>
      <c r="THG4477" s="204">
        <v>754.9</v>
      </c>
      <c r="THH4477" s="162">
        <v>2024</v>
      </c>
      <c r="THI4477" s="188" t="s">
        <v>4570</v>
      </c>
      <c r="THJ4477" s="162" t="s">
        <v>4217</v>
      </c>
      <c r="THK4477" s="105">
        <v>3914834.69</v>
      </c>
      <c r="THL4477" s="196"/>
      <c r="THM4477" s="197"/>
      <c r="THN4477" s="196"/>
      <c r="THO4477" s="265">
        <v>3914834.69</v>
      </c>
      <c r="THP4477" s="198">
        <v>45364</v>
      </c>
      <c r="THQ4477" s="102">
        <v>45386</v>
      </c>
      <c r="THR4477" s="15"/>
      <c r="THS4477" s="15"/>
      <c r="THT4477" s="15"/>
      <c r="THU4477" s="203" t="s">
        <v>3938</v>
      </c>
      <c r="THV4477" s="162">
        <v>1</v>
      </c>
      <c r="THW4477" s="204">
        <v>754.9</v>
      </c>
      <c r="THX4477" s="162">
        <v>2024</v>
      </c>
      <c r="THY4477" s="188" t="s">
        <v>4570</v>
      </c>
      <c r="THZ4477" s="162" t="s">
        <v>4217</v>
      </c>
      <c r="TIA4477" s="105">
        <v>3914834.69</v>
      </c>
      <c r="TIB4477" s="196"/>
      <c r="TIC4477" s="197"/>
      <c r="TID4477" s="196"/>
      <c r="TIE4477" s="265">
        <v>3914834.69</v>
      </c>
      <c r="TIF4477" s="198">
        <v>45364</v>
      </c>
      <c r="TIG4477" s="102">
        <v>45386</v>
      </c>
      <c r="TIH4477" s="15"/>
      <c r="TII4477" s="15"/>
      <c r="TIJ4477" s="15"/>
      <c r="TIK4477" s="203" t="s">
        <v>3938</v>
      </c>
      <c r="TIL4477" s="162">
        <v>1</v>
      </c>
      <c r="TIM4477" s="204">
        <v>754.9</v>
      </c>
      <c r="TIN4477" s="162">
        <v>2024</v>
      </c>
      <c r="TIO4477" s="188" t="s">
        <v>4570</v>
      </c>
      <c r="TIP4477" s="162" t="s">
        <v>4217</v>
      </c>
      <c r="TIQ4477" s="105">
        <v>3914834.69</v>
      </c>
      <c r="TIR4477" s="196"/>
      <c r="TIS4477" s="197"/>
      <c r="TIT4477" s="196"/>
      <c r="TIU4477" s="265">
        <v>3914834.69</v>
      </c>
      <c r="TIV4477" s="198">
        <v>45364</v>
      </c>
      <c r="TIW4477" s="102">
        <v>45386</v>
      </c>
      <c r="TIX4477" s="15"/>
      <c r="TIY4477" s="15"/>
      <c r="TIZ4477" s="15"/>
      <c r="TJA4477" s="203" t="s">
        <v>3938</v>
      </c>
      <c r="TJB4477" s="162">
        <v>1</v>
      </c>
      <c r="TJC4477" s="204">
        <v>754.9</v>
      </c>
      <c r="TJD4477" s="162">
        <v>2024</v>
      </c>
      <c r="TJE4477" s="188" t="s">
        <v>4570</v>
      </c>
      <c r="TJF4477" s="162" t="s">
        <v>4217</v>
      </c>
      <c r="TJG4477" s="105">
        <v>3914834.69</v>
      </c>
      <c r="TJH4477" s="196"/>
      <c r="TJI4477" s="197"/>
      <c r="TJJ4477" s="196"/>
      <c r="TJK4477" s="265">
        <v>3914834.69</v>
      </c>
      <c r="TJL4477" s="198">
        <v>45364</v>
      </c>
      <c r="TJM4477" s="102">
        <v>45386</v>
      </c>
      <c r="TJN4477" s="15"/>
      <c r="TJO4477" s="15"/>
      <c r="TJP4477" s="15"/>
      <c r="TJQ4477" s="203" t="s">
        <v>3938</v>
      </c>
      <c r="TJR4477" s="162">
        <v>1</v>
      </c>
      <c r="TJS4477" s="204">
        <v>754.9</v>
      </c>
      <c r="TJT4477" s="162">
        <v>2024</v>
      </c>
      <c r="TJU4477" s="188" t="s">
        <v>4570</v>
      </c>
      <c r="TJV4477" s="162" t="s">
        <v>4217</v>
      </c>
      <c r="TJW4477" s="105">
        <v>3914834.69</v>
      </c>
      <c r="TJX4477" s="196"/>
      <c r="TJY4477" s="197"/>
      <c r="TJZ4477" s="196"/>
      <c r="TKA4477" s="265">
        <v>3914834.69</v>
      </c>
      <c r="TKB4477" s="198">
        <v>45364</v>
      </c>
      <c r="TKC4477" s="102">
        <v>45386</v>
      </c>
      <c r="TKD4477" s="15"/>
      <c r="TKE4477" s="15"/>
      <c r="TKF4477" s="15"/>
      <c r="TKG4477" s="203" t="s">
        <v>3938</v>
      </c>
      <c r="TKH4477" s="162">
        <v>1</v>
      </c>
      <c r="TKI4477" s="204">
        <v>754.9</v>
      </c>
      <c r="TKJ4477" s="162">
        <v>2024</v>
      </c>
      <c r="TKK4477" s="188" t="s">
        <v>4570</v>
      </c>
      <c r="TKL4477" s="162" t="s">
        <v>4217</v>
      </c>
      <c r="TKM4477" s="105">
        <v>3914834.69</v>
      </c>
      <c r="TKN4477" s="196"/>
      <c r="TKO4477" s="197"/>
      <c r="TKP4477" s="196"/>
      <c r="TKQ4477" s="265">
        <v>3914834.69</v>
      </c>
      <c r="TKR4477" s="198">
        <v>45364</v>
      </c>
      <c r="TKS4477" s="102">
        <v>45386</v>
      </c>
      <c r="TKT4477" s="15"/>
      <c r="TKU4477" s="15"/>
      <c r="TKV4477" s="15"/>
      <c r="TKW4477" s="203" t="s">
        <v>3938</v>
      </c>
      <c r="TKX4477" s="162">
        <v>1</v>
      </c>
      <c r="TKY4477" s="204">
        <v>754.9</v>
      </c>
      <c r="TKZ4477" s="162">
        <v>2024</v>
      </c>
      <c r="TLA4477" s="188" t="s">
        <v>4570</v>
      </c>
      <c r="TLB4477" s="162" t="s">
        <v>4217</v>
      </c>
      <c r="TLC4477" s="105">
        <v>3914834.69</v>
      </c>
      <c r="TLD4477" s="196"/>
      <c r="TLE4477" s="197"/>
      <c r="TLF4477" s="196"/>
      <c r="TLG4477" s="265">
        <v>3914834.69</v>
      </c>
      <c r="TLH4477" s="198">
        <v>45364</v>
      </c>
      <c r="TLI4477" s="102">
        <v>45386</v>
      </c>
      <c r="TLJ4477" s="15"/>
      <c r="TLK4477" s="15"/>
      <c r="TLL4477" s="15"/>
      <c r="TLM4477" s="203" t="s">
        <v>3938</v>
      </c>
      <c r="TLN4477" s="162">
        <v>1</v>
      </c>
      <c r="TLO4477" s="204">
        <v>754.9</v>
      </c>
      <c r="TLP4477" s="162">
        <v>2024</v>
      </c>
      <c r="TLQ4477" s="188" t="s">
        <v>4570</v>
      </c>
      <c r="TLR4477" s="162" t="s">
        <v>4217</v>
      </c>
      <c r="TLS4477" s="105">
        <v>3914834.69</v>
      </c>
      <c r="TLT4477" s="196"/>
      <c r="TLU4477" s="197"/>
      <c r="TLV4477" s="196"/>
      <c r="TLW4477" s="265">
        <v>3914834.69</v>
      </c>
      <c r="TLX4477" s="198">
        <v>45364</v>
      </c>
      <c r="TLY4477" s="102">
        <v>45386</v>
      </c>
      <c r="TLZ4477" s="15"/>
      <c r="TMA4477" s="15"/>
      <c r="TMB4477" s="15"/>
      <c r="TMC4477" s="203" t="s">
        <v>3938</v>
      </c>
      <c r="TMD4477" s="162">
        <v>1</v>
      </c>
      <c r="TME4477" s="204">
        <v>754.9</v>
      </c>
      <c r="TMF4477" s="162">
        <v>2024</v>
      </c>
      <c r="TMG4477" s="188" t="s">
        <v>4570</v>
      </c>
      <c r="TMH4477" s="162" t="s">
        <v>4217</v>
      </c>
      <c r="TMI4477" s="105">
        <v>3914834.69</v>
      </c>
      <c r="TMJ4477" s="196"/>
      <c r="TMK4477" s="197"/>
      <c r="TML4477" s="196"/>
      <c r="TMM4477" s="265">
        <v>3914834.69</v>
      </c>
      <c r="TMN4477" s="198">
        <v>45364</v>
      </c>
      <c r="TMO4477" s="102">
        <v>45386</v>
      </c>
      <c r="TMP4477" s="15"/>
      <c r="TMQ4477" s="15"/>
      <c r="TMR4477" s="15"/>
      <c r="TMS4477" s="203" t="s">
        <v>3938</v>
      </c>
      <c r="TMT4477" s="162">
        <v>1</v>
      </c>
      <c r="TMU4477" s="204">
        <v>754.9</v>
      </c>
      <c r="TMV4477" s="162">
        <v>2024</v>
      </c>
      <c r="TMW4477" s="188" t="s">
        <v>4570</v>
      </c>
      <c r="TMX4477" s="162" t="s">
        <v>4217</v>
      </c>
      <c r="TMY4477" s="105">
        <v>3914834.69</v>
      </c>
      <c r="TMZ4477" s="196"/>
      <c r="TNA4477" s="197"/>
      <c r="TNB4477" s="196"/>
      <c r="TNC4477" s="265">
        <v>3914834.69</v>
      </c>
      <c r="TND4477" s="198">
        <v>45364</v>
      </c>
      <c r="TNE4477" s="102">
        <v>45386</v>
      </c>
      <c r="TNF4477" s="15"/>
      <c r="TNG4477" s="15"/>
      <c r="TNH4477" s="15"/>
      <c r="TNI4477" s="203" t="s">
        <v>3938</v>
      </c>
      <c r="TNJ4477" s="162">
        <v>1</v>
      </c>
      <c r="TNK4477" s="204">
        <v>754.9</v>
      </c>
      <c r="TNL4477" s="162">
        <v>2024</v>
      </c>
      <c r="TNM4477" s="188" t="s">
        <v>4570</v>
      </c>
      <c r="TNN4477" s="162" t="s">
        <v>4217</v>
      </c>
      <c r="TNO4477" s="105">
        <v>3914834.69</v>
      </c>
      <c r="TNP4477" s="196"/>
      <c r="TNQ4477" s="197"/>
      <c r="TNR4477" s="196"/>
      <c r="TNS4477" s="265">
        <v>3914834.69</v>
      </c>
      <c r="TNT4477" s="198">
        <v>45364</v>
      </c>
      <c r="TNU4477" s="102">
        <v>45386</v>
      </c>
      <c r="TNV4477" s="15"/>
      <c r="TNW4477" s="15"/>
      <c r="TNX4477" s="15"/>
      <c r="TNY4477" s="203" t="s">
        <v>3938</v>
      </c>
      <c r="TNZ4477" s="162">
        <v>1</v>
      </c>
      <c r="TOA4477" s="204">
        <v>754.9</v>
      </c>
      <c r="TOB4477" s="162">
        <v>2024</v>
      </c>
      <c r="TOC4477" s="188" t="s">
        <v>4570</v>
      </c>
      <c r="TOD4477" s="162" t="s">
        <v>4217</v>
      </c>
      <c r="TOE4477" s="105">
        <v>3914834.69</v>
      </c>
      <c r="TOF4477" s="196"/>
      <c r="TOG4477" s="197"/>
      <c r="TOH4477" s="196"/>
      <c r="TOI4477" s="265">
        <v>3914834.69</v>
      </c>
      <c r="TOJ4477" s="198">
        <v>45364</v>
      </c>
      <c r="TOK4477" s="102">
        <v>45386</v>
      </c>
      <c r="TOL4477" s="15"/>
      <c r="TOM4477" s="15"/>
      <c r="TON4477" s="15"/>
      <c r="TOO4477" s="203" t="s">
        <v>3938</v>
      </c>
      <c r="TOP4477" s="162">
        <v>1</v>
      </c>
      <c r="TOQ4477" s="204">
        <v>754.9</v>
      </c>
      <c r="TOR4477" s="162">
        <v>2024</v>
      </c>
      <c r="TOS4477" s="188" t="s">
        <v>4570</v>
      </c>
      <c r="TOT4477" s="162" t="s">
        <v>4217</v>
      </c>
      <c r="TOU4477" s="105">
        <v>3914834.69</v>
      </c>
      <c r="TOV4477" s="196"/>
      <c r="TOW4477" s="197"/>
      <c r="TOX4477" s="196"/>
      <c r="TOY4477" s="265">
        <v>3914834.69</v>
      </c>
      <c r="TOZ4477" s="198">
        <v>45364</v>
      </c>
      <c r="TPA4477" s="102">
        <v>45386</v>
      </c>
      <c r="TPB4477" s="15"/>
      <c r="TPC4477" s="15"/>
      <c r="TPD4477" s="15"/>
      <c r="TPE4477" s="203" t="s">
        <v>3938</v>
      </c>
      <c r="TPF4477" s="162">
        <v>1</v>
      </c>
      <c r="TPG4477" s="204">
        <v>754.9</v>
      </c>
      <c r="TPH4477" s="162">
        <v>2024</v>
      </c>
      <c r="TPI4477" s="188" t="s">
        <v>4570</v>
      </c>
      <c r="TPJ4477" s="162" t="s">
        <v>4217</v>
      </c>
      <c r="TPK4477" s="105">
        <v>3914834.69</v>
      </c>
      <c r="TPL4477" s="196"/>
      <c r="TPM4477" s="197"/>
      <c r="TPN4477" s="196"/>
      <c r="TPO4477" s="265">
        <v>3914834.69</v>
      </c>
      <c r="TPP4477" s="198">
        <v>45364</v>
      </c>
      <c r="TPQ4477" s="102">
        <v>45386</v>
      </c>
      <c r="TPR4477" s="15"/>
      <c r="TPS4477" s="15"/>
      <c r="TPT4477" s="15"/>
      <c r="TPU4477" s="203" t="s">
        <v>3938</v>
      </c>
      <c r="TPV4477" s="162">
        <v>1</v>
      </c>
      <c r="TPW4477" s="204">
        <v>754.9</v>
      </c>
      <c r="TPX4477" s="162">
        <v>2024</v>
      </c>
      <c r="TPY4477" s="188" t="s">
        <v>4570</v>
      </c>
      <c r="TPZ4477" s="162" t="s">
        <v>4217</v>
      </c>
      <c r="TQA4477" s="105">
        <v>3914834.69</v>
      </c>
      <c r="TQB4477" s="196"/>
      <c r="TQC4477" s="197"/>
      <c r="TQD4477" s="196"/>
      <c r="TQE4477" s="265">
        <v>3914834.69</v>
      </c>
      <c r="TQF4477" s="198">
        <v>45364</v>
      </c>
      <c r="TQG4477" s="102">
        <v>45386</v>
      </c>
      <c r="TQH4477" s="15"/>
      <c r="TQI4477" s="15"/>
      <c r="TQJ4477" s="15"/>
      <c r="TQK4477" s="203" t="s">
        <v>3938</v>
      </c>
      <c r="TQL4477" s="162">
        <v>1</v>
      </c>
      <c r="TQM4477" s="204">
        <v>754.9</v>
      </c>
      <c r="TQN4477" s="162">
        <v>2024</v>
      </c>
      <c r="TQO4477" s="188" t="s">
        <v>4570</v>
      </c>
      <c r="TQP4477" s="162" t="s">
        <v>4217</v>
      </c>
      <c r="TQQ4477" s="105">
        <v>3914834.69</v>
      </c>
      <c r="TQR4477" s="196"/>
      <c r="TQS4477" s="197"/>
      <c r="TQT4477" s="196"/>
      <c r="TQU4477" s="265">
        <v>3914834.69</v>
      </c>
      <c r="TQV4477" s="198">
        <v>45364</v>
      </c>
      <c r="TQW4477" s="102">
        <v>45386</v>
      </c>
      <c r="TQX4477" s="15"/>
      <c r="TQY4477" s="15"/>
      <c r="TQZ4477" s="15"/>
      <c r="TRA4477" s="203" t="s">
        <v>3938</v>
      </c>
      <c r="TRB4477" s="162">
        <v>1</v>
      </c>
      <c r="TRC4477" s="204">
        <v>754.9</v>
      </c>
      <c r="TRD4477" s="162">
        <v>2024</v>
      </c>
      <c r="TRE4477" s="188" t="s">
        <v>4570</v>
      </c>
      <c r="TRF4477" s="162" t="s">
        <v>4217</v>
      </c>
      <c r="TRG4477" s="105">
        <v>3914834.69</v>
      </c>
      <c r="TRH4477" s="196"/>
      <c r="TRI4477" s="197"/>
      <c r="TRJ4477" s="196"/>
      <c r="TRK4477" s="265">
        <v>3914834.69</v>
      </c>
      <c r="TRL4477" s="198">
        <v>45364</v>
      </c>
      <c r="TRM4477" s="102">
        <v>45386</v>
      </c>
      <c r="TRN4477" s="15"/>
      <c r="TRO4477" s="15"/>
      <c r="TRP4477" s="15"/>
      <c r="TRQ4477" s="203" t="s">
        <v>3938</v>
      </c>
      <c r="TRR4477" s="162">
        <v>1</v>
      </c>
      <c r="TRS4477" s="204">
        <v>754.9</v>
      </c>
      <c r="TRT4477" s="162">
        <v>2024</v>
      </c>
      <c r="TRU4477" s="188" t="s">
        <v>4570</v>
      </c>
      <c r="TRV4477" s="162" t="s">
        <v>4217</v>
      </c>
      <c r="TRW4477" s="105">
        <v>3914834.69</v>
      </c>
      <c r="TRX4477" s="196"/>
      <c r="TRY4477" s="197"/>
      <c r="TRZ4477" s="196"/>
      <c r="TSA4477" s="265">
        <v>3914834.69</v>
      </c>
      <c r="TSB4477" s="198">
        <v>45364</v>
      </c>
      <c r="TSC4477" s="102">
        <v>45386</v>
      </c>
      <c r="TSD4477" s="15"/>
      <c r="TSE4477" s="15"/>
      <c r="TSF4477" s="15"/>
      <c r="TSG4477" s="203" t="s">
        <v>3938</v>
      </c>
      <c r="TSH4477" s="162">
        <v>1</v>
      </c>
      <c r="TSI4477" s="204">
        <v>754.9</v>
      </c>
      <c r="TSJ4477" s="162">
        <v>2024</v>
      </c>
      <c r="TSK4477" s="188" t="s">
        <v>4570</v>
      </c>
      <c r="TSL4477" s="162" t="s">
        <v>4217</v>
      </c>
      <c r="TSM4477" s="105">
        <v>3914834.69</v>
      </c>
      <c r="TSN4477" s="196"/>
      <c r="TSO4477" s="197"/>
      <c r="TSP4477" s="196"/>
      <c r="TSQ4477" s="265">
        <v>3914834.69</v>
      </c>
      <c r="TSR4477" s="198">
        <v>45364</v>
      </c>
      <c r="TSS4477" s="102">
        <v>45386</v>
      </c>
      <c r="TST4477" s="15"/>
      <c r="TSU4477" s="15"/>
      <c r="TSV4477" s="15"/>
      <c r="TSW4477" s="203" t="s">
        <v>3938</v>
      </c>
      <c r="TSX4477" s="162">
        <v>1</v>
      </c>
      <c r="TSY4477" s="204">
        <v>754.9</v>
      </c>
      <c r="TSZ4477" s="162">
        <v>2024</v>
      </c>
      <c r="TTA4477" s="188" t="s">
        <v>4570</v>
      </c>
      <c r="TTB4477" s="162" t="s">
        <v>4217</v>
      </c>
      <c r="TTC4477" s="105">
        <v>3914834.69</v>
      </c>
      <c r="TTD4477" s="196"/>
      <c r="TTE4477" s="197"/>
      <c r="TTF4477" s="196"/>
      <c r="TTG4477" s="265">
        <v>3914834.69</v>
      </c>
      <c r="TTH4477" s="198">
        <v>45364</v>
      </c>
      <c r="TTI4477" s="102">
        <v>45386</v>
      </c>
      <c r="TTJ4477" s="15"/>
      <c r="TTK4477" s="15"/>
      <c r="TTL4477" s="15"/>
      <c r="TTM4477" s="203" t="s">
        <v>3938</v>
      </c>
      <c r="TTN4477" s="162">
        <v>1</v>
      </c>
      <c r="TTO4477" s="204">
        <v>754.9</v>
      </c>
      <c r="TTP4477" s="162">
        <v>2024</v>
      </c>
      <c r="TTQ4477" s="188" t="s">
        <v>4570</v>
      </c>
      <c r="TTR4477" s="162" t="s">
        <v>4217</v>
      </c>
      <c r="TTS4477" s="105">
        <v>3914834.69</v>
      </c>
      <c r="TTT4477" s="196"/>
      <c r="TTU4477" s="197"/>
      <c r="TTV4477" s="196"/>
      <c r="TTW4477" s="265">
        <v>3914834.69</v>
      </c>
      <c r="TTX4477" s="198">
        <v>45364</v>
      </c>
      <c r="TTY4477" s="102">
        <v>45386</v>
      </c>
      <c r="TTZ4477" s="15"/>
      <c r="TUA4477" s="15"/>
      <c r="TUB4477" s="15"/>
      <c r="TUC4477" s="203" t="s">
        <v>3938</v>
      </c>
      <c r="TUD4477" s="162">
        <v>1</v>
      </c>
      <c r="TUE4477" s="204">
        <v>754.9</v>
      </c>
      <c r="TUF4477" s="162">
        <v>2024</v>
      </c>
      <c r="TUG4477" s="188" t="s">
        <v>4570</v>
      </c>
      <c r="TUH4477" s="162" t="s">
        <v>4217</v>
      </c>
      <c r="TUI4477" s="105">
        <v>3914834.69</v>
      </c>
      <c r="TUJ4477" s="196"/>
      <c r="TUK4477" s="197"/>
      <c r="TUL4477" s="196"/>
      <c r="TUM4477" s="265">
        <v>3914834.69</v>
      </c>
      <c r="TUN4477" s="198">
        <v>45364</v>
      </c>
      <c r="TUO4477" s="102">
        <v>45386</v>
      </c>
      <c r="TUP4477" s="15"/>
      <c r="TUQ4477" s="15"/>
      <c r="TUR4477" s="15"/>
      <c r="TUS4477" s="203" t="s">
        <v>3938</v>
      </c>
      <c r="TUT4477" s="162">
        <v>1</v>
      </c>
      <c r="TUU4477" s="204">
        <v>754.9</v>
      </c>
      <c r="TUV4477" s="162">
        <v>2024</v>
      </c>
      <c r="TUW4477" s="188" t="s">
        <v>4570</v>
      </c>
      <c r="TUX4477" s="162" t="s">
        <v>4217</v>
      </c>
      <c r="TUY4477" s="105">
        <v>3914834.69</v>
      </c>
      <c r="TUZ4477" s="196"/>
      <c r="TVA4477" s="197"/>
      <c r="TVB4477" s="196"/>
      <c r="TVC4477" s="265">
        <v>3914834.69</v>
      </c>
      <c r="TVD4477" s="198">
        <v>45364</v>
      </c>
      <c r="TVE4477" s="102">
        <v>45386</v>
      </c>
      <c r="TVF4477" s="15"/>
      <c r="TVG4477" s="15"/>
      <c r="TVH4477" s="15"/>
      <c r="TVI4477" s="203" t="s">
        <v>3938</v>
      </c>
      <c r="TVJ4477" s="162">
        <v>1</v>
      </c>
      <c r="TVK4477" s="204">
        <v>754.9</v>
      </c>
      <c r="TVL4477" s="162">
        <v>2024</v>
      </c>
      <c r="TVM4477" s="188" t="s">
        <v>4570</v>
      </c>
      <c r="TVN4477" s="162" t="s">
        <v>4217</v>
      </c>
      <c r="TVO4477" s="105">
        <v>3914834.69</v>
      </c>
      <c r="TVP4477" s="196"/>
      <c r="TVQ4477" s="197"/>
      <c r="TVR4477" s="196"/>
      <c r="TVS4477" s="265">
        <v>3914834.69</v>
      </c>
      <c r="TVT4477" s="198">
        <v>45364</v>
      </c>
      <c r="TVU4477" s="102">
        <v>45386</v>
      </c>
      <c r="TVV4477" s="15"/>
      <c r="TVW4477" s="15"/>
      <c r="TVX4477" s="15"/>
      <c r="TVY4477" s="203" t="s">
        <v>3938</v>
      </c>
      <c r="TVZ4477" s="162">
        <v>1</v>
      </c>
      <c r="TWA4477" s="204">
        <v>754.9</v>
      </c>
      <c r="TWB4477" s="162">
        <v>2024</v>
      </c>
      <c r="TWC4477" s="188" t="s">
        <v>4570</v>
      </c>
      <c r="TWD4477" s="162" t="s">
        <v>4217</v>
      </c>
      <c r="TWE4477" s="105">
        <v>3914834.69</v>
      </c>
      <c r="TWF4477" s="196"/>
      <c r="TWG4477" s="197"/>
      <c r="TWH4477" s="196"/>
      <c r="TWI4477" s="265">
        <v>3914834.69</v>
      </c>
      <c r="TWJ4477" s="198">
        <v>45364</v>
      </c>
      <c r="TWK4477" s="102">
        <v>45386</v>
      </c>
      <c r="TWL4477" s="15"/>
      <c r="TWM4477" s="15"/>
      <c r="TWN4477" s="15"/>
      <c r="TWO4477" s="203" t="s">
        <v>3938</v>
      </c>
      <c r="TWP4477" s="162">
        <v>1</v>
      </c>
      <c r="TWQ4477" s="204">
        <v>754.9</v>
      </c>
      <c r="TWR4477" s="162">
        <v>2024</v>
      </c>
      <c r="TWS4477" s="188" t="s">
        <v>4570</v>
      </c>
      <c r="TWT4477" s="162" t="s">
        <v>4217</v>
      </c>
      <c r="TWU4477" s="105">
        <v>3914834.69</v>
      </c>
      <c r="TWV4477" s="196"/>
      <c r="TWW4477" s="197"/>
      <c r="TWX4477" s="196"/>
      <c r="TWY4477" s="265">
        <v>3914834.69</v>
      </c>
      <c r="TWZ4477" s="198">
        <v>45364</v>
      </c>
      <c r="TXA4477" s="102">
        <v>45386</v>
      </c>
      <c r="TXB4477" s="15"/>
      <c r="TXC4477" s="15"/>
      <c r="TXD4477" s="15"/>
      <c r="TXE4477" s="203" t="s">
        <v>3938</v>
      </c>
      <c r="TXF4477" s="162">
        <v>1</v>
      </c>
      <c r="TXG4477" s="204">
        <v>754.9</v>
      </c>
      <c r="TXH4477" s="162">
        <v>2024</v>
      </c>
      <c r="TXI4477" s="188" t="s">
        <v>4570</v>
      </c>
      <c r="TXJ4477" s="162" t="s">
        <v>4217</v>
      </c>
      <c r="TXK4477" s="105">
        <v>3914834.69</v>
      </c>
      <c r="TXL4477" s="196"/>
      <c r="TXM4477" s="197"/>
      <c r="TXN4477" s="196"/>
      <c r="TXO4477" s="265">
        <v>3914834.69</v>
      </c>
      <c r="TXP4477" s="198">
        <v>45364</v>
      </c>
      <c r="TXQ4477" s="102">
        <v>45386</v>
      </c>
      <c r="TXR4477" s="15"/>
      <c r="TXS4477" s="15"/>
      <c r="TXT4477" s="15"/>
      <c r="TXU4477" s="203" t="s">
        <v>3938</v>
      </c>
      <c r="TXV4477" s="162">
        <v>1</v>
      </c>
      <c r="TXW4477" s="204">
        <v>754.9</v>
      </c>
      <c r="TXX4477" s="162">
        <v>2024</v>
      </c>
      <c r="TXY4477" s="188" t="s">
        <v>4570</v>
      </c>
      <c r="TXZ4477" s="162" t="s">
        <v>4217</v>
      </c>
      <c r="TYA4477" s="105">
        <v>3914834.69</v>
      </c>
      <c r="TYB4477" s="196"/>
      <c r="TYC4477" s="197"/>
      <c r="TYD4477" s="196"/>
      <c r="TYE4477" s="265">
        <v>3914834.69</v>
      </c>
      <c r="TYF4477" s="198">
        <v>45364</v>
      </c>
      <c r="TYG4477" s="102">
        <v>45386</v>
      </c>
      <c r="TYH4477" s="15"/>
      <c r="TYI4477" s="15"/>
      <c r="TYJ4477" s="15"/>
      <c r="TYK4477" s="203" t="s">
        <v>3938</v>
      </c>
      <c r="TYL4477" s="162">
        <v>1</v>
      </c>
      <c r="TYM4477" s="204">
        <v>754.9</v>
      </c>
      <c r="TYN4477" s="162">
        <v>2024</v>
      </c>
      <c r="TYO4477" s="188" t="s">
        <v>4570</v>
      </c>
      <c r="TYP4477" s="162" t="s">
        <v>4217</v>
      </c>
      <c r="TYQ4477" s="105">
        <v>3914834.69</v>
      </c>
      <c r="TYR4477" s="196"/>
      <c r="TYS4477" s="197"/>
      <c r="TYT4477" s="196"/>
      <c r="TYU4477" s="265">
        <v>3914834.69</v>
      </c>
      <c r="TYV4477" s="198">
        <v>45364</v>
      </c>
      <c r="TYW4477" s="102">
        <v>45386</v>
      </c>
      <c r="TYX4477" s="15"/>
      <c r="TYY4477" s="15"/>
      <c r="TYZ4477" s="15"/>
      <c r="TZA4477" s="203" t="s">
        <v>3938</v>
      </c>
      <c r="TZB4477" s="162">
        <v>1</v>
      </c>
      <c r="TZC4477" s="204">
        <v>754.9</v>
      </c>
      <c r="TZD4477" s="162">
        <v>2024</v>
      </c>
      <c r="TZE4477" s="188" t="s">
        <v>4570</v>
      </c>
      <c r="TZF4477" s="162" t="s">
        <v>4217</v>
      </c>
      <c r="TZG4477" s="105">
        <v>3914834.69</v>
      </c>
      <c r="TZH4477" s="196"/>
      <c r="TZI4477" s="197"/>
      <c r="TZJ4477" s="196"/>
      <c r="TZK4477" s="265">
        <v>3914834.69</v>
      </c>
      <c r="TZL4477" s="198">
        <v>45364</v>
      </c>
      <c r="TZM4477" s="102">
        <v>45386</v>
      </c>
      <c r="TZN4477" s="15"/>
      <c r="TZO4477" s="15"/>
      <c r="TZP4477" s="15"/>
      <c r="TZQ4477" s="203" t="s">
        <v>3938</v>
      </c>
      <c r="TZR4477" s="162">
        <v>1</v>
      </c>
      <c r="TZS4477" s="204">
        <v>754.9</v>
      </c>
      <c r="TZT4477" s="162">
        <v>2024</v>
      </c>
      <c r="TZU4477" s="188" t="s">
        <v>4570</v>
      </c>
      <c r="TZV4477" s="162" t="s">
        <v>4217</v>
      </c>
      <c r="TZW4477" s="105">
        <v>3914834.69</v>
      </c>
      <c r="TZX4477" s="196"/>
      <c r="TZY4477" s="197"/>
      <c r="TZZ4477" s="196"/>
      <c r="UAA4477" s="265">
        <v>3914834.69</v>
      </c>
      <c r="UAB4477" s="198">
        <v>45364</v>
      </c>
      <c r="UAC4477" s="102">
        <v>45386</v>
      </c>
      <c r="UAD4477" s="15"/>
      <c r="UAE4477" s="15"/>
      <c r="UAF4477" s="15"/>
      <c r="UAG4477" s="203" t="s">
        <v>3938</v>
      </c>
      <c r="UAH4477" s="162">
        <v>1</v>
      </c>
      <c r="UAI4477" s="204">
        <v>754.9</v>
      </c>
      <c r="UAJ4477" s="162">
        <v>2024</v>
      </c>
      <c r="UAK4477" s="188" t="s">
        <v>4570</v>
      </c>
      <c r="UAL4477" s="162" t="s">
        <v>4217</v>
      </c>
      <c r="UAM4477" s="105">
        <v>3914834.69</v>
      </c>
      <c r="UAN4477" s="196"/>
      <c r="UAO4477" s="197"/>
      <c r="UAP4477" s="196"/>
      <c r="UAQ4477" s="265">
        <v>3914834.69</v>
      </c>
      <c r="UAR4477" s="198">
        <v>45364</v>
      </c>
      <c r="UAS4477" s="102">
        <v>45386</v>
      </c>
      <c r="UAT4477" s="15"/>
      <c r="UAU4477" s="15"/>
      <c r="UAV4477" s="15"/>
      <c r="UAW4477" s="203" t="s">
        <v>3938</v>
      </c>
      <c r="UAX4477" s="162">
        <v>1</v>
      </c>
      <c r="UAY4477" s="204">
        <v>754.9</v>
      </c>
      <c r="UAZ4477" s="162">
        <v>2024</v>
      </c>
      <c r="UBA4477" s="188" t="s">
        <v>4570</v>
      </c>
      <c r="UBB4477" s="162" t="s">
        <v>4217</v>
      </c>
      <c r="UBC4477" s="105">
        <v>3914834.69</v>
      </c>
      <c r="UBD4477" s="196"/>
      <c r="UBE4477" s="197"/>
      <c r="UBF4477" s="196"/>
      <c r="UBG4477" s="265">
        <v>3914834.69</v>
      </c>
      <c r="UBH4477" s="198">
        <v>45364</v>
      </c>
      <c r="UBI4477" s="102">
        <v>45386</v>
      </c>
      <c r="UBJ4477" s="15"/>
      <c r="UBK4477" s="15"/>
      <c r="UBL4477" s="15"/>
      <c r="UBM4477" s="203" t="s">
        <v>3938</v>
      </c>
      <c r="UBN4477" s="162">
        <v>1</v>
      </c>
      <c r="UBO4477" s="204">
        <v>754.9</v>
      </c>
      <c r="UBP4477" s="162">
        <v>2024</v>
      </c>
      <c r="UBQ4477" s="188" t="s">
        <v>4570</v>
      </c>
      <c r="UBR4477" s="162" t="s">
        <v>4217</v>
      </c>
      <c r="UBS4477" s="105">
        <v>3914834.69</v>
      </c>
      <c r="UBT4477" s="196"/>
      <c r="UBU4477" s="197"/>
      <c r="UBV4477" s="196"/>
      <c r="UBW4477" s="265">
        <v>3914834.69</v>
      </c>
      <c r="UBX4477" s="198">
        <v>45364</v>
      </c>
      <c r="UBY4477" s="102">
        <v>45386</v>
      </c>
      <c r="UBZ4477" s="15"/>
      <c r="UCA4477" s="15"/>
      <c r="UCB4477" s="15"/>
      <c r="UCC4477" s="203" t="s">
        <v>3938</v>
      </c>
      <c r="UCD4477" s="162">
        <v>1</v>
      </c>
      <c r="UCE4477" s="204">
        <v>754.9</v>
      </c>
      <c r="UCF4477" s="162">
        <v>2024</v>
      </c>
      <c r="UCG4477" s="188" t="s">
        <v>4570</v>
      </c>
      <c r="UCH4477" s="162" t="s">
        <v>4217</v>
      </c>
      <c r="UCI4477" s="105">
        <v>3914834.69</v>
      </c>
      <c r="UCJ4477" s="196"/>
      <c r="UCK4477" s="197"/>
      <c r="UCL4477" s="196"/>
      <c r="UCM4477" s="265">
        <v>3914834.69</v>
      </c>
      <c r="UCN4477" s="198">
        <v>45364</v>
      </c>
      <c r="UCO4477" s="102">
        <v>45386</v>
      </c>
      <c r="UCP4477" s="15"/>
      <c r="UCQ4477" s="15"/>
      <c r="UCR4477" s="15"/>
      <c r="UCS4477" s="203" t="s">
        <v>3938</v>
      </c>
      <c r="UCT4477" s="162">
        <v>1</v>
      </c>
      <c r="UCU4477" s="204">
        <v>754.9</v>
      </c>
      <c r="UCV4477" s="162">
        <v>2024</v>
      </c>
      <c r="UCW4477" s="188" t="s">
        <v>4570</v>
      </c>
      <c r="UCX4477" s="162" t="s">
        <v>4217</v>
      </c>
      <c r="UCY4477" s="105">
        <v>3914834.69</v>
      </c>
      <c r="UCZ4477" s="196"/>
      <c r="UDA4477" s="197"/>
      <c r="UDB4477" s="196"/>
      <c r="UDC4477" s="265">
        <v>3914834.69</v>
      </c>
      <c r="UDD4477" s="198">
        <v>45364</v>
      </c>
      <c r="UDE4477" s="102">
        <v>45386</v>
      </c>
      <c r="UDF4477" s="15"/>
      <c r="UDG4477" s="15"/>
      <c r="UDH4477" s="15"/>
      <c r="UDI4477" s="203" t="s">
        <v>3938</v>
      </c>
      <c r="UDJ4477" s="162">
        <v>1</v>
      </c>
      <c r="UDK4477" s="204">
        <v>754.9</v>
      </c>
      <c r="UDL4477" s="162">
        <v>2024</v>
      </c>
      <c r="UDM4477" s="188" t="s">
        <v>4570</v>
      </c>
      <c r="UDN4477" s="162" t="s">
        <v>4217</v>
      </c>
      <c r="UDO4477" s="105">
        <v>3914834.69</v>
      </c>
      <c r="UDP4477" s="196"/>
      <c r="UDQ4477" s="197"/>
      <c r="UDR4477" s="196"/>
      <c r="UDS4477" s="265">
        <v>3914834.69</v>
      </c>
      <c r="UDT4477" s="198">
        <v>45364</v>
      </c>
      <c r="UDU4477" s="102">
        <v>45386</v>
      </c>
      <c r="UDV4477" s="15"/>
      <c r="UDW4477" s="15"/>
      <c r="UDX4477" s="15"/>
      <c r="UDY4477" s="203" t="s">
        <v>3938</v>
      </c>
      <c r="UDZ4477" s="162">
        <v>1</v>
      </c>
      <c r="UEA4477" s="204">
        <v>754.9</v>
      </c>
      <c r="UEB4477" s="162">
        <v>2024</v>
      </c>
      <c r="UEC4477" s="188" t="s">
        <v>4570</v>
      </c>
      <c r="UED4477" s="162" t="s">
        <v>4217</v>
      </c>
      <c r="UEE4477" s="105">
        <v>3914834.69</v>
      </c>
      <c r="UEF4477" s="196"/>
      <c r="UEG4477" s="197"/>
      <c r="UEH4477" s="196"/>
      <c r="UEI4477" s="265">
        <v>3914834.69</v>
      </c>
      <c r="UEJ4477" s="198">
        <v>45364</v>
      </c>
      <c r="UEK4477" s="102">
        <v>45386</v>
      </c>
      <c r="UEL4477" s="15"/>
      <c r="UEM4477" s="15"/>
      <c r="UEN4477" s="15"/>
      <c r="UEO4477" s="203" t="s">
        <v>3938</v>
      </c>
      <c r="UEP4477" s="162">
        <v>1</v>
      </c>
      <c r="UEQ4477" s="204">
        <v>754.9</v>
      </c>
      <c r="UER4477" s="162">
        <v>2024</v>
      </c>
      <c r="UES4477" s="188" t="s">
        <v>4570</v>
      </c>
      <c r="UET4477" s="162" t="s">
        <v>4217</v>
      </c>
      <c r="UEU4477" s="105">
        <v>3914834.69</v>
      </c>
      <c r="UEV4477" s="196"/>
      <c r="UEW4477" s="197"/>
      <c r="UEX4477" s="196"/>
      <c r="UEY4477" s="265">
        <v>3914834.69</v>
      </c>
      <c r="UEZ4477" s="198">
        <v>45364</v>
      </c>
      <c r="UFA4477" s="102">
        <v>45386</v>
      </c>
      <c r="UFB4477" s="15"/>
      <c r="UFC4477" s="15"/>
      <c r="UFD4477" s="15"/>
      <c r="UFE4477" s="203" t="s">
        <v>3938</v>
      </c>
      <c r="UFF4477" s="162">
        <v>1</v>
      </c>
      <c r="UFG4477" s="204">
        <v>754.9</v>
      </c>
      <c r="UFH4477" s="162">
        <v>2024</v>
      </c>
      <c r="UFI4477" s="188" t="s">
        <v>4570</v>
      </c>
      <c r="UFJ4477" s="162" t="s">
        <v>4217</v>
      </c>
      <c r="UFK4477" s="105">
        <v>3914834.69</v>
      </c>
      <c r="UFL4477" s="196"/>
      <c r="UFM4477" s="197"/>
      <c r="UFN4477" s="196"/>
      <c r="UFO4477" s="265">
        <v>3914834.69</v>
      </c>
      <c r="UFP4477" s="198">
        <v>45364</v>
      </c>
      <c r="UFQ4477" s="102">
        <v>45386</v>
      </c>
      <c r="UFR4477" s="15"/>
      <c r="UFS4477" s="15"/>
      <c r="UFT4477" s="15"/>
      <c r="UFU4477" s="203" t="s">
        <v>3938</v>
      </c>
      <c r="UFV4477" s="162">
        <v>1</v>
      </c>
      <c r="UFW4477" s="204">
        <v>754.9</v>
      </c>
      <c r="UFX4477" s="162">
        <v>2024</v>
      </c>
      <c r="UFY4477" s="188" t="s">
        <v>4570</v>
      </c>
      <c r="UFZ4477" s="162" t="s">
        <v>4217</v>
      </c>
      <c r="UGA4477" s="105">
        <v>3914834.69</v>
      </c>
      <c r="UGB4477" s="196"/>
      <c r="UGC4477" s="197"/>
      <c r="UGD4477" s="196"/>
      <c r="UGE4477" s="265">
        <v>3914834.69</v>
      </c>
      <c r="UGF4477" s="198">
        <v>45364</v>
      </c>
      <c r="UGG4477" s="102">
        <v>45386</v>
      </c>
      <c r="UGH4477" s="15"/>
      <c r="UGI4477" s="15"/>
      <c r="UGJ4477" s="15"/>
      <c r="UGK4477" s="203" t="s">
        <v>3938</v>
      </c>
      <c r="UGL4477" s="162">
        <v>1</v>
      </c>
      <c r="UGM4477" s="204">
        <v>754.9</v>
      </c>
      <c r="UGN4477" s="162">
        <v>2024</v>
      </c>
      <c r="UGO4477" s="188" t="s">
        <v>4570</v>
      </c>
      <c r="UGP4477" s="162" t="s">
        <v>4217</v>
      </c>
      <c r="UGQ4477" s="105">
        <v>3914834.69</v>
      </c>
      <c r="UGR4477" s="196"/>
      <c r="UGS4477" s="197"/>
      <c r="UGT4477" s="196"/>
      <c r="UGU4477" s="265">
        <v>3914834.69</v>
      </c>
      <c r="UGV4477" s="198">
        <v>45364</v>
      </c>
      <c r="UGW4477" s="102">
        <v>45386</v>
      </c>
      <c r="UGX4477" s="15"/>
      <c r="UGY4477" s="15"/>
      <c r="UGZ4477" s="15"/>
      <c r="UHA4477" s="203" t="s">
        <v>3938</v>
      </c>
      <c r="UHB4477" s="162">
        <v>1</v>
      </c>
      <c r="UHC4477" s="204">
        <v>754.9</v>
      </c>
      <c r="UHD4477" s="162">
        <v>2024</v>
      </c>
      <c r="UHE4477" s="188" t="s">
        <v>4570</v>
      </c>
      <c r="UHF4477" s="162" t="s">
        <v>4217</v>
      </c>
      <c r="UHG4477" s="105">
        <v>3914834.69</v>
      </c>
      <c r="UHH4477" s="196"/>
      <c r="UHI4477" s="197"/>
      <c r="UHJ4477" s="196"/>
      <c r="UHK4477" s="265">
        <v>3914834.69</v>
      </c>
      <c r="UHL4477" s="198">
        <v>45364</v>
      </c>
      <c r="UHM4477" s="102">
        <v>45386</v>
      </c>
      <c r="UHN4477" s="15"/>
      <c r="UHO4477" s="15"/>
      <c r="UHP4477" s="15"/>
      <c r="UHQ4477" s="203" t="s">
        <v>3938</v>
      </c>
      <c r="UHR4477" s="162">
        <v>1</v>
      </c>
      <c r="UHS4477" s="204">
        <v>754.9</v>
      </c>
      <c r="UHT4477" s="162">
        <v>2024</v>
      </c>
      <c r="UHU4477" s="188" t="s">
        <v>4570</v>
      </c>
      <c r="UHV4477" s="162" t="s">
        <v>4217</v>
      </c>
      <c r="UHW4477" s="105">
        <v>3914834.69</v>
      </c>
      <c r="UHX4477" s="196"/>
      <c r="UHY4477" s="197"/>
      <c r="UHZ4477" s="196"/>
      <c r="UIA4477" s="265">
        <v>3914834.69</v>
      </c>
      <c r="UIB4477" s="198">
        <v>45364</v>
      </c>
      <c r="UIC4477" s="102">
        <v>45386</v>
      </c>
      <c r="UID4477" s="15"/>
      <c r="UIE4477" s="15"/>
      <c r="UIF4477" s="15"/>
      <c r="UIG4477" s="203" t="s">
        <v>3938</v>
      </c>
      <c r="UIH4477" s="162">
        <v>1</v>
      </c>
      <c r="UII4477" s="204">
        <v>754.9</v>
      </c>
      <c r="UIJ4477" s="162">
        <v>2024</v>
      </c>
      <c r="UIK4477" s="188" t="s">
        <v>4570</v>
      </c>
      <c r="UIL4477" s="162" t="s">
        <v>4217</v>
      </c>
      <c r="UIM4477" s="105">
        <v>3914834.69</v>
      </c>
      <c r="UIN4477" s="196"/>
      <c r="UIO4477" s="197"/>
      <c r="UIP4477" s="196"/>
      <c r="UIQ4477" s="265">
        <v>3914834.69</v>
      </c>
      <c r="UIR4477" s="198">
        <v>45364</v>
      </c>
      <c r="UIS4477" s="102">
        <v>45386</v>
      </c>
      <c r="UIT4477" s="15"/>
      <c r="UIU4477" s="15"/>
      <c r="UIV4477" s="15"/>
      <c r="UIW4477" s="203" t="s">
        <v>3938</v>
      </c>
      <c r="UIX4477" s="162">
        <v>1</v>
      </c>
      <c r="UIY4477" s="204">
        <v>754.9</v>
      </c>
      <c r="UIZ4477" s="162">
        <v>2024</v>
      </c>
      <c r="UJA4477" s="188" t="s">
        <v>4570</v>
      </c>
      <c r="UJB4477" s="162" t="s">
        <v>4217</v>
      </c>
      <c r="UJC4477" s="105">
        <v>3914834.69</v>
      </c>
      <c r="UJD4477" s="196"/>
      <c r="UJE4477" s="197"/>
      <c r="UJF4477" s="196"/>
      <c r="UJG4477" s="265">
        <v>3914834.69</v>
      </c>
      <c r="UJH4477" s="198">
        <v>45364</v>
      </c>
      <c r="UJI4477" s="102">
        <v>45386</v>
      </c>
      <c r="UJJ4477" s="15"/>
      <c r="UJK4477" s="15"/>
      <c r="UJL4477" s="15"/>
      <c r="UJM4477" s="203" t="s">
        <v>3938</v>
      </c>
      <c r="UJN4477" s="162">
        <v>1</v>
      </c>
      <c r="UJO4477" s="204">
        <v>754.9</v>
      </c>
      <c r="UJP4477" s="162">
        <v>2024</v>
      </c>
      <c r="UJQ4477" s="188" t="s">
        <v>4570</v>
      </c>
      <c r="UJR4477" s="162" t="s">
        <v>4217</v>
      </c>
      <c r="UJS4477" s="105">
        <v>3914834.69</v>
      </c>
      <c r="UJT4477" s="196"/>
      <c r="UJU4477" s="197"/>
      <c r="UJV4477" s="196"/>
      <c r="UJW4477" s="265">
        <v>3914834.69</v>
      </c>
      <c r="UJX4477" s="198">
        <v>45364</v>
      </c>
      <c r="UJY4477" s="102">
        <v>45386</v>
      </c>
      <c r="UJZ4477" s="15"/>
      <c r="UKA4477" s="15"/>
      <c r="UKB4477" s="15"/>
      <c r="UKC4477" s="203" t="s">
        <v>3938</v>
      </c>
      <c r="UKD4477" s="162">
        <v>1</v>
      </c>
      <c r="UKE4477" s="204">
        <v>754.9</v>
      </c>
      <c r="UKF4477" s="162">
        <v>2024</v>
      </c>
      <c r="UKG4477" s="188" t="s">
        <v>4570</v>
      </c>
      <c r="UKH4477" s="162" t="s">
        <v>4217</v>
      </c>
      <c r="UKI4477" s="105">
        <v>3914834.69</v>
      </c>
      <c r="UKJ4477" s="196"/>
      <c r="UKK4477" s="197"/>
      <c r="UKL4477" s="196"/>
      <c r="UKM4477" s="265">
        <v>3914834.69</v>
      </c>
      <c r="UKN4477" s="198">
        <v>45364</v>
      </c>
      <c r="UKO4477" s="102">
        <v>45386</v>
      </c>
      <c r="UKP4477" s="15"/>
      <c r="UKQ4477" s="15"/>
      <c r="UKR4477" s="15"/>
      <c r="UKS4477" s="203" t="s">
        <v>3938</v>
      </c>
      <c r="UKT4477" s="162">
        <v>1</v>
      </c>
      <c r="UKU4477" s="204">
        <v>754.9</v>
      </c>
      <c r="UKV4477" s="162">
        <v>2024</v>
      </c>
      <c r="UKW4477" s="188" t="s">
        <v>4570</v>
      </c>
      <c r="UKX4477" s="162" t="s">
        <v>4217</v>
      </c>
      <c r="UKY4477" s="105">
        <v>3914834.69</v>
      </c>
      <c r="UKZ4477" s="196"/>
      <c r="ULA4477" s="197"/>
      <c r="ULB4477" s="196"/>
      <c r="ULC4477" s="265">
        <v>3914834.69</v>
      </c>
      <c r="ULD4477" s="198">
        <v>45364</v>
      </c>
      <c r="ULE4477" s="102">
        <v>45386</v>
      </c>
      <c r="ULF4477" s="15"/>
      <c r="ULG4477" s="15"/>
      <c r="ULH4477" s="15"/>
      <c r="ULI4477" s="203" t="s">
        <v>3938</v>
      </c>
      <c r="ULJ4477" s="162">
        <v>1</v>
      </c>
      <c r="ULK4477" s="204">
        <v>754.9</v>
      </c>
      <c r="ULL4477" s="162">
        <v>2024</v>
      </c>
      <c r="ULM4477" s="188" t="s">
        <v>4570</v>
      </c>
      <c r="ULN4477" s="162" t="s">
        <v>4217</v>
      </c>
      <c r="ULO4477" s="105">
        <v>3914834.69</v>
      </c>
      <c r="ULP4477" s="196"/>
      <c r="ULQ4477" s="197"/>
      <c r="ULR4477" s="196"/>
      <c r="ULS4477" s="265">
        <v>3914834.69</v>
      </c>
      <c r="ULT4477" s="198">
        <v>45364</v>
      </c>
      <c r="ULU4477" s="102">
        <v>45386</v>
      </c>
      <c r="ULV4477" s="15"/>
      <c r="ULW4477" s="15"/>
      <c r="ULX4477" s="15"/>
      <c r="ULY4477" s="203" t="s">
        <v>3938</v>
      </c>
      <c r="ULZ4477" s="162">
        <v>1</v>
      </c>
      <c r="UMA4477" s="204">
        <v>754.9</v>
      </c>
      <c r="UMB4477" s="162">
        <v>2024</v>
      </c>
      <c r="UMC4477" s="188" t="s">
        <v>4570</v>
      </c>
      <c r="UMD4477" s="162" t="s">
        <v>4217</v>
      </c>
      <c r="UME4477" s="105">
        <v>3914834.69</v>
      </c>
      <c r="UMF4477" s="196"/>
      <c r="UMG4477" s="197"/>
      <c r="UMH4477" s="196"/>
      <c r="UMI4477" s="265">
        <v>3914834.69</v>
      </c>
      <c r="UMJ4477" s="198">
        <v>45364</v>
      </c>
      <c r="UMK4477" s="102">
        <v>45386</v>
      </c>
      <c r="UML4477" s="15"/>
      <c r="UMM4477" s="15"/>
      <c r="UMN4477" s="15"/>
      <c r="UMO4477" s="203" t="s">
        <v>3938</v>
      </c>
      <c r="UMP4477" s="162">
        <v>1</v>
      </c>
      <c r="UMQ4477" s="204">
        <v>754.9</v>
      </c>
      <c r="UMR4477" s="162">
        <v>2024</v>
      </c>
      <c r="UMS4477" s="188" t="s">
        <v>4570</v>
      </c>
      <c r="UMT4477" s="162" t="s">
        <v>4217</v>
      </c>
      <c r="UMU4477" s="105">
        <v>3914834.69</v>
      </c>
      <c r="UMV4477" s="196"/>
      <c r="UMW4477" s="197"/>
      <c r="UMX4477" s="196"/>
      <c r="UMY4477" s="265">
        <v>3914834.69</v>
      </c>
      <c r="UMZ4477" s="198">
        <v>45364</v>
      </c>
      <c r="UNA4477" s="102">
        <v>45386</v>
      </c>
      <c r="UNB4477" s="15"/>
      <c r="UNC4477" s="15"/>
      <c r="UND4477" s="15"/>
      <c r="UNE4477" s="203" t="s">
        <v>3938</v>
      </c>
      <c r="UNF4477" s="162">
        <v>1</v>
      </c>
      <c r="UNG4477" s="204">
        <v>754.9</v>
      </c>
      <c r="UNH4477" s="162">
        <v>2024</v>
      </c>
      <c r="UNI4477" s="188" t="s">
        <v>4570</v>
      </c>
      <c r="UNJ4477" s="162" t="s">
        <v>4217</v>
      </c>
      <c r="UNK4477" s="105">
        <v>3914834.69</v>
      </c>
      <c r="UNL4477" s="196"/>
      <c r="UNM4477" s="197"/>
      <c r="UNN4477" s="196"/>
      <c r="UNO4477" s="265">
        <v>3914834.69</v>
      </c>
      <c r="UNP4477" s="198">
        <v>45364</v>
      </c>
      <c r="UNQ4477" s="102">
        <v>45386</v>
      </c>
      <c r="UNR4477" s="15"/>
      <c r="UNS4477" s="15"/>
      <c r="UNT4477" s="15"/>
      <c r="UNU4477" s="203" t="s">
        <v>3938</v>
      </c>
      <c r="UNV4477" s="162">
        <v>1</v>
      </c>
      <c r="UNW4477" s="204">
        <v>754.9</v>
      </c>
      <c r="UNX4477" s="162">
        <v>2024</v>
      </c>
      <c r="UNY4477" s="188" t="s">
        <v>4570</v>
      </c>
      <c r="UNZ4477" s="162" t="s">
        <v>4217</v>
      </c>
      <c r="UOA4477" s="105">
        <v>3914834.69</v>
      </c>
      <c r="UOB4477" s="196"/>
      <c r="UOC4477" s="197"/>
      <c r="UOD4477" s="196"/>
      <c r="UOE4477" s="265">
        <v>3914834.69</v>
      </c>
      <c r="UOF4477" s="198">
        <v>45364</v>
      </c>
      <c r="UOG4477" s="102">
        <v>45386</v>
      </c>
      <c r="UOH4477" s="15"/>
      <c r="UOI4477" s="15"/>
      <c r="UOJ4477" s="15"/>
      <c r="UOK4477" s="203" t="s">
        <v>3938</v>
      </c>
      <c r="UOL4477" s="162">
        <v>1</v>
      </c>
      <c r="UOM4477" s="204">
        <v>754.9</v>
      </c>
      <c r="UON4477" s="162">
        <v>2024</v>
      </c>
      <c r="UOO4477" s="188" t="s">
        <v>4570</v>
      </c>
      <c r="UOP4477" s="162" t="s">
        <v>4217</v>
      </c>
      <c r="UOQ4477" s="105">
        <v>3914834.69</v>
      </c>
      <c r="UOR4477" s="196"/>
      <c r="UOS4477" s="197"/>
      <c r="UOT4477" s="196"/>
      <c r="UOU4477" s="265">
        <v>3914834.69</v>
      </c>
      <c r="UOV4477" s="198">
        <v>45364</v>
      </c>
      <c r="UOW4477" s="102">
        <v>45386</v>
      </c>
      <c r="UOX4477" s="15"/>
      <c r="UOY4477" s="15"/>
      <c r="UOZ4477" s="15"/>
      <c r="UPA4477" s="203" t="s">
        <v>3938</v>
      </c>
      <c r="UPB4477" s="162">
        <v>1</v>
      </c>
      <c r="UPC4477" s="204">
        <v>754.9</v>
      </c>
      <c r="UPD4477" s="162">
        <v>2024</v>
      </c>
      <c r="UPE4477" s="188" t="s">
        <v>4570</v>
      </c>
      <c r="UPF4477" s="162" t="s">
        <v>4217</v>
      </c>
      <c r="UPG4477" s="105">
        <v>3914834.69</v>
      </c>
      <c r="UPH4477" s="196"/>
      <c r="UPI4477" s="197"/>
      <c r="UPJ4477" s="196"/>
      <c r="UPK4477" s="265">
        <v>3914834.69</v>
      </c>
      <c r="UPL4477" s="198">
        <v>45364</v>
      </c>
      <c r="UPM4477" s="102">
        <v>45386</v>
      </c>
      <c r="UPN4477" s="15"/>
      <c r="UPO4477" s="15"/>
      <c r="UPP4477" s="15"/>
      <c r="UPQ4477" s="203" t="s">
        <v>3938</v>
      </c>
      <c r="UPR4477" s="162">
        <v>1</v>
      </c>
      <c r="UPS4477" s="204">
        <v>754.9</v>
      </c>
      <c r="UPT4477" s="162">
        <v>2024</v>
      </c>
      <c r="UPU4477" s="188" t="s">
        <v>4570</v>
      </c>
      <c r="UPV4477" s="162" t="s">
        <v>4217</v>
      </c>
      <c r="UPW4477" s="105">
        <v>3914834.69</v>
      </c>
      <c r="UPX4477" s="196"/>
      <c r="UPY4477" s="197"/>
      <c r="UPZ4477" s="196"/>
      <c r="UQA4477" s="265">
        <v>3914834.69</v>
      </c>
      <c r="UQB4477" s="198">
        <v>45364</v>
      </c>
      <c r="UQC4477" s="102">
        <v>45386</v>
      </c>
      <c r="UQD4477" s="15"/>
      <c r="UQE4477" s="15"/>
      <c r="UQF4477" s="15"/>
      <c r="UQG4477" s="203" t="s">
        <v>3938</v>
      </c>
      <c r="UQH4477" s="162">
        <v>1</v>
      </c>
      <c r="UQI4477" s="204">
        <v>754.9</v>
      </c>
      <c r="UQJ4477" s="162">
        <v>2024</v>
      </c>
      <c r="UQK4477" s="188" t="s">
        <v>4570</v>
      </c>
      <c r="UQL4477" s="162" t="s">
        <v>4217</v>
      </c>
      <c r="UQM4477" s="105">
        <v>3914834.69</v>
      </c>
      <c r="UQN4477" s="196"/>
      <c r="UQO4477" s="197"/>
      <c r="UQP4477" s="196"/>
      <c r="UQQ4477" s="265">
        <v>3914834.69</v>
      </c>
      <c r="UQR4477" s="198">
        <v>45364</v>
      </c>
      <c r="UQS4477" s="102">
        <v>45386</v>
      </c>
      <c r="UQT4477" s="15"/>
      <c r="UQU4477" s="15"/>
      <c r="UQV4477" s="15"/>
      <c r="UQW4477" s="203" t="s">
        <v>3938</v>
      </c>
      <c r="UQX4477" s="162">
        <v>1</v>
      </c>
      <c r="UQY4477" s="204">
        <v>754.9</v>
      </c>
      <c r="UQZ4477" s="162">
        <v>2024</v>
      </c>
      <c r="URA4477" s="188" t="s">
        <v>4570</v>
      </c>
      <c r="URB4477" s="162" t="s">
        <v>4217</v>
      </c>
      <c r="URC4477" s="105">
        <v>3914834.69</v>
      </c>
      <c r="URD4477" s="196"/>
      <c r="URE4477" s="197"/>
      <c r="URF4477" s="196"/>
      <c r="URG4477" s="265">
        <v>3914834.69</v>
      </c>
      <c r="URH4477" s="198">
        <v>45364</v>
      </c>
      <c r="URI4477" s="102">
        <v>45386</v>
      </c>
      <c r="URJ4477" s="15"/>
      <c r="URK4477" s="15"/>
      <c r="URL4477" s="15"/>
      <c r="URM4477" s="203" t="s">
        <v>3938</v>
      </c>
      <c r="URN4477" s="162">
        <v>1</v>
      </c>
      <c r="URO4477" s="204">
        <v>754.9</v>
      </c>
      <c r="URP4477" s="162">
        <v>2024</v>
      </c>
      <c r="URQ4477" s="188" t="s">
        <v>4570</v>
      </c>
      <c r="URR4477" s="162" t="s">
        <v>4217</v>
      </c>
      <c r="URS4477" s="105">
        <v>3914834.69</v>
      </c>
      <c r="URT4477" s="196"/>
      <c r="URU4477" s="197"/>
      <c r="URV4477" s="196"/>
      <c r="URW4477" s="265">
        <v>3914834.69</v>
      </c>
      <c r="URX4477" s="198">
        <v>45364</v>
      </c>
      <c r="URY4477" s="102">
        <v>45386</v>
      </c>
      <c r="URZ4477" s="15"/>
      <c r="USA4477" s="15"/>
      <c r="USB4477" s="15"/>
      <c r="USC4477" s="203" t="s">
        <v>3938</v>
      </c>
      <c r="USD4477" s="162">
        <v>1</v>
      </c>
      <c r="USE4477" s="204">
        <v>754.9</v>
      </c>
      <c r="USF4477" s="162">
        <v>2024</v>
      </c>
      <c r="USG4477" s="188" t="s">
        <v>4570</v>
      </c>
      <c r="USH4477" s="162" t="s">
        <v>4217</v>
      </c>
      <c r="USI4477" s="105">
        <v>3914834.69</v>
      </c>
      <c r="USJ4477" s="196"/>
      <c r="USK4477" s="197"/>
      <c r="USL4477" s="196"/>
      <c r="USM4477" s="265">
        <v>3914834.69</v>
      </c>
      <c r="USN4477" s="198">
        <v>45364</v>
      </c>
      <c r="USO4477" s="102">
        <v>45386</v>
      </c>
      <c r="USP4477" s="15"/>
      <c r="USQ4477" s="15"/>
      <c r="USR4477" s="15"/>
      <c r="USS4477" s="203" t="s">
        <v>3938</v>
      </c>
      <c r="UST4477" s="162">
        <v>1</v>
      </c>
      <c r="USU4477" s="204">
        <v>754.9</v>
      </c>
      <c r="USV4477" s="162">
        <v>2024</v>
      </c>
      <c r="USW4477" s="188" t="s">
        <v>4570</v>
      </c>
      <c r="USX4477" s="162" t="s">
        <v>4217</v>
      </c>
      <c r="USY4477" s="105">
        <v>3914834.69</v>
      </c>
      <c r="USZ4477" s="196"/>
      <c r="UTA4477" s="197"/>
      <c r="UTB4477" s="196"/>
      <c r="UTC4477" s="265">
        <v>3914834.69</v>
      </c>
      <c r="UTD4477" s="198">
        <v>45364</v>
      </c>
      <c r="UTE4477" s="102">
        <v>45386</v>
      </c>
      <c r="UTF4477" s="15"/>
      <c r="UTG4477" s="15"/>
      <c r="UTH4477" s="15"/>
      <c r="UTI4477" s="203" t="s">
        <v>3938</v>
      </c>
      <c r="UTJ4477" s="162">
        <v>1</v>
      </c>
      <c r="UTK4477" s="204">
        <v>754.9</v>
      </c>
      <c r="UTL4477" s="162">
        <v>2024</v>
      </c>
      <c r="UTM4477" s="188" t="s">
        <v>4570</v>
      </c>
      <c r="UTN4477" s="162" t="s">
        <v>4217</v>
      </c>
      <c r="UTO4477" s="105">
        <v>3914834.69</v>
      </c>
      <c r="UTP4477" s="196"/>
      <c r="UTQ4477" s="197"/>
      <c r="UTR4477" s="196"/>
      <c r="UTS4477" s="265">
        <v>3914834.69</v>
      </c>
      <c r="UTT4477" s="198">
        <v>45364</v>
      </c>
      <c r="UTU4477" s="102">
        <v>45386</v>
      </c>
      <c r="UTV4477" s="15"/>
      <c r="UTW4477" s="15"/>
      <c r="UTX4477" s="15"/>
      <c r="UTY4477" s="203" t="s">
        <v>3938</v>
      </c>
      <c r="UTZ4477" s="162">
        <v>1</v>
      </c>
      <c r="UUA4477" s="204">
        <v>754.9</v>
      </c>
      <c r="UUB4477" s="162">
        <v>2024</v>
      </c>
      <c r="UUC4477" s="188" t="s">
        <v>4570</v>
      </c>
      <c r="UUD4477" s="162" t="s">
        <v>4217</v>
      </c>
      <c r="UUE4477" s="105">
        <v>3914834.69</v>
      </c>
      <c r="UUF4477" s="196"/>
      <c r="UUG4477" s="197"/>
      <c r="UUH4477" s="196"/>
      <c r="UUI4477" s="265">
        <v>3914834.69</v>
      </c>
      <c r="UUJ4477" s="198">
        <v>45364</v>
      </c>
      <c r="UUK4477" s="102">
        <v>45386</v>
      </c>
      <c r="UUL4477" s="15"/>
      <c r="UUM4477" s="15"/>
      <c r="UUN4477" s="15"/>
      <c r="UUO4477" s="203" t="s">
        <v>3938</v>
      </c>
      <c r="UUP4477" s="162">
        <v>1</v>
      </c>
      <c r="UUQ4477" s="204">
        <v>754.9</v>
      </c>
      <c r="UUR4477" s="162">
        <v>2024</v>
      </c>
      <c r="UUS4477" s="188" t="s">
        <v>4570</v>
      </c>
      <c r="UUT4477" s="162" t="s">
        <v>4217</v>
      </c>
      <c r="UUU4477" s="105">
        <v>3914834.69</v>
      </c>
      <c r="UUV4477" s="196"/>
      <c r="UUW4477" s="197"/>
      <c r="UUX4477" s="196"/>
      <c r="UUY4477" s="265">
        <v>3914834.69</v>
      </c>
      <c r="UUZ4477" s="198">
        <v>45364</v>
      </c>
      <c r="UVA4477" s="102">
        <v>45386</v>
      </c>
      <c r="UVB4477" s="15"/>
      <c r="UVC4477" s="15"/>
      <c r="UVD4477" s="15"/>
      <c r="UVE4477" s="203" t="s">
        <v>3938</v>
      </c>
      <c r="UVF4477" s="162">
        <v>1</v>
      </c>
      <c r="UVG4477" s="204">
        <v>754.9</v>
      </c>
      <c r="UVH4477" s="162">
        <v>2024</v>
      </c>
      <c r="UVI4477" s="188" t="s">
        <v>4570</v>
      </c>
      <c r="UVJ4477" s="162" t="s">
        <v>4217</v>
      </c>
      <c r="UVK4477" s="105">
        <v>3914834.69</v>
      </c>
      <c r="UVL4477" s="196"/>
      <c r="UVM4477" s="197"/>
      <c r="UVN4477" s="196"/>
      <c r="UVO4477" s="265">
        <v>3914834.69</v>
      </c>
      <c r="UVP4477" s="198">
        <v>45364</v>
      </c>
      <c r="UVQ4477" s="102">
        <v>45386</v>
      </c>
      <c r="UVR4477" s="15"/>
      <c r="UVS4477" s="15"/>
      <c r="UVT4477" s="15"/>
      <c r="UVU4477" s="203" t="s">
        <v>3938</v>
      </c>
      <c r="UVV4477" s="162">
        <v>1</v>
      </c>
      <c r="UVW4477" s="204">
        <v>754.9</v>
      </c>
      <c r="UVX4477" s="162">
        <v>2024</v>
      </c>
      <c r="UVY4477" s="188" t="s">
        <v>4570</v>
      </c>
      <c r="UVZ4477" s="162" t="s">
        <v>4217</v>
      </c>
      <c r="UWA4477" s="105">
        <v>3914834.69</v>
      </c>
      <c r="UWB4477" s="196"/>
      <c r="UWC4477" s="197"/>
      <c r="UWD4477" s="196"/>
      <c r="UWE4477" s="265">
        <v>3914834.69</v>
      </c>
      <c r="UWF4477" s="198">
        <v>45364</v>
      </c>
      <c r="UWG4477" s="102">
        <v>45386</v>
      </c>
      <c r="UWH4477" s="15"/>
      <c r="UWI4477" s="15"/>
      <c r="UWJ4477" s="15"/>
      <c r="UWK4477" s="203" t="s">
        <v>3938</v>
      </c>
      <c r="UWL4477" s="162">
        <v>1</v>
      </c>
      <c r="UWM4477" s="204">
        <v>754.9</v>
      </c>
      <c r="UWN4477" s="162">
        <v>2024</v>
      </c>
      <c r="UWO4477" s="188" t="s">
        <v>4570</v>
      </c>
      <c r="UWP4477" s="162" t="s">
        <v>4217</v>
      </c>
      <c r="UWQ4477" s="105">
        <v>3914834.69</v>
      </c>
      <c r="UWR4477" s="196"/>
      <c r="UWS4477" s="197"/>
      <c r="UWT4477" s="196"/>
      <c r="UWU4477" s="265">
        <v>3914834.69</v>
      </c>
      <c r="UWV4477" s="198">
        <v>45364</v>
      </c>
      <c r="UWW4477" s="102">
        <v>45386</v>
      </c>
      <c r="UWX4477" s="15"/>
      <c r="UWY4477" s="15"/>
      <c r="UWZ4477" s="15"/>
      <c r="UXA4477" s="203" t="s">
        <v>3938</v>
      </c>
      <c r="UXB4477" s="162">
        <v>1</v>
      </c>
      <c r="UXC4477" s="204">
        <v>754.9</v>
      </c>
      <c r="UXD4477" s="162">
        <v>2024</v>
      </c>
      <c r="UXE4477" s="188" t="s">
        <v>4570</v>
      </c>
      <c r="UXF4477" s="162" t="s">
        <v>4217</v>
      </c>
      <c r="UXG4477" s="105">
        <v>3914834.69</v>
      </c>
      <c r="UXH4477" s="196"/>
      <c r="UXI4477" s="197"/>
      <c r="UXJ4477" s="196"/>
      <c r="UXK4477" s="265">
        <v>3914834.69</v>
      </c>
      <c r="UXL4477" s="198">
        <v>45364</v>
      </c>
      <c r="UXM4477" s="102">
        <v>45386</v>
      </c>
      <c r="UXN4477" s="15"/>
      <c r="UXO4477" s="15"/>
      <c r="UXP4477" s="15"/>
      <c r="UXQ4477" s="203" t="s">
        <v>3938</v>
      </c>
      <c r="UXR4477" s="162">
        <v>1</v>
      </c>
      <c r="UXS4477" s="204">
        <v>754.9</v>
      </c>
      <c r="UXT4477" s="162">
        <v>2024</v>
      </c>
      <c r="UXU4477" s="188" t="s">
        <v>4570</v>
      </c>
      <c r="UXV4477" s="162" t="s">
        <v>4217</v>
      </c>
      <c r="UXW4477" s="105">
        <v>3914834.69</v>
      </c>
      <c r="UXX4477" s="196"/>
      <c r="UXY4477" s="197"/>
      <c r="UXZ4477" s="196"/>
      <c r="UYA4477" s="265">
        <v>3914834.69</v>
      </c>
      <c r="UYB4477" s="198">
        <v>45364</v>
      </c>
      <c r="UYC4477" s="102">
        <v>45386</v>
      </c>
      <c r="UYD4477" s="15"/>
      <c r="UYE4477" s="15"/>
      <c r="UYF4477" s="15"/>
      <c r="UYG4477" s="203" t="s">
        <v>3938</v>
      </c>
      <c r="UYH4477" s="162">
        <v>1</v>
      </c>
      <c r="UYI4477" s="204">
        <v>754.9</v>
      </c>
      <c r="UYJ4477" s="162">
        <v>2024</v>
      </c>
      <c r="UYK4477" s="188" t="s">
        <v>4570</v>
      </c>
      <c r="UYL4477" s="162" t="s">
        <v>4217</v>
      </c>
      <c r="UYM4477" s="105">
        <v>3914834.69</v>
      </c>
      <c r="UYN4477" s="196"/>
      <c r="UYO4477" s="197"/>
      <c r="UYP4477" s="196"/>
      <c r="UYQ4477" s="265">
        <v>3914834.69</v>
      </c>
      <c r="UYR4477" s="198">
        <v>45364</v>
      </c>
      <c r="UYS4477" s="102">
        <v>45386</v>
      </c>
      <c r="UYT4477" s="15"/>
      <c r="UYU4477" s="15"/>
      <c r="UYV4477" s="15"/>
      <c r="UYW4477" s="203" t="s">
        <v>3938</v>
      </c>
      <c r="UYX4477" s="162">
        <v>1</v>
      </c>
      <c r="UYY4477" s="204">
        <v>754.9</v>
      </c>
      <c r="UYZ4477" s="162">
        <v>2024</v>
      </c>
      <c r="UZA4477" s="188" t="s">
        <v>4570</v>
      </c>
      <c r="UZB4477" s="162" t="s">
        <v>4217</v>
      </c>
      <c r="UZC4477" s="105">
        <v>3914834.69</v>
      </c>
      <c r="UZD4477" s="196"/>
      <c r="UZE4477" s="197"/>
      <c r="UZF4477" s="196"/>
      <c r="UZG4477" s="265">
        <v>3914834.69</v>
      </c>
      <c r="UZH4477" s="198">
        <v>45364</v>
      </c>
      <c r="UZI4477" s="102">
        <v>45386</v>
      </c>
      <c r="UZJ4477" s="15"/>
      <c r="UZK4477" s="15"/>
      <c r="UZL4477" s="15"/>
      <c r="UZM4477" s="203" t="s">
        <v>3938</v>
      </c>
      <c r="UZN4477" s="162">
        <v>1</v>
      </c>
      <c r="UZO4477" s="204">
        <v>754.9</v>
      </c>
      <c r="UZP4477" s="162">
        <v>2024</v>
      </c>
      <c r="UZQ4477" s="188" t="s">
        <v>4570</v>
      </c>
      <c r="UZR4477" s="162" t="s">
        <v>4217</v>
      </c>
      <c r="UZS4477" s="105">
        <v>3914834.69</v>
      </c>
      <c r="UZT4477" s="196"/>
      <c r="UZU4477" s="197"/>
      <c r="UZV4477" s="196"/>
      <c r="UZW4477" s="265">
        <v>3914834.69</v>
      </c>
      <c r="UZX4477" s="198">
        <v>45364</v>
      </c>
      <c r="UZY4477" s="102">
        <v>45386</v>
      </c>
      <c r="UZZ4477" s="15"/>
      <c r="VAA4477" s="15"/>
      <c r="VAB4477" s="15"/>
      <c r="VAC4477" s="203" t="s">
        <v>3938</v>
      </c>
      <c r="VAD4477" s="162">
        <v>1</v>
      </c>
      <c r="VAE4477" s="204">
        <v>754.9</v>
      </c>
      <c r="VAF4477" s="162">
        <v>2024</v>
      </c>
      <c r="VAG4477" s="188" t="s">
        <v>4570</v>
      </c>
      <c r="VAH4477" s="162" t="s">
        <v>4217</v>
      </c>
      <c r="VAI4477" s="105">
        <v>3914834.69</v>
      </c>
      <c r="VAJ4477" s="196"/>
      <c r="VAK4477" s="197"/>
      <c r="VAL4477" s="196"/>
      <c r="VAM4477" s="265">
        <v>3914834.69</v>
      </c>
      <c r="VAN4477" s="198">
        <v>45364</v>
      </c>
      <c r="VAO4477" s="102">
        <v>45386</v>
      </c>
      <c r="VAP4477" s="15"/>
      <c r="VAQ4477" s="15"/>
      <c r="VAR4477" s="15"/>
      <c r="VAS4477" s="203" t="s">
        <v>3938</v>
      </c>
      <c r="VAT4477" s="162">
        <v>1</v>
      </c>
      <c r="VAU4477" s="204">
        <v>754.9</v>
      </c>
      <c r="VAV4477" s="162">
        <v>2024</v>
      </c>
      <c r="VAW4477" s="188" t="s">
        <v>4570</v>
      </c>
      <c r="VAX4477" s="162" t="s">
        <v>4217</v>
      </c>
      <c r="VAY4477" s="105">
        <v>3914834.69</v>
      </c>
      <c r="VAZ4477" s="196"/>
      <c r="VBA4477" s="197"/>
      <c r="VBB4477" s="196"/>
      <c r="VBC4477" s="265">
        <v>3914834.69</v>
      </c>
      <c r="VBD4477" s="198">
        <v>45364</v>
      </c>
      <c r="VBE4477" s="102">
        <v>45386</v>
      </c>
      <c r="VBF4477" s="15"/>
      <c r="VBG4477" s="15"/>
      <c r="VBH4477" s="15"/>
      <c r="VBI4477" s="203" t="s">
        <v>3938</v>
      </c>
      <c r="VBJ4477" s="162">
        <v>1</v>
      </c>
      <c r="VBK4477" s="204">
        <v>754.9</v>
      </c>
      <c r="VBL4477" s="162">
        <v>2024</v>
      </c>
      <c r="VBM4477" s="188" t="s">
        <v>4570</v>
      </c>
      <c r="VBN4477" s="162" t="s">
        <v>4217</v>
      </c>
      <c r="VBO4477" s="105">
        <v>3914834.69</v>
      </c>
      <c r="VBP4477" s="196"/>
      <c r="VBQ4477" s="197"/>
      <c r="VBR4477" s="196"/>
      <c r="VBS4477" s="265">
        <v>3914834.69</v>
      </c>
      <c r="VBT4477" s="198">
        <v>45364</v>
      </c>
      <c r="VBU4477" s="102">
        <v>45386</v>
      </c>
      <c r="VBV4477" s="15"/>
      <c r="VBW4477" s="15"/>
      <c r="VBX4477" s="15"/>
      <c r="VBY4477" s="203" t="s">
        <v>3938</v>
      </c>
      <c r="VBZ4477" s="162">
        <v>1</v>
      </c>
      <c r="VCA4477" s="204">
        <v>754.9</v>
      </c>
      <c r="VCB4477" s="162">
        <v>2024</v>
      </c>
      <c r="VCC4477" s="188" t="s">
        <v>4570</v>
      </c>
      <c r="VCD4477" s="162" t="s">
        <v>4217</v>
      </c>
      <c r="VCE4477" s="105">
        <v>3914834.69</v>
      </c>
      <c r="VCF4477" s="196"/>
      <c r="VCG4477" s="197"/>
      <c r="VCH4477" s="196"/>
      <c r="VCI4477" s="265">
        <v>3914834.69</v>
      </c>
      <c r="VCJ4477" s="198">
        <v>45364</v>
      </c>
      <c r="VCK4477" s="102">
        <v>45386</v>
      </c>
      <c r="VCL4477" s="15"/>
      <c r="VCM4477" s="15"/>
      <c r="VCN4477" s="15"/>
      <c r="VCO4477" s="203" t="s">
        <v>3938</v>
      </c>
      <c r="VCP4477" s="162">
        <v>1</v>
      </c>
      <c r="VCQ4477" s="204">
        <v>754.9</v>
      </c>
      <c r="VCR4477" s="162">
        <v>2024</v>
      </c>
      <c r="VCS4477" s="188" t="s">
        <v>4570</v>
      </c>
      <c r="VCT4477" s="162" t="s">
        <v>4217</v>
      </c>
      <c r="VCU4477" s="105">
        <v>3914834.69</v>
      </c>
      <c r="VCV4477" s="196"/>
      <c r="VCW4477" s="197"/>
      <c r="VCX4477" s="196"/>
      <c r="VCY4477" s="265">
        <v>3914834.69</v>
      </c>
      <c r="VCZ4477" s="198">
        <v>45364</v>
      </c>
      <c r="VDA4477" s="102">
        <v>45386</v>
      </c>
      <c r="VDB4477" s="15"/>
      <c r="VDC4477" s="15"/>
      <c r="VDD4477" s="15"/>
      <c r="VDE4477" s="203" t="s">
        <v>3938</v>
      </c>
      <c r="VDF4477" s="162">
        <v>1</v>
      </c>
      <c r="VDG4477" s="204">
        <v>754.9</v>
      </c>
      <c r="VDH4477" s="162">
        <v>2024</v>
      </c>
      <c r="VDI4477" s="188" t="s">
        <v>4570</v>
      </c>
      <c r="VDJ4477" s="162" t="s">
        <v>4217</v>
      </c>
      <c r="VDK4477" s="105">
        <v>3914834.69</v>
      </c>
      <c r="VDL4477" s="196"/>
      <c r="VDM4477" s="197"/>
      <c r="VDN4477" s="196"/>
      <c r="VDO4477" s="265">
        <v>3914834.69</v>
      </c>
      <c r="VDP4477" s="198">
        <v>45364</v>
      </c>
      <c r="VDQ4477" s="102">
        <v>45386</v>
      </c>
      <c r="VDR4477" s="15"/>
      <c r="VDS4477" s="15"/>
      <c r="VDT4477" s="15"/>
      <c r="VDU4477" s="203" t="s">
        <v>3938</v>
      </c>
      <c r="VDV4477" s="162">
        <v>1</v>
      </c>
      <c r="VDW4477" s="204">
        <v>754.9</v>
      </c>
      <c r="VDX4477" s="162">
        <v>2024</v>
      </c>
      <c r="VDY4477" s="188" t="s">
        <v>4570</v>
      </c>
      <c r="VDZ4477" s="162" t="s">
        <v>4217</v>
      </c>
      <c r="VEA4477" s="105">
        <v>3914834.69</v>
      </c>
      <c r="VEB4477" s="196"/>
      <c r="VEC4477" s="197"/>
      <c r="VED4477" s="196"/>
      <c r="VEE4477" s="265">
        <v>3914834.69</v>
      </c>
      <c r="VEF4477" s="198">
        <v>45364</v>
      </c>
      <c r="VEG4477" s="102">
        <v>45386</v>
      </c>
      <c r="VEH4477" s="15"/>
      <c r="VEI4477" s="15"/>
      <c r="VEJ4477" s="15"/>
      <c r="VEK4477" s="203" t="s">
        <v>3938</v>
      </c>
      <c r="VEL4477" s="162">
        <v>1</v>
      </c>
      <c r="VEM4477" s="204">
        <v>754.9</v>
      </c>
      <c r="VEN4477" s="162">
        <v>2024</v>
      </c>
      <c r="VEO4477" s="188" t="s">
        <v>4570</v>
      </c>
      <c r="VEP4477" s="162" t="s">
        <v>4217</v>
      </c>
      <c r="VEQ4477" s="105">
        <v>3914834.69</v>
      </c>
      <c r="VER4477" s="196"/>
      <c r="VES4477" s="197"/>
      <c r="VET4477" s="196"/>
      <c r="VEU4477" s="265">
        <v>3914834.69</v>
      </c>
      <c r="VEV4477" s="198">
        <v>45364</v>
      </c>
      <c r="VEW4477" s="102">
        <v>45386</v>
      </c>
      <c r="VEX4477" s="15"/>
      <c r="VEY4477" s="15"/>
      <c r="VEZ4477" s="15"/>
      <c r="VFA4477" s="203" t="s">
        <v>3938</v>
      </c>
      <c r="VFB4477" s="162">
        <v>1</v>
      </c>
      <c r="VFC4477" s="204">
        <v>754.9</v>
      </c>
      <c r="VFD4477" s="162">
        <v>2024</v>
      </c>
      <c r="VFE4477" s="188" t="s">
        <v>4570</v>
      </c>
      <c r="VFF4477" s="162" t="s">
        <v>4217</v>
      </c>
      <c r="VFG4477" s="105">
        <v>3914834.69</v>
      </c>
      <c r="VFH4477" s="196"/>
      <c r="VFI4477" s="197"/>
      <c r="VFJ4477" s="196"/>
      <c r="VFK4477" s="265">
        <v>3914834.69</v>
      </c>
      <c r="VFL4477" s="198">
        <v>45364</v>
      </c>
      <c r="VFM4477" s="102">
        <v>45386</v>
      </c>
      <c r="VFN4477" s="15"/>
      <c r="VFO4477" s="15"/>
      <c r="VFP4477" s="15"/>
      <c r="VFQ4477" s="203" t="s">
        <v>3938</v>
      </c>
      <c r="VFR4477" s="162">
        <v>1</v>
      </c>
      <c r="VFS4477" s="204">
        <v>754.9</v>
      </c>
      <c r="VFT4477" s="162">
        <v>2024</v>
      </c>
      <c r="VFU4477" s="188" t="s">
        <v>4570</v>
      </c>
      <c r="VFV4477" s="162" t="s">
        <v>4217</v>
      </c>
      <c r="VFW4477" s="105">
        <v>3914834.69</v>
      </c>
      <c r="VFX4477" s="196"/>
      <c r="VFY4477" s="197"/>
      <c r="VFZ4477" s="196"/>
      <c r="VGA4477" s="265">
        <v>3914834.69</v>
      </c>
      <c r="VGB4477" s="198">
        <v>45364</v>
      </c>
      <c r="VGC4477" s="102">
        <v>45386</v>
      </c>
      <c r="VGD4477" s="15"/>
      <c r="VGE4477" s="15"/>
      <c r="VGF4477" s="15"/>
      <c r="VGG4477" s="203" t="s">
        <v>3938</v>
      </c>
      <c r="VGH4477" s="162">
        <v>1</v>
      </c>
      <c r="VGI4477" s="204">
        <v>754.9</v>
      </c>
      <c r="VGJ4477" s="162">
        <v>2024</v>
      </c>
      <c r="VGK4477" s="188" t="s">
        <v>4570</v>
      </c>
      <c r="VGL4477" s="162" t="s">
        <v>4217</v>
      </c>
      <c r="VGM4477" s="105">
        <v>3914834.69</v>
      </c>
      <c r="VGN4477" s="196"/>
      <c r="VGO4477" s="197"/>
      <c r="VGP4477" s="196"/>
      <c r="VGQ4477" s="265">
        <v>3914834.69</v>
      </c>
      <c r="VGR4477" s="198">
        <v>45364</v>
      </c>
      <c r="VGS4477" s="102">
        <v>45386</v>
      </c>
      <c r="VGT4477" s="15"/>
      <c r="VGU4477" s="15"/>
      <c r="VGV4477" s="15"/>
      <c r="VGW4477" s="203" t="s">
        <v>3938</v>
      </c>
      <c r="VGX4477" s="162">
        <v>1</v>
      </c>
      <c r="VGY4477" s="204">
        <v>754.9</v>
      </c>
      <c r="VGZ4477" s="162">
        <v>2024</v>
      </c>
      <c r="VHA4477" s="188" t="s">
        <v>4570</v>
      </c>
      <c r="VHB4477" s="162" t="s">
        <v>4217</v>
      </c>
      <c r="VHC4477" s="105">
        <v>3914834.69</v>
      </c>
      <c r="VHD4477" s="196"/>
      <c r="VHE4477" s="197"/>
      <c r="VHF4477" s="196"/>
      <c r="VHG4477" s="265">
        <v>3914834.69</v>
      </c>
      <c r="VHH4477" s="198">
        <v>45364</v>
      </c>
      <c r="VHI4477" s="102">
        <v>45386</v>
      </c>
      <c r="VHJ4477" s="15"/>
      <c r="VHK4477" s="15"/>
      <c r="VHL4477" s="15"/>
      <c r="VHM4477" s="203" t="s">
        <v>3938</v>
      </c>
      <c r="VHN4477" s="162">
        <v>1</v>
      </c>
      <c r="VHO4477" s="204">
        <v>754.9</v>
      </c>
      <c r="VHP4477" s="162">
        <v>2024</v>
      </c>
      <c r="VHQ4477" s="188" t="s">
        <v>4570</v>
      </c>
      <c r="VHR4477" s="162" t="s">
        <v>4217</v>
      </c>
      <c r="VHS4477" s="105">
        <v>3914834.69</v>
      </c>
      <c r="VHT4477" s="196"/>
      <c r="VHU4477" s="197"/>
      <c r="VHV4477" s="196"/>
      <c r="VHW4477" s="265">
        <v>3914834.69</v>
      </c>
      <c r="VHX4477" s="198">
        <v>45364</v>
      </c>
      <c r="VHY4477" s="102">
        <v>45386</v>
      </c>
      <c r="VHZ4477" s="15"/>
      <c r="VIA4477" s="15"/>
      <c r="VIB4477" s="15"/>
      <c r="VIC4477" s="203" t="s">
        <v>3938</v>
      </c>
      <c r="VID4477" s="162">
        <v>1</v>
      </c>
      <c r="VIE4477" s="204">
        <v>754.9</v>
      </c>
      <c r="VIF4477" s="162">
        <v>2024</v>
      </c>
      <c r="VIG4477" s="188" t="s">
        <v>4570</v>
      </c>
      <c r="VIH4477" s="162" t="s">
        <v>4217</v>
      </c>
      <c r="VII4477" s="105">
        <v>3914834.69</v>
      </c>
      <c r="VIJ4477" s="196"/>
      <c r="VIK4477" s="197"/>
      <c r="VIL4477" s="196"/>
      <c r="VIM4477" s="265">
        <v>3914834.69</v>
      </c>
      <c r="VIN4477" s="198">
        <v>45364</v>
      </c>
      <c r="VIO4477" s="102">
        <v>45386</v>
      </c>
      <c r="VIP4477" s="15"/>
      <c r="VIQ4477" s="15"/>
      <c r="VIR4477" s="15"/>
      <c r="VIS4477" s="203" t="s">
        <v>3938</v>
      </c>
      <c r="VIT4477" s="162">
        <v>1</v>
      </c>
      <c r="VIU4477" s="204">
        <v>754.9</v>
      </c>
      <c r="VIV4477" s="162">
        <v>2024</v>
      </c>
      <c r="VIW4477" s="188" t="s">
        <v>4570</v>
      </c>
      <c r="VIX4477" s="162" t="s">
        <v>4217</v>
      </c>
      <c r="VIY4477" s="105">
        <v>3914834.69</v>
      </c>
      <c r="VIZ4477" s="196"/>
      <c r="VJA4477" s="197"/>
      <c r="VJB4477" s="196"/>
      <c r="VJC4477" s="265">
        <v>3914834.69</v>
      </c>
      <c r="VJD4477" s="198">
        <v>45364</v>
      </c>
      <c r="VJE4477" s="102">
        <v>45386</v>
      </c>
      <c r="VJF4477" s="15"/>
      <c r="VJG4477" s="15"/>
      <c r="VJH4477" s="15"/>
      <c r="VJI4477" s="203" t="s">
        <v>3938</v>
      </c>
      <c r="VJJ4477" s="162">
        <v>1</v>
      </c>
      <c r="VJK4477" s="204">
        <v>754.9</v>
      </c>
      <c r="VJL4477" s="162">
        <v>2024</v>
      </c>
      <c r="VJM4477" s="188" t="s">
        <v>4570</v>
      </c>
      <c r="VJN4477" s="162" t="s">
        <v>4217</v>
      </c>
      <c r="VJO4477" s="105">
        <v>3914834.69</v>
      </c>
      <c r="VJP4477" s="196"/>
      <c r="VJQ4477" s="197"/>
      <c r="VJR4477" s="196"/>
      <c r="VJS4477" s="265">
        <v>3914834.69</v>
      </c>
      <c r="VJT4477" s="198">
        <v>45364</v>
      </c>
      <c r="VJU4477" s="102">
        <v>45386</v>
      </c>
      <c r="VJV4477" s="15"/>
      <c r="VJW4477" s="15"/>
      <c r="VJX4477" s="15"/>
      <c r="VJY4477" s="203" t="s">
        <v>3938</v>
      </c>
      <c r="VJZ4477" s="162">
        <v>1</v>
      </c>
      <c r="VKA4477" s="204">
        <v>754.9</v>
      </c>
      <c r="VKB4477" s="162">
        <v>2024</v>
      </c>
      <c r="VKC4477" s="188" t="s">
        <v>4570</v>
      </c>
      <c r="VKD4477" s="162" t="s">
        <v>4217</v>
      </c>
      <c r="VKE4477" s="105">
        <v>3914834.69</v>
      </c>
      <c r="VKF4477" s="196"/>
      <c r="VKG4477" s="197"/>
      <c r="VKH4477" s="196"/>
      <c r="VKI4477" s="265">
        <v>3914834.69</v>
      </c>
      <c r="VKJ4477" s="198">
        <v>45364</v>
      </c>
      <c r="VKK4477" s="102">
        <v>45386</v>
      </c>
      <c r="VKL4477" s="15"/>
      <c r="VKM4477" s="15"/>
      <c r="VKN4477" s="15"/>
      <c r="VKO4477" s="203" t="s">
        <v>3938</v>
      </c>
      <c r="VKP4477" s="162">
        <v>1</v>
      </c>
      <c r="VKQ4477" s="204">
        <v>754.9</v>
      </c>
      <c r="VKR4477" s="162">
        <v>2024</v>
      </c>
      <c r="VKS4477" s="188" t="s">
        <v>4570</v>
      </c>
      <c r="VKT4477" s="162" t="s">
        <v>4217</v>
      </c>
      <c r="VKU4477" s="105">
        <v>3914834.69</v>
      </c>
      <c r="VKV4477" s="196"/>
      <c r="VKW4477" s="197"/>
      <c r="VKX4477" s="196"/>
      <c r="VKY4477" s="265">
        <v>3914834.69</v>
      </c>
      <c r="VKZ4477" s="198">
        <v>45364</v>
      </c>
      <c r="VLA4477" s="102">
        <v>45386</v>
      </c>
      <c r="VLB4477" s="15"/>
      <c r="VLC4477" s="15"/>
      <c r="VLD4477" s="15"/>
      <c r="VLE4477" s="203" t="s">
        <v>3938</v>
      </c>
      <c r="VLF4477" s="162">
        <v>1</v>
      </c>
      <c r="VLG4477" s="204">
        <v>754.9</v>
      </c>
      <c r="VLH4477" s="162">
        <v>2024</v>
      </c>
      <c r="VLI4477" s="188" t="s">
        <v>4570</v>
      </c>
      <c r="VLJ4477" s="162" t="s">
        <v>4217</v>
      </c>
      <c r="VLK4477" s="105">
        <v>3914834.69</v>
      </c>
      <c r="VLL4477" s="196"/>
      <c r="VLM4477" s="197"/>
      <c r="VLN4477" s="196"/>
      <c r="VLO4477" s="265">
        <v>3914834.69</v>
      </c>
      <c r="VLP4477" s="198">
        <v>45364</v>
      </c>
      <c r="VLQ4477" s="102">
        <v>45386</v>
      </c>
      <c r="VLR4477" s="15"/>
      <c r="VLS4477" s="15"/>
      <c r="VLT4477" s="15"/>
      <c r="VLU4477" s="203" t="s">
        <v>3938</v>
      </c>
      <c r="VLV4477" s="162">
        <v>1</v>
      </c>
      <c r="VLW4477" s="204">
        <v>754.9</v>
      </c>
      <c r="VLX4477" s="162">
        <v>2024</v>
      </c>
      <c r="VLY4477" s="188" t="s">
        <v>4570</v>
      </c>
      <c r="VLZ4477" s="162" t="s">
        <v>4217</v>
      </c>
      <c r="VMA4477" s="105">
        <v>3914834.69</v>
      </c>
      <c r="VMB4477" s="196"/>
      <c r="VMC4477" s="197"/>
      <c r="VMD4477" s="196"/>
      <c r="VME4477" s="265">
        <v>3914834.69</v>
      </c>
      <c r="VMF4477" s="198">
        <v>45364</v>
      </c>
      <c r="VMG4477" s="102">
        <v>45386</v>
      </c>
      <c r="VMH4477" s="15"/>
      <c r="VMI4477" s="15"/>
      <c r="VMJ4477" s="15"/>
      <c r="VMK4477" s="203" t="s">
        <v>3938</v>
      </c>
      <c r="VML4477" s="162">
        <v>1</v>
      </c>
      <c r="VMM4477" s="204">
        <v>754.9</v>
      </c>
      <c r="VMN4477" s="162">
        <v>2024</v>
      </c>
      <c r="VMO4477" s="188" t="s">
        <v>4570</v>
      </c>
      <c r="VMP4477" s="162" t="s">
        <v>4217</v>
      </c>
      <c r="VMQ4477" s="105">
        <v>3914834.69</v>
      </c>
      <c r="VMR4477" s="196"/>
      <c r="VMS4477" s="197"/>
      <c r="VMT4477" s="196"/>
      <c r="VMU4477" s="265">
        <v>3914834.69</v>
      </c>
      <c r="VMV4477" s="198">
        <v>45364</v>
      </c>
      <c r="VMW4477" s="102">
        <v>45386</v>
      </c>
      <c r="VMX4477" s="15"/>
      <c r="VMY4477" s="15"/>
      <c r="VMZ4477" s="15"/>
      <c r="VNA4477" s="203" t="s">
        <v>3938</v>
      </c>
      <c r="VNB4477" s="162">
        <v>1</v>
      </c>
      <c r="VNC4477" s="204">
        <v>754.9</v>
      </c>
      <c r="VND4477" s="162">
        <v>2024</v>
      </c>
      <c r="VNE4477" s="188" t="s">
        <v>4570</v>
      </c>
      <c r="VNF4477" s="162" t="s">
        <v>4217</v>
      </c>
      <c r="VNG4477" s="105">
        <v>3914834.69</v>
      </c>
      <c r="VNH4477" s="196"/>
      <c r="VNI4477" s="197"/>
      <c r="VNJ4477" s="196"/>
      <c r="VNK4477" s="265">
        <v>3914834.69</v>
      </c>
      <c r="VNL4477" s="198">
        <v>45364</v>
      </c>
      <c r="VNM4477" s="102">
        <v>45386</v>
      </c>
      <c r="VNN4477" s="15"/>
      <c r="VNO4477" s="15"/>
      <c r="VNP4477" s="15"/>
      <c r="VNQ4477" s="203" t="s">
        <v>3938</v>
      </c>
      <c r="VNR4477" s="162">
        <v>1</v>
      </c>
      <c r="VNS4477" s="204">
        <v>754.9</v>
      </c>
      <c r="VNT4477" s="162">
        <v>2024</v>
      </c>
      <c r="VNU4477" s="188" t="s">
        <v>4570</v>
      </c>
      <c r="VNV4477" s="162" t="s">
        <v>4217</v>
      </c>
      <c r="VNW4477" s="105">
        <v>3914834.69</v>
      </c>
      <c r="VNX4477" s="196"/>
      <c r="VNY4477" s="197"/>
      <c r="VNZ4477" s="196"/>
      <c r="VOA4477" s="265">
        <v>3914834.69</v>
      </c>
      <c r="VOB4477" s="198">
        <v>45364</v>
      </c>
      <c r="VOC4477" s="102">
        <v>45386</v>
      </c>
      <c r="VOD4477" s="15"/>
      <c r="VOE4477" s="15"/>
      <c r="VOF4477" s="15"/>
      <c r="VOG4477" s="203" t="s">
        <v>3938</v>
      </c>
      <c r="VOH4477" s="162">
        <v>1</v>
      </c>
      <c r="VOI4477" s="204">
        <v>754.9</v>
      </c>
      <c r="VOJ4477" s="162">
        <v>2024</v>
      </c>
      <c r="VOK4477" s="188" t="s">
        <v>4570</v>
      </c>
      <c r="VOL4477" s="162" t="s">
        <v>4217</v>
      </c>
      <c r="VOM4477" s="105">
        <v>3914834.69</v>
      </c>
      <c r="VON4477" s="196"/>
      <c r="VOO4477" s="197"/>
      <c r="VOP4477" s="196"/>
      <c r="VOQ4477" s="265">
        <v>3914834.69</v>
      </c>
      <c r="VOR4477" s="198">
        <v>45364</v>
      </c>
      <c r="VOS4477" s="102">
        <v>45386</v>
      </c>
      <c r="VOT4477" s="15"/>
      <c r="VOU4477" s="15"/>
      <c r="VOV4477" s="15"/>
      <c r="VOW4477" s="203" t="s">
        <v>3938</v>
      </c>
      <c r="VOX4477" s="162">
        <v>1</v>
      </c>
      <c r="VOY4477" s="204">
        <v>754.9</v>
      </c>
      <c r="VOZ4477" s="162">
        <v>2024</v>
      </c>
      <c r="VPA4477" s="188" t="s">
        <v>4570</v>
      </c>
      <c r="VPB4477" s="162" t="s">
        <v>4217</v>
      </c>
      <c r="VPC4477" s="105">
        <v>3914834.69</v>
      </c>
      <c r="VPD4477" s="196"/>
      <c r="VPE4477" s="197"/>
      <c r="VPF4477" s="196"/>
      <c r="VPG4477" s="265">
        <v>3914834.69</v>
      </c>
      <c r="VPH4477" s="198">
        <v>45364</v>
      </c>
      <c r="VPI4477" s="102">
        <v>45386</v>
      </c>
      <c r="VPJ4477" s="15"/>
      <c r="VPK4477" s="15"/>
      <c r="VPL4477" s="15"/>
      <c r="VPM4477" s="203" t="s">
        <v>3938</v>
      </c>
      <c r="VPN4477" s="162">
        <v>1</v>
      </c>
      <c r="VPO4477" s="204">
        <v>754.9</v>
      </c>
      <c r="VPP4477" s="162">
        <v>2024</v>
      </c>
      <c r="VPQ4477" s="188" t="s">
        <v>4570</v>
      </c>
      <c r="VPR4477" s="162" t="s">
        <v>4217</v>
      </c>
      <c r="VPS4477" s="105">
        <v>3914834.69</v>
      </c>
      <c r="VPT4477" s="196"/>
      <c r="VPU4477" s="197"/>
      <c r="VPV4477" s="196"/>
      <c r="VPW4477" s="265">
        <v>3914834.69</v>
      </c>
      <c r="VPX4477" s="198">
        <v>45364</v>
      </c>
      <c r="VPY4477" s="102">
        <v>45386</v>
      </c>
      <c r="VPZ4477" s="15"/>
      <c r="VQA4477" s="15"/>
      <c r="VQB4477" s="15"/>
      <c r="VQC4477" s="203" t="s">
        <v>3938</v>
      </c>
      <c r="VQD4477" s="162">
        <v>1</v>
      </c>
      <c r="VQE4477" s="204">
        <v>754.9</v>
      </c>
      <c r="VQF4477" s="162">
        <v>2024</v>
      </c>
      <c r="VQG4477" s="188" t="s">
        <v>4570</v>
      </c>
      <c r="VQH4477" s="162" t="s">
        <v>4217</v>
      </c>
      <c r="VQI4477" s="105">
        <v>3914834.69</v>
      </c>
      <c r="VQJ4477" s="196"/>
      <c r="VQK4477" s="197"/>
      <c r="VQL4477" s="196"/>
      <c r="VQM4477" s="265">
        <v>3914834.69</v>
      </c>
      <c r="VQN4477" s="198">
        <v>45364</v>
      </c>
      <c r="VQO4477" s="102">
        <v>45386</v>
      </c>
      <c r="VQP4477" s="15"/>
      <c r="VQQ4477" s="15"/>
      <c r="VQR4477" s="15"/>
      <c r="VQS4477" s="203" t="s">
        <v>3938</v>
      </c>
      <c r="VQT4477" s="162">
        <v>1</v>
      </c>
      <c r="VQU4477" s="204">
        <v>754.9</v>
      </c>
      <c r="VQV4477" s="162">
        <v>2024</v>
      </c>
      <c r="VQW4477" s="188" t="s">
        <v>4570</v>
      </c>
      <c r="VQX4477" s="162" t="s">
        <v>4217</v>
      </c>
      <c r="VQY4477" s="105">
        <v>3914834.69</v>
      </c>
      <c r="VQZ4477" s="196"/>
      <c r="VRA4477" s="197"/>
      <c r="VRB4477" s="196"/>
      <c r="VRC4477" s="265">
        <v>3914834.69</v>
      </c>
      <c r="VRD4477" s="198">
        <v>45364</v>
      </c>
      <c r="VRE4477" s="102">
        <v>45386</v>
      </c>
      <c r="VRF4477" s="15"/>
      <c r="VRG4477" s="15"/>
      <c r="VRH4477" s="15"/>
      <c r="VRI4477" s="203" t="s">
        <v>3938</v>
      </c>
      <c r="VRJ4477" s="162">
        <v>1</v>
      </c>
      <c r="VRK4477" s="204">
        <v>754.9</v>
      </c>
      <c r="VRL4477" s="162">
        <v>2024</v>
      </c>
      <c r="VRM4477" s="188" t="s">
        <v>4570</v>
      </c>
      <c r="VRN4477" s="162" t="s">
        <v>4217</v>
      </c>
      <c r="VRO4477" s="105">
        <v>3914834.69</v>
      </c>
      <c r="VRP4477" s="196"/>
      <c r="VRQ4477" s="197"/>
      <c r="VRR4477" s="196"/>
      <c r="VRS4477" s="265">
        <v>3914834.69</v>
      </c>
      <c r="VRT4477" s="198">
        <v>45364</v>
      </c>
      <c r="VRU4477" s="102">
        <v>45386</v>
      </c>
      <c r="VRV4477" s="15"/>
      <c r="VRW4477" s="15"/>
      <c r="VRX4477" s="15"/>
      <c r="VRY4477" s="203" t="s">
        <v>3938</v>
      </c>
      <c r="VRZ4477" s="162">
        <v>1</v>
      </c>
      <c r="VSA4477" s="204">
        <v>754.9</v>
      </c>
      <c r="VSB4477" s="162">
        <v>2024</v>
      </c>
      <c r="VSC4477" s="188" t="s">
        <v>4570</v>
      </c>
      <c r="VSD4477" s="162" t="s">
        <v>4217</v>
      </c>
      <c r="VSE4477" s="105">
        <v>3914834.69</v>
      </c>
      <c r="VSF4477" s="196"/>
      <c r="VSG4477" s="197"/>
      <c r="VSH4477" s="196"/>
      <c r="VSI4477" s="265">
        <v>3914834.69</v>
      </c>
      <c r="VSJ4477" s="198">
        <v>45364</v>
      </c>
      <c r="VSK4477" s="102">
        <v>45386</v>
      </c>
      <c r="VSL4477" s="15"/>
      <c r="VSM4477" s="15"/>
      <c r="VSN4477" s="15"/>
      <c r="VSO4477" s="203" t="s">
        <v>3938</v>
      </c>
      <c r="VSP4477" s="162">
        <v>1</v>
      </c>
      <c r="VSQ4477" s="204">
        <v>754.9</v>
      </c>
      <c r="VSR4477" s="162">
        <v>2024</v>
      </c>
      <c r="VSS4477" s="188" t="s">
        <v>4570</v>
      </c>
      <c r="VST4477" s="162" t="s">
        <v>4217</v>
      </c>
      <c r="VSU4477" s="105">
        <v>3914834.69</v>
      </c>
      <c r="VSV4477" s="196"/>
      <c r="VSW4477" s="197"/>
      <c r="VSX4477" s="196"/>
      <c r="VSY4477" s="265">
        <v>3914834.69</v>
      </c>
      <c r="VSZ4477" s="198">
        <v>45364</v>
      </c>
      <c r="VTA4477" s="102">
        <v>45386</v>
      </c>
      <c r="VTB4477" s="15"/>
      <c r="VTC4477" s="15"/>
      <c r="VTD4477" s="15"/>
      <c r="VTE4477" s="203" t="s">
        <v>3938</v>
      </c>
      <c r="VTF4477" s="162">
        <v>1</v>
      </c>
      <c r="VTG4477" s="204">
        <v>754.9</v>
      </c>
      <c r="VTH4477" s="162">
        <v>2024</v>
      </c>
      <c r="VTI4477" s="188" t="s">
        <v>4570</v>
      </c>
      <c r="VTJ4477" s="162" t="s">
        <v>4217</v>
      </c>
      <c r="VTK4477" s="105">
        <v>3914834.69</v>
      </c>
      <c r="VTL4477" s="196"/>
      <c r="VTM4477" s="197"/>
      <c r="VTN4477" s="196"/>
      <c r="VTO4477" s="265">
        <v>3914834.69</v>
      </c>
      <c r="VTP4477" s="198">
        <v>45364</v>
      </c>
      <c r="VTQ4477" s="102">
        <v>45386</v>
      </c>
      <c r="VTR4477" s="15"/>
      <c r="VTS4477" s="15"/>
      <c r="VTT4477" s="15"/>
      <c r="VTU4477" s="203" t="s">
        <v>3938</v>
      </c>
      <c r="VTV4477" s="162">
        <v>1</v>
      </c>
      <c r="VTW4477" s="204">
        <v>754.9</v>
      </c>
      <c r="VTX4477" s="162">
        <v>2024</v>
      </c>
      <c r="VTY4477" s="188" t="s">
        <v>4570</v>
      </c>
      <c r="VTZ4477" s="162" t="s">
        <v>4217</v>
      </c>
      <c r="VUA4477" s="105">
        <v>3914834.69</v>
      </c>
      <c r="VUB4477" s="196"/>
      <c r="VUC4477" s="197"/>
      <c r="VUD4477" s="196"/>
      <c r="VUE4477" s="265">
        <v>3914834.69</v>
      </c>
      <c r="VUF4477" s="198">
        <v>45364</v>
      </c>
      <c r="VUG4477" s="102">
        <v>45386</v>
      </c>
      <c r="VUH4477" s="15"/>
      <c r="VUI4477" s="15"/>
      <c r="VUJ4477" s="15"/>
      <c r="VUK4477" s="203" t="s">
        <v>3938</v>
      </c>
      <c r="VUL4477" s="162">
        <v>1</v>
      </c>
      <c r="VUM4477" s="204">
        <v>754.9</v>
      </c>
      <c r="VUN4477" s="162">
        <v>2024</v>
      </c>
      <c r="VUO4477" s="188" t="s">
        <v>4570</v>
      </c>
      <c r="VUP4477" s="162" t="s">
        <v>4217</v>
      </c>
      <c r="VUQ4477" s="105">
        <v>3914834.69</v>
      </c>
      <c r="VUR4477" s="196"/>
      <c r="VUS4477" s="197"/>
      <c r="VUT4477" s="196"/>
      <c r="VUU4477" s="265">
        <v>3914834.69</v>
      </c>
      <c r="VUV4477" s="198">
        <v>45364</v>
      </c>
      <c r="VUW4477" s="102">
        <v>45386</v>
      </c>
      <c r="VUX4477" s="15"/>
      <c r="VUY4477" s="15"/>
      <c r="VUZ4477" s="15"/>
      <c r="VVA4477" s="203" t="s">
        <v>3938</v>
      </c>
      <c r="VVB4477" s="162">
        <v>1</v>
      </c>
      <c r="VVC4477" s="204">
        <v>754.9</v>
      </c>
      <c r="VVD4477" s="162">
        <v>2024</v>
      </c>
      <c r="VVE4477" s="188" t="s">
        <v>4570</v>
      </c>
      <c r="VVF4477" s="162" t="s">
        <v>4217</v>
      </c>
      <c r="VVG4477" s="105">
        <v>3914834.69</v>
      </c>
      <c r="VVH4477" s="196"/>
      <c r="VVI4477" s="197"/>
      <c r="VVJ4477" s="196"/>
      <c r="VVK4477" s="265">
        <v>3914834.69</v>
      </c>
      <c r="VVL4477" s="198">
        <v>45364</v>
      </c>
      <c r="VVM4477" s="102">
        <v>45386</v>
      </c>
      <c r="VVN4477" s="15"/>
      <c r="VVO4477" s="15"/>
      <c r="VVP4477" s="15"/>
      <c r="VVQ4477" s="203" t="s">
        <v>3938</v>
      </c>
      <c r="VVR4477" s="162">
        <v>1</v>
      </c>
      <c r="VVS4477" s="204">
        <v>754.9</v>
      </c>
      <c r="VVT4477" s="162">
        <v>2024</v>
      </c>
      <c r="VVU4477" s="188" t="s">
        <v>4570</v>
      </c>
      <c r="VVV4477" s="162" t="s">
        <v>4217</v>
      </c>
      <c r="VVW4477" s="105">
        <v>3914834.69</v>
      </c>
      <c r="VVX4477" s="196"/>
      <c r="VVY4477" s="197"/>
      <c r="VVZ4477" s="196"/>
      <c r="VWA4477" s="265">
        <v>3914834.69</v>
      </c>
      <c r="VWB4477" s="198">
        <v>45364</v>
      </c>
      <c r="VWC4477" s="102">
        <v>45386</v>
      </c>
      <c r="VWD4477" s="15"/>
      <c r="VWE4477" s="15"/>
      <c r="VWF4477" s="15"/>
      <c r="VWG4477" s="203" t="s">
        <v>3938</v>
      </c>
      <c r="VWH4477" s="162">
        <v>1</v>
      </c>
      <c r="VWI4477" s="204">
        <v>754.9</v>
      </c>
      <c r="VWJ4477" s="162">
        <v>2024</v>
      </c>
      <c r="VWK4477" s="188" t="s">
        <v>4570</v>
      </c>
      <c r="VWL4477" s="162" t="s">
        <v>4217</v>
      </c>
      <c r="VWM4477" s="105">
        <v>3914834.69</v>
      </c>
      <c r="VWN4477" s="196"/>
      <c r="VWO4477" s="197"/>
      <c r="VWP4477" s="196"/>
      <c r="VWQ4477" s="265">
        <v>3914834.69</v>
      </c>
      <c r="VWR4477" s="198">
        <v>45364</v>
      </c>
      <c r="VWS4477" s="102">
        <v>45386</v>
      </c>
      <c r="VWT4477" s="15"/>
      <c r="VWU4477" s="15"/>
      <c r="VWV4477" s="15"/>
      <c r="VWW4477" s="203" t="s">
        <v>3938</v>
      </c>
      <c r="VWX4477" s="162">
        <v>1</v>
      </c>
      <c r="VWY4477" s="204">
        <v>754.9</v>
      </c>
      <c r="VWZ4477" s="162">
        <v>2024</v>
      </c>
      <c r="VXA4477" s="188" t="s">
        <v>4570</v>
      </c>
      <c r="VXB4477" s="162" t="s">
        <v>4217</v>
      </c>
      <c r="VXC4477" s="105">
        <v>3914834.69</v>
      </c>
      <c r="VXD4477" s="196"/>
      <c r="VXE4477" s="197"/>
      <c r="VXF4477" s="196"/>
      <c r="VXG4477" s="265">
        <v>3914834.69</v>
      </c>
      <c r="VXH4477" s="198">
        <v>45364</v>
      </c>
      <c r="VXI4477" s="102">
        <v>45386</v>
      </c>
      <c r="VXJ4477" s="15"/>
      <c r="VXK4477" s="15"/>
      <c r="VXL4477" s="15"/>
      <c r="VXM4477" s="203" t="s">
        <v>3938</v>
      </c>
      <c r="VXN4477" s="162">
        <v>1</v>
      </c>
      <c r="VXO4477" s="204">
        <v>754.9</v>
      </c>
      <c r="VXP4477" s="162">
        <v>2024</v>
      </c>
      <c r="VXQ4477" s="188" t="s">
        <v>4570</v>
      </c>
      <c r="VXR4477" s="162" t="s">
        <v>4217</v>
      </c>
      <c r="VXS4477" s="105">
        <v>3914834.69</v>
      </c>
      <c r="VXT4477" s="196"/>
      <c r="VXU4477" s="197"/>
      <c r="VXV4477" s="196"/>
      <c r="VXW4477" s="265">
        <v>3914834.69</v>
      </c>
      <c r="VXX4477" s="198">
        <v>45364</v>
      </c>
      <c r="VXY4477" s="102">
        <v>45386</v>
      </c>
      <c r="VXZ4477" s="15"/>
      <c r="VYA4477" s="15"/>
      <c r="VYB4477" s="15"/>
      <c r="VYC4477" s="203" t="s">
        <v>3938</v>
      </c>
      <c r="VYD4477" s="162">
        <v>1</v>
      </c>
      <c r="VYE4477" s="204">
        <v>754.9</v>
      </c>
      <c r="VYF4477" s="162">
        <v>2024</v>
      </c>
      <c r="VYG4477" s="188" t="s">
        <v>4570</v>
      </c>
      <c r="VYH4477" s="162" t="s">
        <v>4217</v>
      </c>
      <c r="VYI4477" s="105">
        <v>3914834.69</v>
      </c>
      <c r="VYJ4477" s="196"/>
      <c r="VYK4477" s="197"/>
      <c r="VYL4477" s="196"/>
      <c r="VYM4477" s="265">
        <v>3914834.69</v>
      </c>
      <c r="VYN4477" s="198">
        <v>45364</v>
      </c>
      <c r="VYO4477" s="102">
        <v>45386</v>
      </c>
      <c r="VYP4477" s="15"/>
      <c r="VYQ4477" s="15"/>
      <c r="VYR4477" s="15"/>
      <c r="VYS4477" s="203" t="s">
        <v>3938</v>
      </c>
      <c r="VYT4477" s="162">
        <v>1</v>
      </c>
      <c r="VYU4477" s="204">
        <v>754.9</v>
      </c>
      <c r="VYV4477" s="162">
        <v>2024</v>
      </c>
      <c r="VYW4477" s="188" t="s">
        <v>4570</v>
      </c>
      <c r="VYX4477" s="162" t="s">
        <v>4217</v>
      </c>
      <c r="VYY4477" s="105">
        <v>3914834.69</v>
      </c>
      <c r="VYZ4477" s="196"/>
      <c r="VZA4477" s="197"/>
      <c r="VZB4477" s="196"/>
      <c r="VZC4477" s="265">
        <v>3914834.69</v>
      </c>
      <c r="VZD4477" s="198">
        <v>45364</v>
      </c>
      <c r="VZE4477" s="102">
        <v>45386</v>
      </c>
      <c r="VZF4477" s="15"/>
      <c r="VZG4477" s="15"/>
      <c r="VZH4477" s="15"/>
      <c r="VZI4477" s="203" t="s">
        <v>3938</v>
      </c>
      <c r="VZJ4477" s="162">
        <v>1</v>
      </c>
      <c r="VZK4477" s="204">
        <v>754.9</v>
      </c>
      <c r="VZL4477" s="162">
        <v>2024</v>
      </c>
      <c r="VZM4477" s="188" t="s">
        <v>4570</v>
      </c>
      <c r="VZN4477" s="162" t="s">
        <v>4217</v>
      </c>
      <c r="VZO4477" s="105">
        <v>3914834.69</v>
      </c>
      <c r="VZP4477" s="196"/>
      <c r="VZQ4477" s="197"/>
      <c r="VZR4477" s="196"/>
      <c r="VZS4477" s="265">
        <v>3914834.69</v>
      </c>
      <c r="VZT4477" s="198">
        <v>45364</v>
      </c>
      <c r="VZU4477" s="102">
        <v>45386</v>
      </c>
      <c r="VZV4477" s="15"/>
      <c r="VZW4477" s="15"/>
      <c r="VZX4477" s="15"/>
      <c r="VZY4477" s="203" t="s">
        <v>3938</v>
      </c>
      <c r="VZZ4477" s="162">
        <v>1</v>
      </c>
      <c r="WAA4477" s="204">
        <v>754.9</v>
      </c>
      <c r="WAB4477" s="162">
        <v>2024</v>
      </c>
      <c r="WAC4477" s="188" t="s">
        <v>4570</v>
      </c>
      <c r="WAD4477" s="162" t="s">
        <v>4217</v>
      </c>
      <c r="WAE4477" s="105">
        <v>3914834.69</v>
      </c>
      <c r="WAF4477" s="196"/>
      <c r="WAG4477" s="197"/>
      <c r="WAH4477" s="196"/>
      <c r="WAI4477" s="265">
        <v>3914834.69</v>
      </c>
      <c r="WAJ4477" s="198">
        <v>45364</v>
      </c>
      <c r="WAK4477" s="102">
        <v>45386</v>
      </c>
      <c r="WAL4477" s="15"/>
      <c r="WAM4477" s="15"/>
      <c r="WAN4477" s="15"/>
      <c r="WAO4477" s="203" t="s">
        <v>3938</v>
      </c>
      <c r="WAP4477" s="162">
        <v>1</v>
      </c>
      <c r="WAQ4477" s="204">
        <v>754.9</v>
      </c>
      <c r="WAR4477" s="162">
        <v>2024</v>
      </c>
      <c r="WAS4477" s="188" t="s">
        <v>4570</v>
      </c>
      <c r="WAT4477" s="162" t="s">
        <v>4217</v>
      </c>
      <c r="WAU4477" s="105">
        <v>3914834.69</v>
      </c>
      <c r="WAV4477" s="196"/>
      <c r="WAW4477" s="197"/>
      <c r="WAX4477" s="196"/>
      <c r="WAY4477" s="265">
        <v>3914834.69</v>
      </c>
      <c r="WAZ4477" s="198">
        <v>45364</v>
      </c>
      <c r="WBA4477" s="102">
        <v>45386</v>
      </c>
      <c r="WBB4477" s="15"/>
      <c r="WBC4477" s="15"/>
      <c r="WBD4477" s="15"/>
      <c r="WBE4477" s="203" t="s">
        <v>3938</v>
      </c>
      <c r="WBF4477" s="162">
        <v>1</v>
      </c>
      <c r="WBG4477" s="204">
        <v>754.9</v>
      </c>
      <c r="WBH4477" s="162">
        <v>2024</v>
      </c>
      <c r="WBI4477" s="188" t="s">
        <v>4570</v>
      </c>
      <c r="WBJ4477" s="162" t="s">
        <v>4217</v>
      </c>
      <c r="WBK4477" s="105">
        <v>3914834.69</v>
      </c>
      <c r="WBL4477" s="196"/>
      <c r="WBM4477" s="197"/>
      <c r="WBN4477" s="196"/>
      <c r="WBO4477" s="265">
        <v>3914834.69</v>
      </c>
      <c r="WBP4477" s="198">
        <v>45364</v>
      </c>
      <c r="WBQ4477" s="102">
        <v>45386</v>
      </c>
      <c r="WBR4477" s="15"/>
      <c r="WBS4477" s="15"/>
      <c r="WBT4477" s="15"/>
      <c r="WBU4477" s="203" t="s">
        <v>3938</v>
      </c>
      <c r="WBV4477" s="162">
        <v>1</v>
      </c>
      <c r="WBW4477" s="204">
        <v>754.9</v>
      </c>
      <c r="WBX4477" s="162">
        <v>2024</v>
      </c>
      <c r="WBY4477" s="188" t="s">
        <v>4570</v>
      </c>
      <c r="WBZ4477" s="162" t="s">
        <v>4217</v>
      </c>
      <c r="WCA4477" s="105">
        <v>3914834.69</v>
      </c>
      <c r="WCB4477" s="196"/>
      <c r="WCC4477" s="197"/>
      <c r="WCD4477" s="196"/>
      <c r="WCE4477" s="265">
        <v>3914834.69</v>
      </c>
      <c r="WCF4477" s="198">
        <v>45364</v>
      </c>
      <c r="WCG4477" s="102">
        <v>45386</v>
      </c>
      <c r="WCH4477" s="15"/>
      <c r="WCI4477" s="15"/>
      <c r="WCJ4477" s="15"/>
      <c r="WCK4477" s="203" t="s">
        <v>3938</v>
      </c>
      <c r="WCL4477" s="162">
        <v>1</v>
      </c>
      <c r="WCM4477" s="204">
        <v>754.9</v>
      </c>
      <c r="WCN4477" s="162">
        <v>2024</v>
      </c>
      <c r="WCO4477" s="188" t="s">
        <v>4570</v>
      </c>
      <c r="WCP4477" s="162" t="s">
        <v>4217</v>
      </c>
      <c r="WCQ4477" s="105">
        <v>3914834.69</v>
      </c>
      <c r="WCR4477" s="196"/>
      <c r="WCS4477" s="197"/>
      <c r="WCT4477" s="196"/>
      <c r="WCU4477" s="265">
        <v>3914834.69</v>
      </c>
      <c r="WCV4477" s="198">
        <v>45364</v>
      </c>
      <c r="WCW4477" s="102">
        <v>45386</v>
      </c>
      <c r="WCX4477" s="15"/>
      <c r="WCY4477" s="15"/>
      <c r="WCZ4477" s="15"/>
      <c r="WDA4477" s="203" t="s">
        <v>3938</v>
      </c>
      <c r="WDB4477" s="162">
        <v>1</v>
      </c>
      <c r="WDC4477" s="204">
        <v>754.9</v>
      </c>
      <c r="WDD4477" s="162">
        <v>2024</v>
      </c>
      <c r="WDE4477" s="188" t="s">
        <v>4570</v>
      </c>
      <c r="WDF4477" s="162" t="s">
        <v>4217</v>
      </c>
      <c r="WDG4477" s="105">
        <v>3914834.69</v>
      </c>
      <c r="WDH4477" s="196"/>
      <c r="WDI4477" s="197"/>
      <c r="WDJ4477" s="196"/>
      <c r="WDK4477" s="265">
        <v>3914834.69</v>
      </c>
      <c r="WDL4477" s="198">
        <v>45364</v>
      </c>
      <c r="WDM4477" s="102">
        <v>45386</v>
      </c>
      <c r="WDN4477" s="15"/>
      <c r="WDO4477" s="15"/>
      <c r="WDP4477" s="15"/>
      <c r="WDQ4477" s="203" t="s">
        <v>3938</v>
      </c>
      <c r="WDR4477" s="162">
        <v>1</v>
      </c>
      <c r="WDS4477" s="204">
        <v>754.9</v>
      </c>
      <c r="WDT4477" s="162">
        <v>2024</v>
      </c>
      <c r="WDU4477" s="188" t="s">
        <v>4570</v>
      </c>
      <c r="WDV4477" s="162" t="s">
        <v>4217</v>
      </c>
      <c r="WDW4477" s="105">
        <v>3914834.69</v>
      </c>
      <c r="WDX4477" s="196"/>
      <c r="WDY4477" s="197"/>
      <c r="WDZ4477" s="196"/>
      <c r="WEA4477" s="265">
        <v>3914834.69</v>
      </c>
      <c r="WEB4477" s="198">
        <v>45364</v>
      </c>
      <c r="WEC4477" s="102">
        <v>45386</v>
      </c>
      <c r="WED4477" s="15"/>
      <c r="WEE4477" s="15"/>
      <c r="WEF4477" s="15"/>
      <c r="WEG4477" s="203" t="s">
        <v>3938</v>
      </c>
      <c r="WEH4477" s="162">
        <v>1</v>
      </c>
      <c r="WEI4477" s="204">
        <v>754.9</v>
      </c>
      <c r="WEJ4477" s="162">
        <v>2024</v>
      </c>
      <c r="WEK4477" s="188" t="s">
        <v>4570</v>
      </c>
      <c r="WEL4477" s="162" t="s">
        <v>4217</v>
      </c>
      <c r="WEM4477" s="105">
        <v>3914834.69</v>
      </c>
      <c r="WEN4477" s="196"/>
      <c r="WEO4477" s="197"/>
      <c r="WEP4477" s="196"/>
      <c r="WEQ4477" s="265">
        <v>3914834.69</v>
      </c>
      <c r="WER4477" s="198">
        <v>45364</v>
      </c>
      <c r="WES4477" s="102">
        <v>45386</v>
      </c>
      <c r="WET4477" s="15"/>
      <c r="WEU4477" s="15"/>
      <c r="WEV4477" s="15"/>
      <c r="WEW4477" s="203" t="s">
        <v>3938</v>
      </c>
      <c r="WEX4477" s="162">
        <v>1</v>
      </c>
      <c r="WEY4477" s="204">
        <v>754.9</v>
      </c>
      <c r="WEZ4477" s="162">
        <v>2024</v>
      </c>
      <c r="WFA4477" s="188" t="s">
        <v>4570</v>
      </c>
      <c r="WFB4477" s="162" t="s">
        <v>4217</v>
      </c>
      <c r="WFC4477" s="105">
        <v>3914834.69</v>
      </c>
      <c r="WFD4477" s="196"/>
      <c r="WFE4477" s="197"/>
      <c r="WFF4477" s="196"/>
      <c r="WFG4477" s="265">
        <v>3914834.69</v>
      </c>
      <c r="WFH4477" s="198">
        <v>45364</v>
      </c>
      <c r="WFI4477" s="102">
        <v>45386</v>
      </c>
      <c r="WFJ4477" s="15"/>
      <c r="WFK4477" s="15"/>
      <c r="WFL4477" s="15"/>
      <c r="WFM4477" s="203" t="s">
        <v>3938</v>
      </c>
      <c r="WFN4477" s="162">
        <v>1</v>
      </c>
      <c r="WFO4477" s="204">
        <v>754.9</v>
      </c>
      <c r="WFP4477" s="162">
        <v>2024</v>
      </c>
    </row>
    <row r="4478" spans="1:15720" ht="15.75" customHeight="1" x14ac:dyDescent="0.25">
      <c r="A4478" s="264" t="s">
        <v>4617</v>
      </c>
      <c r="B4478" s="162" t="s">
        <v>4154</v>
      </c>
      <c r="C4478" s="105">
        <v>3926498.56</v>
      </c>
      <c r="D4478" s="196"/>
      <c r="E4478" s="197"/>
      <c r="F4478" s="196"/>
      <c r="G4478" s="265">
        <v>3926498.56</v>
      </c>
      <c r="H4478" s="198">
        <v>45401</v>
      </c>
      <c r="I4478" s="102">
        <v>45406</v>
      </c>
      <c r="J4478" s="15"/>
      <c r="K4478" s="15"/>
      <c r="L4478" s="15"/>
      <c r="M4478" s="203" t="s">
        <v>3938</v>
      </c>
      <c r="N4478" s="162">
        <v>1</v>
      </c>
      <c r="O4478" s="204">
        <v>786.4</v>
      </c>
      <c r="P4478" s="162">
        <v>2024</v>
      </c>
    </row>
    <row r="4479" spans="1:15720" ht="15.75" customHeight="1" x14ac:dyDescent="0.25">
      <c r="A4479" s="154" t="s">
        <v>4618</v>
      </c>
      <c r="B4479" s="91" t="s">
        <v>2081</v>
      </c>
      <c r="C4479" s="105">
        <v>3502400.98</v>
      </c>
      <c r="D4479" s="196"/>
      <c r="E4479" s="197"/>
      <c r="F4479" s="196"/>
      <c r="G4479" s="265">
        <v>3502400.98</v>
      </c>
      <c r="H4479" s="198">
        <v>45384</v>
      </c>
      <c r="I4479" s="102">
        <v>45418</v>
      </c>
      <c r="J4479" s="15"/>
      <c r="K4479" s="15"/>
      <c r="L4479" s="15"/>
      <c r="M4479" s="203" t="s">
        <v>3938</v>
      </c>
      <c r="N4479" s="162">
        <v>1</v>
      </c>
      <c r="O4479" s="205">
        <v>584.29999999999995</v>
      </c>
      <c r="P4479" s="162">
        <v>2024</v>
      </c>
      <c r="R4479" s="15"/>
    </row>
    <row r="4480" spans="1:15720" ht="15.75" customHeight="1" x14ac:dyDescent="0.25">
      <c r="A4480" s="154" t="s">
        <v>4619</v>
      </c>
      <c r="B4480" s="91" t="s">
        <v>2081</v>
      </c>
      <c r="C4480" s="105">
        <v>3367299.8</v>
      </c>
      <c r="D4480" s="196"/>
      <c r="E4480" s="197"/>
      <c r="F4480" s="196"/>
      <c r="G4480" s="265">
        <v>3367299.8</v>
      </c>
      <c r="H4480" s="198">
        <v>45384</v>
      </c>
      <c r="I4480" s="102">
        <v>45418</v>
      </c>
      <c r="J4480" s="15"/>
      <c r="K4480" s="15"/>
      <c r="L4480" s="15"/>
      <c r="M4480" s="203" t="s">
        <v>3938</v>
      </c>
      <c r="N4480" s="162">
        <v>1</v>
      </c>
      <c r="O4480" s="205">
        <v>600.1</v>
      </c>
      <c r="P4480" s="162">
        <v>2024</v>
      </c>
    </row>
    <row r="4481" spans="1:16" ht="15.75" customHeight="1" x14ac:dyDescent="0.25">
      <c r="A4481" s="188" t="s">
        <v>4620</v>
      </c>
      <c r="B4481" s="162" t="s">
        <v>4090</v>
      </c>
      <c r="C4481" s="105">
        <v>3707247.46</v>
      </c>
      <c r="D4481" s="196"/>
      <c r="E4481" s="197"/>
      <c r="F4481" s="196"/>
      <c r="G4481" s="265">
        <v>3707247.46</v>
      </c>
      <c r="H4481" s="198">
        <v>45418</v>
      </c>
      <c r="I4481" s="102">
        <v>45425</v>
      </c>
      <c r="J4481" s="15"/>
      <c r="K4481" s="15"/>
      <c r="L4481" s="15"/>
      <c r="M4481" s="203" t="s">
        <v>3938</v>
      </c>
      <c r="N4481" s="162">
        <v>1</v>
      </c>
      <c r="O4481" s="204">
        <v>767</v>
      </c>
      <c r="P4481" s="162">
        <v>2024</v>
      </c>
    </row>
    <row r="4482" spans="1:16" ht="15.75" customHeight="1" x14ac:dyDescent="0.25">
      <c r="A4482" s="188" t="s">
        <v>4621</v>
      </c>
      <c r="B4482" s="162" t="s">
        <v>4090</v>
      </c>
      <c r="C4482" s="105">
        <v>3726566.21</v>
      </c>
      <c r="D4482" s="196"/>
      <c r="E4482" s="197"/>
      <c r="F4482" s="196"/>
      <c r="G4482" s="265">
        <v>3726566.21</v>
      </c>
      <c r="H4482" s="198">
        <v>45418</v>
      </c>
      <c r="I4482" s="102">
        <v>45425</v>
      </c>
      <c r="J4482" s="15"/>
      <c r="K4482" s="15"/>
      <c r="L4482" s="15"/>
      <c r="M4482" s="203" t="s">
        <v>3938</v>
      </c>
      <c r="N4482" s="162">
        <v>1</v>
      </c>
      <c r="O4482" s="204">
        <v>805.9</v>
      </c>
      <c r="P4482" s="162">
        <v>2024</v>
      </c>
    </row>
    <row r="4483" spans="1:16" ht="15.75" customHeight="1" x14ac:dyDescent="0.25">
      <c r="A4483" s="188" t="s">
        <v>4622</v>
      </c>
      <c r="B4483" s="162" t="s">
        <v>4090</v>
      </c>
      <c r="C4483" s="105">
        <v>3724723.75</v>
      </c>
      <c r="D4483" s="196"/>
      <c r="E4483" s="197"/>
      <c r="F4483" s="196"/>
      <c r="G4483" s="265">
        <v>3724723.75</v>
      </c>
      <c r="H4483" s="198">
        <v>45404</v>
      </c>
      <c r="I4483" s="102">
        <v>45425</v>
      </c>
      <c r="J4483" s="15"/>
      <c r="K4483" s="15"/>
      <c r="L4483" s="15"/>
      <c r="M4483" s="203" t="s">
        <v>3938</v>
      </c>
      <c r="N4483" s="162">
        <v>1</v>
      </c>
      <c r="O4483" s="204">
        <v>712.4</v>
      </c>
      <c r="P4483" s="162">
        <v>2024</v>
      </c>
    </row>
    <row r="4484" spans="1:16" ht="15.75" customHeight="1" x14ac:dyDescent="0.25">
      <c r="A4484" s="188" t="s">
        <v>4623</v>
      </c>
      <c r="B4484" s="162" t="s">
        <v>4090</v>
      </c>
      <c r="C4484" s="105">
        <v>3696301.16</v>
      </c>
      <c r="D4484" s="196"/>
      <c r="E4484" s="197"/>
      <c r="F4484" s="196"/>
      <c r="G4484" s="265">
        <v>3696301.16</v>
      </c>
      <c r="H4484" s="198">
        <v>45404</v>
      </c>
      <c r="I4484" s="102">
        <v>45425</v>
      </c>
      <c r="J4484" s="15"/>
      <c r="K4484" s="15"/>
      <c r="L4484" s="15"/>
      <c r="M4484" s="203" t="s">
        <v>3938</v>
      </c>
      <c r="N4484" s="162">
        <v>1</v>
      </c>
      <c r="O4484" s="204">
        <v>733.3</v>
      </c>
      <c r="P4484" s="162">
        <v>2024</v>
      </c>
    </row>
    <row r="4485" spans="1:16" ht="15.75" customHeight="1" x14ac:dyDescent="0.25">
      <c r="A4485" s="154" t="s">
        <v>4624</v>
      </c>
      <c r="B4485" s="162" t="s">
        <v>694</v>
      </c>
      <c r="C4485" s="105">
        <v>3999816.34</v>
      </c>
      <c r="D4485" s="196"/>
      <c r="E4485" s="197"/>
      <c r="F4485" s="196"/>
      <c r="G4485" s="265">
        <v>3999816.34</v>
      </c>
      <c r="H4485" s="198">
        <v>45404</v>
      </c>
      <c r="I4485" s="102">
        <v>45426</v>
      </c>
      <c r="J4485" s="15"/>
      <c r="K4485" s="15"/>
      <c r="L4485" s="15"/>
      <c r="M4485" s="203" t="s">
        <v>3938</v>
      </c>
      <c r="N4485" s="162">
        <v>1</v>
      </c>
      <c r="O4485" s="205">
        <v>674.82</v>
      </c>
      <c r="P4485" s="162">
        <v>2024</v>
      </c>
    </row>
    <row r="4486" spans="1:16" ht="15.75" customHeight="1" x14ac:dyDescent="0.25">
      <c r="A4486" s="124" t="s">
        <v>4625</v>
      </c>
      <c r="B4486" s="162" t="s">
        <v>3838</v>
      </c>
      <c r="C4486" s="105">
        <v>1938026.7</v>
      </c>
      <c r="D4486" s="196"/>
      <c r="E4486" s="197"/>
      <c r="F4486" s="196"/>
      <c r="G4486" s="265">
        <v>1938026.7</v>
      </c>
      <c r="H4486" s="102">
        <v>44195</v>
      </c>
      <c r="I4486" s="102">
        <v>45432</v>
      </c>
      <c r="J4486" s="15"/>
      <c r="K4486" s="15"/>
      <c r="L4486" s="15"/>
      <c r="M4486" s="138" t="s">
        <v>3939</v>
      </c>
      <c r="N4486" s="162">
        <v>2</v>
      </c>
      <c r="O4486" s="162">
        <v>812.6</v>
      </c>
      <c r="P4486" s="162">
        <v>2020</v>
      </c>
    </row>
    <row r="4487" spans="1:16" ht="15.75" customHeight="1" x14ac:dyDescent="0.25">
      <c r="A4487" s="188" t="s">
        <v>4626</v>
      </c>
      <c r="B4487" s="162" t="s">
        <v>63</v>
      </c>
      <c r="C4487" s="105">
        <v>3122960.6</v>
      </c>
      <c r="D4487" s="196"/>
      <c r="E4487" s="197"/>
      <c r="F4487" s="196"/>
      <c r="G4487" s="265">
        <v>3122960.6</v>
      </c>
      <c r="H4487" s="198">
        <v>45408</v>
      </c>
      <c r="I4487" s="102">
        <v>45435</v>
      </c>
      <c r="J4487" s="15"/>
      <c r="K4487" s="15"/>
      <c r="L4487" s="15"/>
      <c r="M4487" s="203" t="s">
        <v>3938</v>
      </c>
      <c r="N4487" s="162">
        <v>1</v>
      </c>
      <c r="O4487" s="204">
        <v>785.6</v>
      </c>
      <c r="P4487" s="162">
        <v>2024</v>
      </c>
    </row>
    <row r="4488" spans="1:16" ht="15.75" customHeight="1" x14ac:dyDescent="0.25">
      <c r="A4488" s="229" t="s">
        <v>4627</v>
      </c>
      <c r="B4488" s="162" t="s">
        <v>2942</v>
      </c>
      <c r="C4488" s="105">
        <v>659054.65</v>
      </c>
      <c r="D4488" s="196"/>
      <c r="E4488" s="197"/>
      <c r="F4488" s="196"/>
      <c r="G4488" s="265">
        <v>659054.65</v>
      </c>
      <c r="H4488" s="199">
        <v>44057</v>
      </c>
      <c r="I4488" s="102">
        <v>45419</v>
      </c>
      <c r="J4488" s="15"/>
      <c r="K4488" s="15"/>
      <c r="L4488" s="15"/>
      <c r="M4488" s="214" t="s">
        <v>4649</v>
      </c>
      <c r="N4488" s="214">
        <v>3</v>
      </c>
      <c r="O4488" s="162">
        <v>722.9</v>
      </c>
      <c r="P4488" s="162">
        <v>2020</v>
      </c>
    </row>
    <row r="4489" spans="1:16" ht="15.75" customHeight="1" x14ac:dyDescent="0.25">
      <c r="A4489" s="229" t="s">
        <v>4628</v>
      </c>
      <c r="B4489" s="162" t="s">
        <v>2942</v>
      </c>
      <c r="C4489" s="105">
        <v>188852.38</v>
      </c>
      <c r="D4489" s="196"/>
      <c r="E4489" s="197"/>
      <c r="F4489" s="196"/>
      <c r="G4489" s="265">
        <v>188852.38</v>
      </c>
      <c r="H4489" s="199">
        <v>44071</v>
      </c>
      <c r="I4489" s="102">
        <v>45419</v>
      </c>
      <c r="J4489" s="15"/>
      <c r="K4489" s="15"/>
      <c r="L4489" s="15"/>
      <c r="M4489" s="214" t="s">
        <v>4650</v>
      </c>
      <c r="N4489" s="214">
        <v>2</v>
      </c>
      <c r="O4489" s="162">
        <v>781</v>
      </c>
      <c r="P4489" s="162">
        <v>2020</v>
      </c>
    </row>
    <row r="4490" spans="1:16" ht="15.75" customHeight="1" x14ac:dyDescent="0.25">
      <c r="A4490" s="229" t="s">
        <v>4629</v>
      </c>
      <c r="B4490" s="162" t="s">
        <v>2942</v>
      </c>
      <c r="C4490" s="105">
        <v>528962.9</v>
      </c>
      <c r="D4490" s="196"/>
      <c r="E4490" s="197"/>
      <c r="F4490" s="196"/>
      <c r="G4490" s="265">
        <v>528962.9</v>
      </c>
      <c r="H4490" s="199">
        <v>44103</v>
      </c>
      <c r="I4490" s="102">
        <v>45419</v>
      </c>
      <c r="J4490" s="15"/>
      <c r="K4490" s="15"/>
      <c r="L4490" s="15"/>
      <c r="M4490" s="214" t="s">
        <v>4651</v>
      </c>
      <c r="N4490" s="214">
        <v>2</v>
      </c>
      <c r="O4490" s="162">
        <v>686.1</v>
      </c>
      <c r="P4490" s="162">
        <v>2020</v>
      </c>
    </row>
    <row r="4491" spans="1:16" ht="15.75" customHeight="1" x14ac:dyDescent="0.25">
      <c r="A4491" s="229" t="s">
        <v>4630</v>
      </c>
      <c r="B4491" s="162" t="s">
        <v>2942</v>
      </c>
      <c r="C4491" s="105">
        <v>349880.38</v>
      </c>
      <c r="D4491" s="196"/>
      <c r="E4491" s="197"/>
      <c r="F4491" s="196"/>
      <c r="G4491" s="265">
        <v>349880.38</v>
      </c>
      <c r="H4491" s="199">
        <v>44168</v>
      </c>
      <c r="I4491" s="102">
        <v>45419</v>
      </c>
      <c r="J4491" s="15"/>
      <c r="K4491" s="15"/>
      <c r="L4491" s="15"/>
      <c r="M4491" s="254" t="s">
        <v>4650</v>
      </c>
      <c r="N4491" s="254">
        <v>2</v>
      </c>
      <c r="O4491" s="162">
        <v>733.6</v>
      </c>
      <c r="P4491" s="162">
        <v>2020</v>
      </c>
    </row>
    <row r="4492" spans="1:16" ht="15.75" customHeight="1" x14ac:dyDescent="0.25">
      <c r="A4492" s="188" t="s">
        <v>4631</v>
      </c>
      <c r="B4492" s="162" t="s">
        <v>4090</v>
      </c>
      <c r="C4492" s="105">
        <v>3349305.83</v>
      </c>
      <c r="D4492" s="196"/>
      <c r="E4492" s="197"/>
      <c r="F4492" s="196"/>
      <c r="G4492" s="265">
        <v>3349305.83</v>
      </c>
      <c r="H4492" s="198">
        <v>45441</v>
      </c>
      <c r="I4492" s="102">
        <v>45442</v>
      </c>
      <c r="J4492" s="15"/>
      <c r="K4492" s="15"/>
      <c r="L4492" s="15"/>
      <c r="M4492" s="203" t="s">
        <v>3938</v>
      </c>
      <c r="N4492" s="162">
        <v>1</v>
      </c>
      <c r="O4492" s="204">
        <v>565.70000000000005</v>
      </c>
      <c r="P4492" s="162">
        <v>2024</v>
      </c>
    </row>
    <row r="4493" spans="1:16" ht="15.75" customHeight="1" x14ac:dyDescent="0.25">
      <c r="A4493" s="188" t="s">
        <v>4632</v>
      </c>
      <c r="B4493" s="162" t="s">
        <v>4083</v>
      </c>
      <c r="C4493" s="105">
        <v>1164060.3700000001</v>
      </c>
      <c r="D4493" s="196"/>
      <c r="E4493" s="197"/>
      <c r="F4493" s="196"/>
      <c r="G4493" s="265">
        <v>1164060.3700000001</v>
      </c>
      <c r="H4493" s="198">
        <v>45401</v>
      </c>
      <c r="I4493" s="102">
        <v>45441</v>
      </c>
      <c r="J4493" s="15"/>
      <c r="K4493" s="15"/>
      <c r="L4493" s="15"/>
      <c r="M4493" s="203" t="s">
        <v>3937</v>
      </c>
      <c r="N4493" s="162">
        <v>1</v>
      </c>
      <c r="O4493" s="204">
        <v>833.5</v>
      </c>
      <c r="P4493" s="162">
        <v>2024</v>
      </c>
    </row>
    <row r="4494" spans="1:16" ht="15.75" customHeight="1" x14ac:dyDescent="0.25">
      <c r="A4494" s="188" t="s">
        <v>4633</v>
      </c>
      <c r="B4494" s="162" t="s">
        <v>4083</v>
      </c>
      <c r="C4494" s="105">
        <v>1936425.44</v>
      </c>
      <c r="D4494" s="196"/>
      <c r="E4494" s="197"/>
      <c r="F4494" s="196"/>
      <c r="G4494" s="265">
        <v>1936425.44</v>
      </c>
      <c r="H4494" s="198">
        <v>45401</v>
      </c>
      <c r="I4494" s="102">
        <v>45441</v>
      </c>
      <c r="J4494" s="15"/>
      <c r="K4494" s="15"/>
      <c r="L4494" s="15"/>
      <c r="M4494" s="203" t="s">
        <v>3937</v>
      </c>
      <c r="N4494" s="162">
        <v>1</v>
      </c>
      <c r="O4494" s="204">
        <v>826.8</v>
      </c>
      <c r="P4494" s="162">
        <v>2024</v>
      </c>
    </row>
    <row r="4495" spans="1:16" ht="15.75" customHeight="1" x14ac:dyDescent="0.25">
      <c r="A4495" s="264" t="s">
        <v>4634</v>
      </c>
      <c r="B4495" s="162" t="s">
        <v>2081</v>
      </c>
      <c r="C4495" s="105">
        <v>2199883.88</v>
      </c>
      <c r="D4495" s="196"/>
      <c r="E4495" s="197"/>
      <c r="F4495" s="196"/>
      <c r="G4495" s="265">
        <v>2199883.88</v>
      </c>
      <c r="H4495" s="198">
        <v>45400</v>
      </c>
      <c r="I4495" s="102">
        <v>45442</v>
      </c>
      <c r="J4495" s="15"/>
      <c r="K4495" s="15"/>
      <c r="L4495" s="15"/>
      <c r="M4495" s="203" t="s">
        <v>3938</v>
      </c>
      <c r="N4495" s="162">
        <v>1</v>
      </c>
      <c r="O4495" s="204">
        <v>378.47</v>
      </c>
      <c r="P4495" s="162">
        <v>2024</v>
      </c>
    </row>
    <row r="4496" spans="1:16" ht="15.75" customHeight="1" x14ac:dyDescent="0.25">
      <c r="A4496" s="264" t="s">
        <v>1579</v>
      </c>
      <c r="B4496" s="162" t="s">
        <v>4154</v>
      </c>
      <c r="C4496" s="105">
        <v>3955954.82</v>
      </c>
      <c r="D4496" s="196"/>
      <c r="E4496" s="197"/>
      <c r="F4496" s="196"/>
      <c r="G4496" s="265">
        <v>3955954.82</v>
      </c>
      <c r="H4496" s="198">
        <v>45436</v>
      </c>
      <c r="I4496" s="102">
        <v>45442</v>
      </c>
      <c r="J4496" s="15"/>
      <c r="K4496" s="15"/>
      <c r="L4496" s="15"/>
      <c r="M4496" s="203" t="s">
        <v>3938</v>
      </c>
      <c r="N4496" s="162">
        <v>1</v>
      </c>
      <c r="O4496" s="204">
        <v>801.9</v>
      </c>
      <c r="P4496" s="162">
        <v>2024</v>
      </c>
    </row>
    <row r="4497" spans="1:16" ht="15.75" customHeight="1" x14ac:dyDescent="0.25">
      <c r="A4497" s="154" t="s">
        <v>4635</v>
      </c>
      <c r="B4497" s="162" t="s">
        <v>4099</v>
      </c>
      <c r="C4497" s="105">
        <v>3089416.36</v>
      </c>
      <c r="D4497" s="196"/>
      <c r="E4497" s="197"/>
      <c r="F4497" s="196"/>
      <c r="G4497" s="265">
        <v>3089416.36</v>
      </c>
      <c r="H4497" s="198">
        <v>45426</v>
      </c>
      <c r="I4497" s="102">
        <v>45443</v>
      </c>
      <c r="J4497" s="15"/>
      <c r="K4497" s="15"/>
      <c r="L4497" s="15"/>
      <c r="M4497" s="203" t="s">
        <v>3938</v>
      </c>
      <c r="N4497" s="162">
        <v>1</v>
      </c>
      <c r="O4497" s="205">
        <v>557.6</v>
      </c>
      <c r="P4497" s="162">
        <v>2024</v>
      </c>
    </row>
    <row r="4498" spans="1:16" ht="15.75" customHeight="1" x14ac:dyDescent="0.25">
      <c r="A4498" s="190" t="s">
        <v>4636</v>
      </c>
      <c r="B4498" s="101" t="s">
        <v>4286</v>
      </c>
      <c r="C4498" s="105">
        <v>3122702.65</v>
      </c>
      <c r="D4498" s="196"/>
      <c r="E4498" s="197"/>
      <c r="F4498" s="196"/>
      <c r="G4498" s="265">
        <v>3122702.65</v>
      </c>
      <c r="H4498" s="198">
        <v>45303</v>
      </c>
      <c r="I4498" s="102">
        <v>45443</v>
      </c>
      <c r="J4498" s="15"/>
      <c r="K4498" s="15"/>
      <c r="L4498" s="15"/>
      <c r="M4498" s="84" t="s">
        <v>3938</v>
      </c>
      <c r="N4498" s="162">
        <v>1</v>
      </c>
      <c r="O4498" s="204">
        <v>796</v>
      </c>
      <c r="P4498" s="162">
        <v>2024</v>
      </c>
    </row>
    <row r="4499" spans="1:16" ht="15.75" customHeight="1" x14ac:dyDescent="0.25">
      <c r="A4499" s="264" t="s">
        <v>4637</v>
      </c>
      <c r="B4499" s="162" t="s">
        <v>4162</v>
      </c>
      <c r="C4499" s="105">
        <v>2624233.3199999998</v>
      </c>
      <c r="D4499" s="196"/>
      <c r="E4499" s="197"/>
      <c r="F4499" s="196"/>
      <c r="G4499" s="265">
        <v>2624233.3199999998</v>
      </c>
      <c r="H4499" s="198">
        <v>45433</v>
      </c>
      <c r="I4499" s="102">
        <v>45448</v>
      </c>
      <c r="J4499" s="15"/>
      <c r="K4499" s="15"/>
      <c r="L4499" s="15"/>
      <c r="M4499" s="203" t="s">
        <v>3938</v>
      </c>
      <c r="N4499" s="162">
        <v>1</v>
      </c>
      <c r="O4499" s="204">
        <v>434.36</v>
      </c>
      <c r="P4499" s="162">
        <v>2024</v>
      </c>
    </row>
    <row r="4500" spans="1:16" ht="15.75" customHeight="1" x14ac:dyDescent="0.25">
      <c r="A4500" s="188" t="s">
        <v>4638</v>
      </c>
      <c r="B4500" s="162" t="s">
        <v>694</v>
      </c>
      <c r="C4500" s="105">
        <v>5979060.2999999998</v>
      </c>
      <c r="D4500" s="196"/>
      <c r="E4500" s="197"/>
      <c r="F4500" s="196"/>
      <c r="G4500" s="265">
        <v>5979060.2999999998</v>
      </c>
      <c r="H4500" s="198">
        <v>45439</v>
      </c>
      <c r="I4500" s="102">
        <v>45449</v>
      </c>
      <c r="J4500" s="15"/>
      <c r="K4500" s="15"/>
      <c r="L4500" s="15"/>
      <c r="M4500" s="203" t="s">
        <v>3938</v>
      </c>
      <c r="N4500" s="162">
        <v>1</v>
      </c>
      <c r="O4500" s="204">
        <v>1809.9</v>
      </c>
      <c r="P4500" s="162">
        <v>2024</v>
      </c>
    </row>
    <row r="4501" spans="1:16" ht="15.75" customHeight="1" x14ac:dyDescent="0.25">
      <c r="A4501" s="188" t="s">
        <v>4639</v>
      </c>
      <c r="B4501" s="162" t="s">
        <v>694</v>
      </c>
      <c r="C4501" s="105">
        <v>3335614.69</v>
      </c>
      <c r="D4501" s="196"/>
      <c r="E4501" s="197"/>
      <c r="F4501" s="196"/>
      <c r="G4501" s="265">
        <v>3335614.69</v>
      </c>
      <c r="H4501" s="198">
        <v>45442</v>
      </c>
      <c r="I4501" s="102">
        <v>45449</v>
      </c>
      <c r="J4501" s="15"/>
      <c r="K4501" s="15"/>
      <c r="L4501" s="15"/>
      <c r="M4501" s="203" t="s">
        <v>3938</v>
      </c>
      <c r="N4501" s="162">
        <v>1</v>
      </c>
      <c r="O4501" s="204">
        <v>1287.8</v>
      </c>
      <c r="P4501" s="162">
        <v>2024</v>
      </c>
    </row>
    <row r="4502" spans="1:16" ht="15.75" customHeight="1" x14ac:dyDescent="0.25">
      <c r="A4502" s="264" t="s">
        <v>4640</v>
      </c>
      <c r="B4502" s="162" t="s">
        <v>4217</v>
      </c>
      <c r="C4502" s="105">
        <v>2408797.08</v>
      </c>
      <c r="D4502" s="196"/>
      <c r="E4502" s="197"/>
      <c r="F4502" s="196"/>
      <c r="G4502" s="265">
        <v>2408797.08</v>
      </c>
      <c r="H4502" s="198">
        <v>45429</v>
      </c>
      <c r="I4502" s="102">
        <v>45446</v>
      </c>
      <c r="J4502" s="15"/>
      <c r="K4502" s="15"/>
      <c r="L4502" s="15"/>
      <c r="M4502" s="203" t="s">
        <v>3938</v>
      </c>
      <c r="N4502" s="162">
        <v>1</v>
      </c>
      <c r="O4502" s="204">
        <v>423.6</v>
      </c>
      <c r="P4502" s="162">
        <v>2024</v>
      </c>
    </row>
    <row r="4503" spans="1:16" ht="15.75" customHeight="1" x14ac:dyDescent="0.25">
      <c r="A4503" s="188" t="s">
        <v>4641</v>
      </c>
      <c r="B4503" s="162" t="s">
        <v>4090</v>
      </c>
      <c r="C4503" s="105">
        <v>4030640.06</v>
      </c>
      <c r="D4503" s="196"/>
      <c r="E4503" s="197"/>
      <c r="F4503" s="196"/>
      <c r="G4503" s="265">
        <v>4030640.06</v>
      </c>
      <c r="H4503" s="198">
        <v>45453</v>
      </c>
      <c r="I4503" s="102">
        <v>45456</v>
      </c>
      <c r="J4503" s="15"/>
      <c r="K4503" s="15"/>
      <c r="L4503" s="15"/>
      <c r="M4503" s="203" t="s">
        <v>3938</v>
      </c>
      <c r="N4503" s="162">
        <v>1</v>
      </c>
      <c r="O4503" s="204">
        <v>741.3</v>
      </c>
      <c r="P4503" s="162">
        <v>2024</v>
      </c>
    </row>
    <row r="4504" spans="1:16" ht="15.75" customHeight="1" x14ac:dyDescent="0.25">
      <c r="A4504" s="264" t="s">
        <v>4642</v>
      </c>
      <c r="B4504" s="162" t="s">
        <v>2081</v>
      </c>
      <c r="C4504" s="105">
        <v>6059488.1799999997</v>
      </c>
      <c r="D4504" s="196"/>
      <c r="E4504" s="197"/>
      <c r="F4504" s="196"/>
      <c r="G4504" s="265">
        <v>6059488.1799999997</v>
      </c>
      <c r="H4504" s="198">
        <v>45440</v>
      </c>
      <c r="I4504" s="102">
        <v>45450</v>
      </c>
      <c r="J4504" s="15"/>
      <c r="K4504" s="15"/>
      <c r="L4504" s="15"/>
      <c r="M4504" s="203" t="s">
        <v>3938</v>
      </c>
      <c r="N4504" s="162">
        <v>1</v>
      </c>
      <c r="O4504" s="204">
        <v>3898.7</v>
      </c>
      <c r="P4504" s="162">
        <v>2024</v>
      </c>
    </row>
    <row r="4505" spans="1:16" ht="15.75" customHeight="1" x14ac:dyDescent="0.25">
      <c r="A4505" s="264" t="s">
        <v>4643</v>
      </c>
      <c r="B4505" s="162" t="s">
        <v>4099</v>
      </c>
      <c r="C4505" s="105">
        <v>3055299.77</v>
      </c>
      <c r="D4505" s="196"/>
      <c r="E4505" s="197"/>
      <c r="F4505" s="196"/>
      <c r="G4505" s="265">
        <v>3055299.77</v>
      </c>
      <c r="H4505" s="198">
        <v>45440</v>
      </c>
      <c r="I4505" s="102">
        <v>45453</v>
      </c>
      <c r="J4505" s="15"/>
      <c r="K4505" s="15"/>
      <c r="L4505" s="15"/>
      <c r="M4505" s="203" t="s">
        <v>3938</v>
      </c>
      <c r="N4505" s="162">
        <v>1</v>
      </c>
      <c r="O4505" s="204">
        <v>552.29999999999995</v>
      </c>
      <c r="P4505" s="162">
        <v>2024</v>
      </c>
    </row>
    <row r="4506" spans="1:16" ht="15.75" customHeight="1" x14ac:dyDescent="0.25">
      <c r="A4506" s="264" t="s">
        <v>4644</v>
      </c>
      <c r="B4506" s="162" t="s">
        <v>4191</v>
      </c>
      <c r="C4506" s="105">
        <v>3073732.93</v>
      </c>
      <c r="D4506" s="196"/>
      <c r="E4506" s="197"/>
      <c r="F4506" s="196"/>
      <c r="G4506" s="265">
        <v>3073732.93</v>
      </c>
      <c r="H4506" s="198">
        <v>45420</v>
      </c>
      <c r="I4506" s="102">
        <v>45454</v>
      </c>
      <c r="J4506" s="15"/>
      <c r="K4506" s="15"/>
      <c r="L4506" s="15"/>
      <c r="M4506" s="203" t="s">
        <v>3937</v>
      </c>
      <c r="N4506" s="162">
        <v>1</v>
      </c>
      <c r="O4506" s="204">
        <v>1475</v>
      </c>
      <c r="P4506" s="162">
        <v>2024</v>
      </c>
    </row>
    <row r="4507" spans="1:16" ht="15.75" customHeight="1" x14ac:dyDescent="0.25">
      <c r="A4507" s="264" t="s">
        <v>4645</v>
      </c>
      <c r="B4507" s="162" t="s">
        <v>4083</v>
      </c>
      <c r="C4507" s="105">
        <v>10325236.359999999</v>
      </c>
      <c r="D4507" s="196"/>
      <c r="E4507" s="197"/>
      <c r="F4507" s="196"/>
      <c r="G4507" s="265">
        <v>10325236.359999999</v>
      </c>
      <c r="H4507" s="198">
        <v>45448</v>
      </c>
      <c r="I4507" s="102">
        <v>45457</v>
      </c>
      <c r="J4507" s="15"/>
      <c r="K4507" s="15"/>
      <c r="L4507" s="15"/>
      <c r="M4507" s="203" t="s">
        <v>3938</v>
      </c>
      <c r="N4507" s="162">
        <v>1</v>
      </c>
      <c r="O4507" s="204">
        <v>6680.88</v>
      </c>
      <c r="P4507" s="162">
        <v>2024</v>
      </c>
    </row>
    <row r="4508" spans="1:16" ht="15.75" customHeight="1" x14ac:dyDescent="0.25">
      <c r="A4508" s="264" t="s">
        <v>4646</v>
      </c>
      <c r="B4508" s="162" t="s">
        <v>4162</v>
      </c>
      <c r="C4508" s="105">
        <v>2681940.38</v>
      </c>
      <c r="D4508" s="196"/>
      <c r="E4508" s="197"/>
      <c r="F4508" s="196"/>
      <c r="G4508" s="265">
        <v>2681940.38</v>
      </c>
      <c r="H4508" s="198">
        <v>45433</v>
      </c>
      <c r="I4508" s="102">
        <v>45461</v>
      </c>
      <c r="J4508" s="15"/>
      <c r="K4508" s="15"/>
      <c r="L4508" s="15"/>
      <c r="M4508" s="203" t="s">
        <v>3938</v>
      </c>
      <c r="N4508" s="162">
        <v>1</v>
      </c>
      <c r="O4508" s="204">
        <v>417.1</v>
      </c>
      <c r="P4508" s="162">
        <v>2024</v>
      </c>
    </row>
    <row r="4509" spans="1:16" ht="15.75" customHeight="1" x14ac:dyDescent="0.25">
      <c r="A4509" s="264" t="s">
        <v>4647</v>
      </c>
      <c r="B4509" s="162" t="s">
        <v>2081</v>
      </c>
      <c r="C4509" s="105">
        <v>3213821.17</v>
      </c>
      <c r="D4509" s="196"/>
      <c r="E4509" s="197"/>
      <c r="F4509" s="196"/>
      <c r="G4509" s="265">
        <v>3213821.17</v>
      </c>
      <c r="H4509" s="198">
        <v>45449</v>
      </c>
      <c r="I4509" s="102">
        <v>45464</v>
      </c>
      <c r="J4509" s="15"/>
      <c r="K4509" s="15"/>
      <c r="L4509" s="15"/>
      <c r="M4509" s="203" t="s">
        <v>3938</v>
      </c>
      <c r="N4509" s="162">
        <v>1</v>
      </c>
      <c r="O4509" s="204">
        <v>608.79999999999995</v>
      </c>
      <c r="P4509" s="162">
        <v>2024</v>
      </c>
    </row>
    <row r="4510" spans="1:16" ht="15.75" customHeight="1" x14ac:dyDescent="0.25">
      <c r="A4510" s="264" t="s">
        <v>4648</v>
      </c>
      <c r="B4510" s="162" t="s">
        <v>4099</v>
      </c>
      <c r="C4510" s="105">
        <v>3206259.2</v>
      </c>
      <c r="D4510" s="196"/>
      <c r="E4510" s="197"/>
      <c r="F4510" s="196"/>
      <c r="G4510" s="265">
        <v>3206259.2</v>
      </c>
      <c r="H4510" s="198">
        <v>45454</v>
      </c>
      <c r="I4510" s="102">
        <v>45471</v>
      </c>
      <c r="J4510" s="15"/>
      <c r="K4510" s="15"/>
      <c r="L4510" s="15"/>
      <c r="M4510" s="203" t="s">
        <v>3938</v>
      </c>
      <c r="N4510" s="162">
        <v>1</v>
      </c>
      <c r="O4510" s="204">
        <v>607.79999999999995</v>
      </c>
      <c r="P4510" s="162">
        <v>2024</v>
      </c>
    </row>
    <row r="4511" spans="1:16" ht="15.75" customHeight="1" x14ac:dyDescent="0.25">
      <c r="A4511" s="273" t="s">
        <v>4652</v>
      </c>
      <c r="B4511" s="281" t="s">
        <v>694</v>
      </c>
      <c r="C4511" s="284">
        <v>3711632.41</v>
      </c>
      <c r="D4511" s="306"/>
      <c r="E4511" s="197"/>
      <c r="F4511" s="306"/>
      <c r="G4511" s="301">
        <v>3711632.41</v>
      </c>
      <c r="H4511" s="298">
        <v>45447</v>
      </c>
      <c r="I4511" s="300">
        <v>45477</v>
      </c>
      <c r="J4511" s="294"/>
      <c r="K4511" s="294"/>
      <c r="L4511" s="294"/>
      <c r="M4511" s="286" t="s">
        <v>3938</v>
      </c>
      <c r="N4511" s="289">
        <v>1</v>
      </c>
      <c r="O4511" s="291">
        <v>1184.5999999999999</v>
      </c>
      <c r="P4511" s="295">
        <v>2024</v>
      </c>
    </row>
    <row r="4512" spans="1:16" ht="15.75" customHeight="1" x14ac:dyDescent="0.25">
      <c r="A4512" s="276" t="s">
        <v>4653</v>
      </c>
      <c r="B4512" s="281" t="s">
        <v>694</v>
      </c>
      <c r="C4512" s="284">
        <v>3560967.34</v>
      </c>
      <c r="D4512" s="306"/>
      <c r="E4512" s="197"/>
      <c r="F4512" s="306"/>
      <c r="G4512" s="301">
        <v>3560967.34</v>
      </c>
      <c r="H4512" s="298">
        <v>45449</v>
      </c>
      <c r="I4512" s="300">
        <v>45478</v>
      </c>
      <c r="J4512" s="294"/>
      <c r="K4512" s="294"/>
      <c r="L4512" s="294"/>
      <c r="M4512" s="286" t="s">
        <v>3938</v>
      </c>
      <c r="N4512" s="289">
        <v>1</v>
      </c>
      <c r="O4512" s="291">
        <v>803.7</v>
      </c>
      <c r="P4512" s="295">
        <v>2024</v>
      </c>
    </row>
    <row r="4513" spans="1:16" ht="15.75" customHeight="1" x14ac:dyDescent="0.25">
      <c r="A4513" s="277" t="s">
        <v>4654</v>
      </c>
      <c r="B4513" s="281" t="s">
        <v>4162</v>
      </c>
      <c r="C4513" s="284">
        <v>3343895.84</v>
      </c>
      <c r="D4513" s="306"/>
      <c r="E4513" s="197"/>
      <c r="F4513" s="306"/>
      <c r="G4513" s="301">
        <v>3343895.84</v>
      </c>
      <c r="H4513" s="298">
        <v>45443</v>
      </c>
      <c r="I4513" s="300">
        <v>45476</v>
      </c>
      <c r="J4513" s="294"/>
      <c r="K4513" s="294"/>
      <c r="L4513" s="294"/>
      <c r="M4513" s="286" t="s">
        <v>3938</v>
      </c>
      <c r="N4513" s="289">
        <v>1</v>
      </c>
      <c r="O4513" s="291">
        <v>767.16</v>
      </c>
      <c r="P4513" s="295">
        <v>2024</v>
      </c>
    </row>
    <row r="4514" spans="1:16" ht="15.75" customHeight="1" x14ac:dyDescent="0.25">
      <c r="A4514" s="278" t="s">
        <v>4655</v>
      </c>
      <c r="B4514" s="281" t="s">
        <v>694</v>
      </c>
      <c r="C4514" s="284">
        <v>2337709.0499999998</v>
      </c>
      <c r="D4514" s="306"/>
      <c r="E4514" s="197"/>
      <c r="F4514" s="306"/>
      <c r="G4514" s="301">
        <v>2337709.0499999998</v>
      </c>
      <c r="H4514" s="298">
        <v>45447</v>
      </c>
      <c r="I4514" s="300">
        <v>45477</v>
      </c>
      <c r="J4514" s="294"/>
      <c r="K4514" s="294"/>
      <c r="L4514" s="294"/>
      <c r="M4514" s="288" t="s">
        <v>3939</v>
      </c>
      <c r="N4514" s="289">
        <v>2</v>
      </c>
      <c r="O4514" s="292">
        <v>644.70000000000005</v>
      </c>
      <c r="P4514" s="295">
        <v>2024</v>
      </c>
    </row>
    <row r="4515" spans="1:16" ht="15.75" customHeight="1" x14ac:dyDescent="0.25">
      <c r="A4515" s="277" t="s">
        <v>4656</v>
      </c>
      <c r="B4515" s="281" t="s">
        <v>4703</v>
      </c>
      <c r="C4515" s="284">
        <v>2852089.45</v>
      </c>
      <c r="D4515" s="306"/>
      <c r="E4515" s="197"/>
      <c r="F4515" s="306"/>
      <c r="G4515" s="301">
        <v>2852089.45</v>
      </c>
      <c r="H4515" s="298">
        <v>45448</v>
      </c>
      <c r="I4515" s="300">
        <v>45482</v>
      </c>
      <c r="J4515" s="294"/>
      <c r="K4515" s="294"/>
      <c r="L4515" s="294"/>
      <c r="M4515" s="286" t="s">
        <v>3938</v>
      </c>
      <c r="N4515" s="289">
        <v>1</v>
      </c>
      <c r="O4515" s="291">
        <v>660.7</v>
      </c>
      <c r="P4515" s="295">
        <v>2024</v>
      </c>
    </row>
    <row r="4516" spans="1:16" ht="15.75" customHeight="1" x14ac:dyDescent="0.25">
      <c r="A4516" s="277" t="s">
        <v>4657</v>
      </c>
      <c r="B4516" s="281" t="s">
        <v>4703</v>
      </c>
      <c r="C4516" s="284">
        <v>2701154.96</v>
      </c>
      <c r="D4516" s="306"/>
      <c r="E4516" s="197"/>
      <c r="F4516" s="306"/>
      <c r="G4516" s="301">
        <v>2701154.96</v>
      </c>
      <c r="H4516" s="298">
        <v>45448</v>
      </c>
      <c r="I4516" s="300">
        <v>45482</v>
      </c>
      <c r="J4516" s="294"/>
      <c r="K4516" s="294"/>
      <c r="L4516" s="294"/>
      <c r="M4516" s="286" t="s">
        <v>3938</v>
      </c>
      <c r="N4516" s="289">
        <v>1</v>
      </c>
      <c r="O4516" s="291">
        <v>987.8</v>
      </c>
      <c r="P4516" s="295">
        <v>2024</v>
      </c>
    </row>
    <row r="4517" spans="1:16" ht="15.75" customHeight="1" x14ac:dyDescent="0.25">
      <c r="A4517" s="277" t="s">
        <v>4658</v>
      </c>
      <c r="B4517" s="281" t="s">
        <v>4703</v>
      </c>
      <c r="C4517" s="284">
        <v>2174563.61</v>
      </c>
      <c r="D4517" s="306"/>
      <c r="E4517" s="197"/>
      <c r="F4517" s="306"/>
      <c r="G4517" s="301">
        <v>2174563.61</v>
      </c>
      <c r="H4517" s="298">
        <v>45448</v>
      </c>
      <c r="I4517" s="300">
        <v>45482</v>
      </c>
      <c r="J4517" s="294"/>
      <c r="K4517" s="294"/>
      <c r="L4517" s="294"/>
      <c r="M4517" s="286" t="s">
        <v>3938</v>
      </c>
      <c r="N4517" s="289">
        <v>1</v>
      </c>
      <c r="O4517" s="291">
        <v>664.3</v>
      </c>
      <c r="P4517" s="295">
        <v>2024</v>
      </c>
    </row>
    <row r="4518" spans="1:16" ht="15.75" customHeight="1" x14ac:dyDescent="0.25">
      <c r="A4518" s="277" t="s">
        <v>827</v>
      </c>
      <c r="B4518" s="281" t="s">
        <v>4083</v>
      </c>
      <c r="C4518" s="284">
        <v>5106432.41</v>
      </c>
      <c r="D4518" s="306"/>
      <c r="E4518" s="197"/>
      <c r="F4518" s="306"/>
      <c r="G4518" s="301">
        <v>5106432.41</v>
      </c>
      <c r="H4518" s="298">
        <v>45461</v>
      </c>
      <c r="I4518" s="300">
        <v>45484</v>
      </c>
      <c r="J4518" s="294"/>
      <c r="K4518" s="294"/>
      <c r="L4518" s="294"/>
      <c r="M4518" s="286" t="s">
        <v>3938</v>
      </c>
      <c r="N4518" s="289">
        <v>1</v>
      </c>
      <c r="O4518" s="291">
        <v>1313.6</v>
      </c>
      <c r="P4518" s="295">
        <v>2024</v>
      </c>
    </row>
    <row r="4519" spans="1:16" ht="15.75" customHeight="1" x14ac:dyDescent="0.25">
      <c r="A4519" s="277" t="s">
        <v>4659</v>
      </c>
      <c r="B4519" s="281" t="s">
        <v>4162</v>
      </c>
      <c r="C4519" s="284">
        <v>3254083.75</v>
      </c>
      <c r="D4519" s="306"/>
      <c r="E4519" s="197"/>
      <c r="F4519" s="306"/>
      <c r="G4519" s="301">
        <v>3254083.75</v>
      </c>
      <c r="H4519" s="298">
        <v>45471</v>
      </c>
      <c r="I4519" s="300">
        <v>45490</v>
      </c>
      <c r="J4519" s="294"/>
      <c r="K4519" s="294"/>
      <c r="L4519" s="294"/>
      <c r="M4519" s="286" t="s">
        <v>3938</v>
      </c>
      <c r="N4519" s="289">
        <v>1</v>
      </c>
      <c r="O4519" s="291">
        <v>666.5</v>
      </c>
      <c r="P4519" s="295">
        <v>2024</v>
      </c>
    </row>
    <row r="4520" spans="1:16" ht="15.75" customHeight="1" x14ac:dyDescent="0.25">
      <c r="A4520" s="275" t="s">
        <v>4660</v>
      </c>
      <c r="B4520" s="283" t="s">
        <v>2081</v>
      </c>
      <c r="C4520" s="284">
        <v>2382335.0499999998</v>
      </c>
      <c r="D4520" s="306"/>
      <c r="E4520" s="197"/>
      <c r="F4520" s="306"/>
      <c r="G4520" s="301">
        <v>2382335.0499999998</v>
      </c>
      <c r="H4520" s="298">
        <v>45464</v>
      </c>
      <c r="I4520" s="300">
        <v>45489</v>
      </c>
      <c r="J4520" s="294"/>
      <c r="K4520" s="294"/>
      <c r="L4520" s="294"/>
      <c r="M4520" s="286" t="s">
        <v>3937</v>
      </c>
      <c r="N4520" s="289">
        <v>1</v>
      </c>
      <c r="O4520" s="292">
        <v>1293.0999999999999</v>
      </c>
      <c r="P4520" s="295">
        <v>2024</v>
      </c>
    </row>
    <row r="4521" spans="1:16" ht="15.75" customHeight="1" x14ac:dyDescent="0.25">
      <c r="A4521" s="277" t="s">
        <v>4661</v>
      </c>
      <c r="B4521" s="281" t="s">
        <v>4191</v>
      </c>
      <c r="C4521" s="284">
        <v>1415722.06</v>
      </c>
      <c r="D4521" s="306"/>
      <c r="E4521" s="197"/>
      <c r="F4521" s="306"/>
      <c r="G4521" s="301">
        <v>1415722.06</v>
      </c>
      <c r="H4521" s="298">
        <v>45476</v>
      </c>
      <c r="I4521" s="300">
        <v>45491</v>
      </c>
      <c r="J4521" s="294"/>
      <c r="K4521" s="294"/>
      <c r="L4521" s="294"/>
      <c r="M4521" s="286" t="s">
        <v>3937</v>
      </c>
      <c r="N4521" s="289">
        <v>1</v>
      </c>
      <c r="O4521" s="291">
        <v>230.8</v>
      </c>
      <c r="P4521" s="295">
        <v>2024</v>
      </c>
    </row>
    <row r="4522" spans="1:16" ht="15.75" customHeight="1" x14ac:dyDescent="0.25">
      <c r="A4522" s="277" t="s">
        <v>4662</v>
      </c>
      <c r="B4522" s="281" t="s">
        <v>4191</v>
      </c>
      <c r="C4522" s="284">
        <v>1418738.34</v>
      </c>
      <c r="D4522" s="306"/>
      <c r="E4522" s="197"/>
      <c r="F4522" s="306"/>
      <c r="G4522" s="301">
        <v>1418738.34</v>
      </c>
      <c r="H4522" s="298">
        <v>45476</v>
      </c>
      <c r="I4522" s="300">
        <v>45491</v>
      </c>
      <c r="J4522" s="294"/>
      <c r="K4522" s="294"/>
      <c r="L4522" s="294"/>
      <c r="M4522" s="286" t="s">
        <v>3937</v>
      </c>
      <c r="N4522" s="289">
        <v>1</v>
      </c>
      <c r="O4522" s="291">
        <v>381.1</v>
      </c>
      <c r="P4522" s="295">
        <v>2024</v>
      </c>
    </row>
    <row r="4523" spans="1:16" ht="15.75" customHeight="1" x14ac:dyDescent="0.25">
      <c r="A4523" s="277" t="s">
        <v>4663</v>
      </c>
      <c r="B4523" s="281" t="s">
        <v>4191</v>
      </c>
      <c r="C4523" s="284">
        <v>1445620.99</v>
      </c>
      <c r="D4523" s="306"/>
      <c r="E4523" s="197"/>
      <c r="F4523" s="306"/>
      <c r="G4523" s="301">
        <v>1445620.99</v>
      </c>
      <c r="H4523" s="298">
        <v>45476</v>
      </c>
      <c r="I4523" s="300">
        <v>45491</v>
      </c>
      <c r="J4523" s="294"/>
      <c r="K4523" s="294"/>
      <c r="L4523" s="294"/>
      <c r="M4523" s="286" t="s">
        <v>3937</v>
      </c>
      <c r="N4523" s="289">
        <v>1</v>
      </c>
      <c r="O4523" s="291">
        <v>318</v>
      </c>
      <c r="P4523" s="295">
        <v>2024</v>
      </c>
    </row>
    <row r="4524" spans="1:16" ht="15.75" customHeight="1" x14ac:dyDescent="0.25">
      <c r="A4524" s="277" t="s">
        <v>4664</v>
      </c>
      <c r="B4524" s="281" t="s">
        <v>4191</v>
      </c>
      <c r="C4524" s="284">
        <v>1475586.36</v>
      </c>
      <c r="D4524" s="306"/>
      <c r="E4524" s="197"/>
      <c r="F4524" s="306"/>
      <c r="G4524" s="301">
        <v>1475586.36</v>
      </c>
      <c r="H4524" s="298">
        <v>45476</v>
      </c>
      <c r="I4524" s="300">
        <v>45491</v>
      </c>
      <c r="J4524" s="294"/>
      <c r="K4524" s="294"/>
      <c r="L4524" s="294"/>
      <c r="M4524" s="286" t="s">
        <v>3937</v>
      </c>
      <c r="N4524" s="289">
        <v>1</v>
      </c>
      <c r="O4524" s="291">
        <v>337.9</v>
      </c>
      <c r="P4524" s="295">
        <v>2024</v>
      </c>
    </row>
    <row r="4525" spans="1:16" ht="15.75" customHeight="1" x14ac:dyDescent="0.25">
      <c r="A4525" s="277" t="s">
        <v>4665</v>
      </c>
      <c r="B4525" s="281" t="s">
        <v>4154</v>
      </c>
      <c r="C4525" s="284">
        <v>2114612.38</v>
      </c>
      <c r="D4525" s="306"/>
      <c r="E4525" s="197"/>
      <c r="F4525" s="306"/>
      <c r="G4525" s="301">
        <v>2114612.38</v>
      </c>
      <c r="H4525" s="298">
        <v>45477</v>
      </c>
      <c r="I4525" s="300">
        <v>45491</v>
      </c>
      <c r="J4525" s="294"/>
      <c r="K4525" s="294"/>
      <c r="L4525" s="294"/>
      <c r="M4525" s="286" t="s">
        <v>3939</v>
      </c>
      <c r="N4525" s="289">
        <v>2</v>
      </c>
      <c r="O4525" s="291">
        <v>435.7</v>
      </c>
      <c r="P4525" s="295">
        <v>2024</v>
      </c>
    </row>
    <row r="4526" spans="1:16" ht="15.75" customHeight="1" x14ac:dyDescent="0.25">
      <c r="A4526" s="277" t="s">
        <v>4666</v>
      </c>
      <c r="B4526" s="281" t="s">
        <v>4095</v>
      </c>
      <c r="C4526" s="284">
        <v>2248629.35</v>
      </c>
      <c r="D4526" s="306"/>
      <c r="E4526" s="197"/>
      <c r="F4526" s="306"/>
      <c r="G4526" s="301">
        <v>2248629.35</v>
      </c>
      <c r="H4526" s="298">
        <v>45469</v>
      </c>
      <c r="I4526" s="300">
        <v>45484</v>
      </c>
      <c r="J4526" s="294"/>
      <c r="K4526" s="294"/>
      <c r="L4526" s="294"/>
      <c r="M4526" s="286" t="s">
        <v>3938</v>
      </c>
      <c r="N4526" s="289">
        <v>1</v>
      </c>
      <c r="O4526" s="291">
        <v>348.8</v>
      </c>
      <c r="P4526" s="295">
        <v>2024</v>
      </c>
    </row>
    <row r="4527" spans="1:16" ht="15.75" customHeight="1" x14ac:dyDescent="0.25">
      <c r="A4527" s="276" t="s">
        <v>4667</v>
      </c>
      <c r="B4527" s="281" t="s">
        <v>4090</v>
      </c>
      <c r="C4527" s="284">
        <v>3736419.18</v>
      </c>
      <c r="D4527" s="306"/>
      <c r="E4527" s="197"/>
      <c r="F4527" s="306"/>
      <c r="G4527" s="301">
        <v>3736419.18</v>
      </c>
      <c r="H4527" s="298">
        <v>45482</v>
      </c>
      <c r="I4527" s="300">
        <v>45495</v>
      </c>
      <c r="J4527" s="294"/>
      <c r="K4527" s="294"/>
      <c r="L4527" s="294"/>
      <c r="M4527" s="286" t="s">
        <v>3938</v>
      </c>
      <c r="N4527" s="289">
        <v>1</v>
      </c>
      <c r="O4527" s="291">
        <v>789.8</v>
      </c>
      <c r="P4527" s="295">
        <v>2024</v>
      </c>
    </row>
    <row r="4528" spans="1:16" ht="15.75" customHeight="1" x14ac:dyDescent="0.25">
      <c r="A4528" s="277" t="s">
        <v>4668</v>
      </c>
      <c r="B4528" s="281" t="s">
        <v>4573</v>
      </c>
      <c r="C4528" s="284">
        <v>3330154.37</v>
      </c>
      <c r="D4528" s="306"/>
      <c r="E4528" s="197"/>
      <c r="F4528" s="306"/>
      <c r="G4528" s="301">
        <v>3330154.37</v>
      </c>
      <c r="H4528" s="298">
        <v>45419</v>
      </c>
      <c r="I4528" s="300">
        <v>45491</v>
      </c>
      <c r="J4528" s="294"/>
      <c r="K4528" s="294"/>
      <c r="L4528" s="294"/>
      <c r="M4528" s="286" t="s">
        <v>3938</v>
      </c>
      <c r="N4528" s="289">
        <v>1</v>
      </c>
      <c r="O4528" s="291">
        <v>792.96</v>
      </c>
      <c r="P4528" s="295">
        <v>2024</v>
      </c>
    </row>
    <row r="4529" spans="1:16" ht="15.75" customHeight="1" x14ac:dyDescent="0.25">
      <c r="A4529" s="277" t="s">
        <v>4669</v>
      </c>
      <c r="B4529" s="281" t="s">
        <v>4573</v>
      </c>
      <c r="C4529" s="284">
        <v>3678337.91</v>
      </c>
      <c r="D4529" s="306"/>
      <c r="E4529" s="197"/>
      <c r="F4529" s="306"/>
      <c r="G4529" s="301">
        <v>3678337.91</v>
      </c>
      <c r="H4529" s="298">
        <v>45419</v>
      </c>
      <c r="I4529" s="300">
        <v>45491</v>
      </c>
      <c r="J4529" s="294"/>
      <c r="K4529" s="294"/>
      <c r="L4529" s="294"/>
      <c r="M4529" s="286" t="s">
        <v>3938</v>
      </c>
      <c r="N4529" s="289">
        <v>1</v>
      </c>
      <c r="O4529" s="291">
        <v>754.22</v>
      </c>
      <c r="P4529" s="295">
        <v>2024</v>
      </c>
    </row>
    <row r="4530" spans="1:16" ht="15.75" customHeight="1" x14ac:dyDescent="0.25">
      <c r="A4530" s="277" t="s">
        <v>4670</v>
      </c>
      <c r="B4530" s="281" t="s">
        <v>4573</v>
      </c>
      <c r="C4530" s="284">
        <v>3648127.1</v>
      </c>
      <c r="D4530" s="306"/>
      <c r="E4530" s="197"/>
      <c r="F4530" s="306"/>
      <c r="G4530" s="301">
        <v>3648127.1</v>
      </c>
      <c r="H4530" s="298">
        <v>45419</v>
      </c>
      <c r="I4530" s="300">
        <v>45522</v>
      </c>
      <c r="J4530" s="294"/>
      <c r="K4530" s="294"/>
      <c r="L4530" s="294"/>
      <c r="M4530" s="286" t="s">
        <v>3938</v>
      </c>
      <c r="N4530" s="289">
        <v>1</v>
      </c>
      <c r="O4530" s="291">
        <v>792.9</v>
      </c>
      <c r="P4530" s="295">
        <v>2024</v>
      </c>
    </row>
    <row r="4531" spans="1:16" ht="15.75" customHeight="1" x14ac:dyDescent="0.25">
      <c r="A4531" s="277" t="s">
        <v>4671</v>
      </c>
      <c r="B4531" s="282" t="s">
        <v>2545</v>
      </c>
      <c r="C4531" s="284">
        <v>3311846.99</v>
      </c>
      <c r="D4531" s="306"/>
      <c r="E4531" s="197"/>
      <c r="F4531" s="306"/>
      <c r="G4531" s="301">
        <v>3311846.99</v>
      </c>
      <c r="H4531" s="298">
        <v>45482</v>
      </c>
      <c r="I4531" s="300">
        <v>45498</v>
      </c>
      <c r="J4531" s="294"/>
      <c r="K4531" s="294"/>
      <c r="L4531" s="294"/>
      <c r="M4531" s="286" t="s">
        <v>3938</v>
      </c>
      <c r="N4531" s="289">
        <v>1</v>
      </c>
      <c r="O4531" s="291">
        <v>540.20000000000005</v>
      </c>
      <c r="P4531" s="295">
        <v>2024</v>
      </c>
    </row>
    <row r="4532" spans="1:16" ht="15.75" customHeight="1" x14ac:dyDescent="0.25">
      <c r="A4532" s="277" t="s">
        <v>4672</v>
      </c>
      <c r="B4532" s="282" t="s">
        <v>2545</v>
      </c>
      <c r="C4532" s="284">
        <v>1356623.96</v>
      </c>
      <c r="D4532" s="306"/>
      <c r="E4532" s="197"/>
      <c r="F4532" s="306"/>
      <c r="G4532" s="301">
        <v>1356623.96</v>
      </c>
      <c r="H4532" s="298">
        <v>45482</v>
      </c>
      <c r="I4532" s="300">
        <v>45498</v>
      </c>
      <c r="J4532" s="294"/>
      <c r="K4532" s="294"/>
      <c r="L4532" s="294"/>
      <c r="M4532" s="286" t="s">
        <v>3938</v>
      </c>
      <c r="N4532" s="289">
        <v>1</v>
      </c>
      <c r="O4532" s="291">
        <v>298.3</v>
      </c>
      <c r="P4532" s="295">
        <v>2024</v>
      </c>
    </row>
    <row r="4533" spans="1:16" ht="15.75" customHeight="1" x14ac:dyDescent="0.25">
      <c r="A4533" s="349" t="s">
        <v>4673</v>
      </c>
      <c r="B4533" s="346" t="s">
        <v>4195</v>
      </c>
      <c r="C4533" s="347">
        <v>415809.91</v>
      </c>
      <c r="D4533" s="208"/>
      <c r="E4533" s="348"/>
      <c r="F4533" s="208"/>
      <c r="G4533" s="210">
        <v>415809.91</v>
      </c>
      <c r="H4533" s="331">
        <v>45498</v>
      </c>
      <c r="I4533" s="331">
        <v>45503</v>
      </c>
      <c r="J4533" s="294"/>
      <c r="K4533" s="294"/>
      <c r="L4533" s="294"/>
      <c r="M4533" s="287" t="s">
        <v>3575</v>
      </c>
      <c r="N4533" s="290">
        <v>1</v>
      </c>
      <c r="O4533" s="293">
        <v>865.49</v>
      </c>
      <c r="P4533" s="296">
        <v>2024</v>
      </c>
    </row>
    <row r="4534" spans="1:16" ht="15.75" customHeight="1" x14ac:dyDescent="0.25">
      <c r="A4534" s="276" t="s">
        <v>4674</v>
      </c>
      <c r="B4534" s="281" t="s">
        <v>694</v>
      </c>
      <c r="C4534" s="284">
        <v>3624443.09</v>
      </c>
      <c r="D4534" s="306"/>
      <c r="E4534" s="197"/>
      <c r="F4534" s="306"/>
      <c r="G4534" s="299">
        <v>3624443.09</v>
      </c>
      <c r="H4534" s="298">
        <v>45483</v>
      </c>
      <c r="I4534" s="307">
        <v>45497</v>
      </c>
      <c r="J4534" s="294"/>
      <c r="K4534" s="294"/>
      <c r="L4534" s="294"/>
      <c r="M4534" s="286" t="s">
        <v>3938</v>
      </c>
      <c r="N4534" s="289">
        <v>1</v>
      </c>
      <c r="O4534" s="291">
        <v>752.4</v>
      </c>
      <c r="P4534" s="295">
        <v>2024</v>
      </c>
    </row>
    <row r="4535" spans="1:16" ht="15.75" customHeight="1" x14ac:dyDescent="0.25">
      <c r="A4535" s="276" t="s">
        <v>4675</v>
      </c>
      <c r="B4535" s="281" t="s">
        <v>694</v>
      </c>
      <c r="C4535" s="284">
        <v>1866823.19</v>
      </c>
      <c r="D4535" s="306"/>
      <c r="E4535" s="197"/>
      <c r="F4535" s="306"/>
      <c r="G4535" s="299">
        <v>1866823.19</v>
      </c>
      <c r="H4535" s="298">
        <v>45483</v>
      </c>
      <c r="I4535" s="307">
        <v>45497</v>
      </c>
      <c r="J4535" s="294"/>
      <c r="K4535" s="294"/>
      <c r="L4535" s="294"/>
      <c r="M4535" s="286" t="s">
        <v>3938</v>
      </c>
      <c r="N4535" s="289">
        <v>1</v>
      </c>
      <c r="O4535" s="291">
        <v>370.4</v>
      </c>
      <c r="P4535" s="295">
        <v>2024</v>
      </c>
    </row>
    <row r="4536" spans="1:16" ht="15.75" customHeight="1" x14ac:dyDescent="0.25">
      <c r="A4536" s="277" t="s">
        <v>4676</v>
      </c>
      <c r="B4536" s="281" t="s">
        <v>2081</v>
      </c>
      <c r="C4536" s="284">
        <v>5258663.6500000004</v>
      </c>
      <c r="D4536" s="306"/>
      <c r="E4536" s="197"/>
      <c r="F4536" s="306"/>
      <c r="G4536" s="299">
        <v>5258663.6500000004</v>
      </c>
      <c r="H4536" s="298">
        <v>45468</v>
      </c>
      <c r="I4536" s="307">
        <v>45498</v>
      </c>
      <c r="J4536" s="294"/>
      <c r="K4536" s="294"/>
      <c r="L4536" s="294"/>
      <c r="M4536" s="286" t="s">
        <v>3938</v>
      </c>
      <c r="N4536" s="289">
        <v>1</v>
      </c>
      <c r="O4536" s="291">
        <v>881.5</v>
      </c>
      <c r="P4536" s="295">
        <v>2024</v>
      </c>
    </row>
    <row r="4537" spans="1:16" ht="15.75" customHeight="1" x14ac:dyDescent="0.25">
      <c r="A4537" s="276" t="s">
        <v>4677</v>
      </c>
      <c r="B4537" s="281" t="s">
        <v>4511</v>
      </c>
      <c r="C4537" s="284">
        <v>3530711.87</v>
      </c>
      <c r="D4537" s="306"/>
      <c r="E4537" s="197"/>
      <c r="F4537" s="306"/>
      <c r="G4537" s="299">
        <v>3530711.87</v>
      </c>
      <c r="H4537" s="298">
        <v>45464</v>
      </c>
      <c r="I4537" s="307">
        <v>45504</v>
      </c>
      <c r="J4537" s="294"/>
      <c r="K4537" s="294"/>
      <c r="L4537" s="294"/>
      <c r="M4537" s="286" t="s">
        <v>3938</v>
      </c>
      <c r="N4537" s="289">
        <v>1</v>
      </c>
      <c r="O4537" s="291">
        <v>773</v>
      </c>
      <c r="P4537" s="295">
        <v>2024</v>
      </c>
    </row>
    <row r="4538" spans="1:16" ht="15.75" customHeight="1" x14ac:dyDescent="0.25">
      <c r="A4538" s="277" t="s">
        <v>4678</v>
      </c>
      <c r="B4538" s="281" t="s">
        <v>4191</v>
      </c>
      <c r="C4538" s="284">
        <v>3491818.76</v>
      </c>
      <c r="D4538" s="306"/>
      <c r="E4538" s="197"/>
      <c r="F4538" s="306"/>
      <c r="G4538" s="299">
        <v>3491818.76</v>
      </c>
      <c r="H4538" s="298">
        <v>45485</v>
      </c>
      <c r="I4538" s="307">
        <v>45506</v>
      </c>
      <c r="J4538" s="294"/>
      <c r="K4538" s="294"/>
      <c r="L4538" s="294"/>
      <c r="M4538" s="286" t="s">
        <v>3937</v>
      </c>
      <c r="N4538" s="289">
        <v>1</v>
      </c>
      <c r="O4538" s="291">
        <v>1237.5999999999999</v>
      </c>
      <c r="P4538" s="295">
        <v>2024</v>
      </c>
    </row>
    <row r="4539" spans="1:16" ht="15.75" customHeight="1" x14ac:dyDescent="0.25">
      <c r="A4539" s="277" t="s">
        <v>4679</v>
      </c>
      <c r="B4539" s="281" t="s">
        <v>4191</v>
      </c>
      <c r="C4539" s="284">
        <v>3485651.62</v>
      </c>
      <c r="D4539" s="306"/>
      <c r="E4539" s="197"/>
      <c r="F4539" s="306"/>
      <c r="G4539" s="299">
        <v>3485651.62</v>
      </c>
      <c r="H4539" s="298">
        <v>45485</v>
      </c>
      <c r="I4539" s="307">
        <v>45505</v>
      </c>
      <c r="J4539" s="294"/>
      <c r="K4539" s="294"/>
      <c r="L4539" s="294"/>
      <c r="M4539" s="286" t="s">
        <v>3937</v>
      </c>
      <c r="N4539" s="289">
        <v>1</v>
      </c>
      <c r="O4539" s="291">
        <v>1299.5999999999999</v>
      </c>
      <c r="P4539" s="295">
        <v>2024</v>
      </c>
    </row>
    <row r="4540" spans="1:16" ht="15.75" customHeight="1" x14ac:dyDescent="0.25">
      <c r="A4540" s="276" t="s">
        <v>4680</v>
      </c>
      <c r="B4540" s="281" t="s">
        <v>694</v>
      </c>
      <c r="C4540" s="284">
        <v>1237222.28</v>
      </c>
      <c r="D4540" s="306"/>
      <c r="E4540" s="197"/>
      <c r="F4540" s="306"/>
      <c r="G4540" s="299">
        <v>1237222.28</v>
      </c>
      <c r="H4540" s="298">
        <v>45457</v>
      </c>
      <c r="I4540" s="307">
        <v>45509</v>
      </c>
      <c r="J4540" s="294"/>
      <c r="K4540" s="294"/>
      <c r="L4540" s="294"/>
      <c r="M4540" s="286" t="s">
        <v>3938</v>
      </c>
      <c r="N4540" s="289">
        <v>1</v>
      </c>
      <c r="O4540" s="291">
        <v>263.89999999999998</v>
      </c>
      <c r="P4540" s="295">
        <v>2024</v>
      </c>
    </row>
    <row r="4541" spans="1:16" ht="15.75" customHeight="1" x14ac:dyDescent="0.25">
      <c r="A4541" s="277" t="s">
        <v>4681</v>
      </c>
      <c r="B4541" s="281" t="s">
        <v>4083</v>
      </c>
      <c r="C4541" s="284">
        <v>5080080.2</v>
      </c>
      <c r="D4541" s="306"/>
      <c r="E4541" s="197"/>
      <c r="F4541" s="306"/>
      <c r="G4541" s="299">
        <v>5080080.2</v>
      </c>
      <c r="H4541" s="298">
        <v>45490</v>
      </c>
      <c r="I4541" s="307">
        <v>45510</v>
      </c>
      <c r="J4541" s="294"/>
      <c r="K4541" s="294"/>
      <c r="L4541" s="294"/>
      <c r="M4541" s="286" t="s">
        <v>3938</v>
      </c>
      <c r="N4541" s="289">
        <v>1</v>
      </c>
      <c r="O4541" s="291">
        <v>894.5</v>
      </c>
      <c r="P4541" s="295">
        <v>2024</v>
      </c>
    </row>
    <row r="4542" spans="1:16" ht="15.75" customHeight="1" x14ac:dyDescent="0.25">
      <c r="A4542" s="277" t="s">
        <v>4682</v>
      </c>
      <c r="B4542" s="281" t="s">
        <v>4083</v>
      </c>
      <c r="C4542" s="284">
        <v>4564840.5999999996</v>
      </c>
      <c r="D4542" s="306"/>
      <c r="E4542" s="197"/>
      <c r="F4542" s="306"/>
      <c r="G4542" s="299">
        <v>4564840.5999999996</v>
      </c>
      <c r="H4542" s="298">
        <v>45496</v>
      </c>
      <c r="I4542" s="307">
        <v>45510</v>
      </c>
      <c r="J4542" s="294"/>
      <c r="K4542" s="294"/>
      <c r="L4542" s="294"/>
      <c r="M4542" s="286" t="s">
        <v>3938</v>
      </c>
      <c r="N4542" s="289">
        <v>1</v>
      </c>
      <c r="O4542" s="291">
        <v>1025.7</v>
      </c>
      <c r="P4542" s="295">
        <v>2024</v>
      </c>
    </row>
    <row r="4543" spans="1:16" ht="15.75" customHeight="1" x14ac:dyDescent="0.25">
      <c r="A4543" s="276" t="s">
        <v>1683</v>
      </c>
      <c r="B4543" s="280" t="s">
        <v>4164</v>
      </c>
      <c r="C4543" s="284">
        <v>4154962.02</v>
      </c>
      <c r="D4543" s="306"/>
      <c r="E4543" s="197"/>
      <c r="F4543" s="306"/>
      <c r="G4543" s="299">
        <v>4154962.02</v>
      </c>
      <c r="H4543" s="298">
        <v>45504</v>
      </c>
      <c r="I4543" s="307">
        <v>45509</v>
      </c>
      <c r="J4543" s="294"/>
      <c r="K4543" s="294"/>
      <c r="L4543" s="294"/>
      <c r="M4543" s="286" t="s">
        <v>3938</v>
      </c>
      <c r="N4543" s="289">
        <v>1</v>
      </c>
      <c r="O4543" s="291">
        <v>777.9</v>
      </c>
      <c r="P4543" s="295">
        <v>2024</v>
      </c>
    </row>
    <row r="4544" spans="1:16" ht="15.75" customHeight="1" x14ac:dyDescent="0.25">
      <c r="A4544" s="279" t="s">
        <v>1684</v>
      </c>
      <c r="B4544" s="280" t="s">
        <v>4164</v>
      </c>
      <c r="C4544" s="284">
        <v>4192964.74</v>
      </c>
      <c r="D4544" s="306"/>
      <c r="E4544" s="197"/>
      <c r="F4544" s="306"/>
      <c r="G4544" s="299">
        <v>4192964.74</v>
      </c>
      <c r="H4544" s="298">
        <v>45506</v>
      </c>
      <c r="I4544" s="307">
        <v>45509</v>
      </c>
      <c r="J4544" s="294"/>
      <c r="K4544" s="294"/>
      <c r="L4544" s="294"/>
      <c r="M4544" s="286" t="s">
        <v>3938</v>
      </c>
      <c r="N4544" s="289">
        <v>1</v>
      </c>
      <c r="O4544" s="291">
        <v>783.3</v>
      </c>
      <c r="P4544" s="295">
        <v>2024</v>
      </c>
    </row>
    <row r="4545" spans="1:16" ht="15.75" customHeight="1" x14ac:dyDescent="0.25">
      <c r="A4545" s="276" t="s">
        <v>4683</v>
      </c>
      <c r="B4545" s="281" t="s">
        <v>4090</v>
      </c>
      <c r="C4545" s="284">
        <v>3513350.96</v>
      </c>
      <c r="D4545" s="306"/>
      <c r="E4545" s="197"/>
      <c r="F4545" s="306"/>
      <c r="G4545" s="299">
        <v>3513350.96</v>
      </c>
      <c r="H4545" s="298">
        <v>45499</v>
      </c>
      <c r="I4545" s="307">
        <v>45511</v>
      </c>
      <c r="J4545" s="294"/>
      <c r="K4545" s="294"/>
      <c r="L4545" s="294"/>
      <c r="M4545" s="286" t="s">
        <v>3938</v>
      </c>
      <c r="N4545" s="289">
        <v>1</v>
      </c>
      <c r="O4545" s="291">
        <v>791.6</v>
      </c>
      <c r="P4545" s="295">
        <v>2024</v>
      </c>
    </row>
    <row r="4546" spans="1:16" ht="15.75" customHeight="1" x14ac:dyDescent="0.25">
      <c r="A4546" s="277" t="s">
        <v>4684</v>
      </c>
      <c r="B4546" s="281" t="s">
        <v>4095</v>
      </c>
      <c r="C4546" s="284">
        <v>4066352.35</v>
      </c>
      <c r="D4546" s="306"/>
      <c r="E4546" s="197"/>
      <c r="F4546" s="306"/>
      <c r="G4546" s="299">
        <v>4066352.35</v>
      </c>
      <c r="H4546" s="298">
        <v>45450</v>
      </c>
      <c r="I4546" s="307">
        <v>45503</v>
      </c>
      <c r="J4546" s="294"/>
      <c r="K4546" s="294"/>
      <c r="L4546" s="294"/>
      <c r="M4546" s="286" t="s">
        <v>3938</v>
      </c>
      <c r="N4546" s="289">
        <v>1</v>
      </c>
      <c r="O4546" s="291">
        <v>760.62</v>
      </c>
      <c r="P4546" s="295">
        <v>2024</v>
      </c>
    </row>
    <row r="4547" spans="1:16" ht="15.75" customHeight="1" x14ac:dyDescent="0.25">
      <c r="A4547" s="276" t="s">
        <v>4685</v>
      </c>
      <c r="B4547" s="281" t="s">
        <v>4061</v>
      </c>
      <c r="C4547" s="284">
        <v>2547666.9</v>
      </c>
      <c r="D4547" s="306"/>
      <c r="E4547" s="197"/>
      <c r="F4547" s="306"/>
      <c r="G4547" s="299">
        <v>2547666.9</v>
      </c>
      <c r="H4547" s="298" t="s">
        <v>4704</v>
      </c>
      <c r="I4547" s="307">
        <v>45511</v>
      </c>
      <c r="J4547" s="294"/>
      <c r="K4547" s="294"/>
      <c r="L4547" s="294"/>
      <c r="M4547" s="286" t="s">
        <v>3939</v>
      </c>
      <c r="N4547" s="289">
        <v>2</v>
      </c>
      <c r="O4547" s="291">
        <v>673.4</v>
      </c>
      <c r="P4547" s="295">
        <v>2024</v>
      </c>
    </row>
    <row r="4548" spans="1:16" ht="15.75" customHeight="1" x14ac:dyDescent="0.25">
      <c r="A4548" s="277" t="s">
        <v>4686</v>
      </c>
      <c r="B4548" s="281" t="s">
        <v>4162</v>
      </c>
      <c r="C4548" s="284">
        <v>2384666.17</v>
      </c>
      <c r="D4548" s="306"/>
      <c r="E4548" s="197"/>
      <c r="F4548" s="306"/>
      <c r="G4548" s="299">
        <v>2384666.17</v>
      </c>
      <c r="H4548" s="298">
        <v>45497</v>
      </c>
      <c r="I4548" s="307">
        <v>45511</v>
      </c>
      <c r="J4548" s="294"/>
      <c r="K4548" s="294"/>
      <c r="L4548" s="294"/>
      <c r="M4548" s="286" t="s">
        <v>3938</v>
      </c>
      <c r="N4548" s="289">
        <v>1</v>
      </c>
      <c r="O4548" s="291">
        <v>369.9</v>
      </c>
      <c r="P4548" s="295">
        <v>2024</v>
      </c>
    </row>
    <row r="4549" spans="1:16" ht="15.75" customHeight="1" x14ac:dyDescent="0.25">
      <c r="A4549" s="277" t="s">
        <v>4687</v>
      </c>
      <c r="B4549" s="281" t="s">
        <v>4191</v>
      </c>
      <c r="C4549" s="284">
        <v>1920405.46</v>
      </c>
      <c r="D4549" s="306"/>
      <c r="E4549" s="197"/>
      <c r="F4549" s="306"/>
      <c r="G4549" s="299">
        <v>1920405.46</v>
      </c>
      <c r="H4549" s="298">
        <v>45503</v>
      </c>
      <c r="I4549" s="307">
        <v>45511</v>
      </c>
      <c r="J4549" s="294"/>
      <c r="K4549" s="294"/>
      <c r="L4549" s="294"/>
      <c r="M4549" s="286" t="s">
        <v>3938</v>
      </c>
      <c r="N4549" s="289">
        <v>1</v>
      </c>
      <c r="O4549" s="291">
        <v>378.7</v>
      </c>
      <c r="P4549" s="295">
        <v>2024</v>
      </c>
    </row>
    <row r="4550" spans="1:16" ht="15.75" customHeight="1" x14ac:dyDescent="0.25">
      <c r="A4550" s="277" t="s">
        <v>4688</v>
      </c>
      <c r="B4550" s="281" t="s">
        <v>4191</v>
      </c>
      <c r="C4550" s="284">
        <v>1963509.52</v>
      </c>
      <c r="D4550" s="306"/>
      <c r="E4550" s="197"/>
      <c r="F4550" s="306"/>
      <c r="G4550" s="299">
        <v>1963509.52</v>
      </c>
      <c r="H4550" s="298">
        <v>45503</v>
      </c>
      <c r="I4550" s="307">
        <v>45511</v>
      </c>
      <c r="J4550" s="294"/>
      <c r="K4550" s="294"/>
      <c r="L4550" s="294"/>
      <c r="M4550" s="286" t="s">
        <v>3938</v>
      </c>
      <c r="N4550" s="289">
        <v>1</v>
      </c>
      <c r="O4550" s="291">
        <v>236.8</v>
      </c>
      <c r="P4550" s="295">
        <v>2024</v>
      </c>
    </row>
    <row r="4551" spans="1:16" ht="15.75" customHeight="1" x14ac:dyDescent="0.25">
      <c r="A4551" s="276" t="s">
        <v>4689</v>
      </c>
      <c r="B4551" s="281" t="s">
        <v>2081</v>
      </c>
      <c r="C4551" s="284">
        <v>2948756.77</v>
      </c>
      <c r="D4551" s="306"/>
      <c r="E4551" s="197"/>
      <c r="F4551" s="306"/>
      <c r="G4551" s="299">
        <v>2948756.77</v>
      </c>
      <c r="H4551" s="298">
        <v>45478</v>
      </c>
      <c r="I4551" s="307">
        <v>45513</v>
      </c>
      <c r="J4551" s="294"/>
      <c r="K4551" s="294"/>
      <c r="L4551" s="294"/>
      <c r="M4551" s="286" t="s">
        <v>3938</v>
      </c>
      <c r="N4551" s="289">
        <v>1</v>
      </c>
      <c r="O4551" s="291">
        <v>415.3</v>
      </c>
      <c r="P4551" s="295">
        <v>2024</v>
      </c>
    </row>
    <row r="4552" spans="1:16" ht="15.75" customHeight="1" x14ac:dyDescent="0.25">
      <c r="A4552" s="277" t="s">
        <v>4690</v>
      </c>
      <c r="B4552" s="281" t="s">
        <v>4154</v>
      </c>
      <c r="C4552" s="284">
        <v>2762895.9</v>
      </c>
      <c r="D4552" s="306"/>
      <c r="E4552" s="197"/>
      <c r="F4552" s="306"/>
      <c r="G4552" s="299">
        <v>2762895.9</v>
      </c>
      <c r="H4552" s="298">
        <v>45505</v>
      </c>
      <c r="I4552" s="307">
        <v>45518</v>
      </c>
      <c r="J4552" s="294"/>
      <c r="K4552" s="294"/>
      <c r="L4552" s="294"/>
      <c r="M4552" s="286" t="s">
        <v>3575</v>
      </c>
      <c r="N4552" s="289">
        <v>1</v>
      </c>
      <c r="O4552" s="291">
        <v>608</v>
      </c>
      <c r="P4552" s="295">
        <v>2024</v>
      </c>
    </row>
    <row r="4553" spans="1:16" ht="15.75" customHeight="1" x14ac:dyDescent="0.25">
      <c r="A4553" s="276" t="s">
        <v>4691</v>
      </c>
      <c r="B4553" s="282" t="s">
        <v>2545</v>
      </c>
      <c r="C4553" s="284">
        <v>2682594.8199999998</v>
      </c>
      <c r="D4553" s="306"/>
      <c r="E4553" s="197"/>
      <c r="F4553" s="306"/>
      <c r="G4553" s="299">
        <v>2682594.8199999998</v>
      </c>
      <c r="H4553" s="298">
        <v>45484</v>
      </c>
      <c r="I4553" s="307">
        <v>45496</v>
      </c>
      <c r="J4553" s="294"/>
      <c r="K4553" s="294"/>
      <c r="L4553" s="294"/>
      <c r="M4553" s="286" t="s">
        <v>3939</v>
      </c>
      <c r="N4553" s="289">
        <v>2</v>
      </c>
      <c r="O4553" s="291">
        <v>619.20000000000005</v>
      </c>
      <c r="P4553" s="295">
        <v>2024</v>
      </c>
    </row>
    <row r="4554" spans="1:16" ht="15.75" customHeight="1" x14ac:dyDescent="0.25">
      <c r="A4554" s="277" t="s">
        <v>4692</v>
      </c>
      <c r="B4554" s="281" t="s">
        <v>694</v>
      </c>
      <c r="C4554" s="284">
        <v>326881.51</v>
      </c>
      <c r="D4554" s="306"/>
      <c r="E4554" s="197"/>
      <c r="F4554" s="306"/>
      <c r="G4554" s="299">
        <v>326881.51</v>
      </c>
      <c r="H4554" s="298">
        <v>45523</v>
      </c>
      <c r="I4554" s="307">
        <v>45523</v>
      </c>
      <c r="J4554" s="294"/>
      <c r="K4554" s="294"/>
      <c r="L4554" s="294"/>
      <c r="M4554" s="286" t="s">
        <v>3663</v>
      </c>
      <c r="N4554" s="289">
        <v>1</v>
      </c>
      <c r="O4554" s="291">
        <v>909.2</v>
      </c>
      <c r="P4554" s="295">
        <v>2024</v>
      </c>
    </row>
    <row r="4555" spans="1:16" ht="15.75" customHeight="1" x14ac:dyDescent="0.25">
      <c r="A4555" s="274" t="s">
        <v>4693</v>
      </c>
      <c r="B4555" s="282" t="s">
        <v>2545</v>
      </c>
      <c r="C4555" s="284">
        <v>2560097.41</v>
      </c>
      <c r="D4555" s="306"/>
      <c r="E4555" s="197"/>
      <c r="F4555" s="306"/>
      <c r="G4555" s="299">
        <v>2560097.41</v>
      </c>
      <c r="H4555" s="298">
        <v>45509</v>
      </c>
      <c r="I4555" s="307">
        <v>45523</v>
      </c>
      <c r="J4555" s="294"/>
      <c r="K4555" s="294"/>
      <c r="L4555" s="294"/>
      <c r="M4555" s="286" t="s">
        <v>3938</v>
      </c>
      <c r="N4555" s="289">
        <v>1</v>
      </c>
      <c r="O4555" s="291">
        <v>410.9</v>
      </c>
      <c r="P4555" s="295">
        <v>2024</v>
      </c>
    </row>
    <row r="4556" spans="1:16" ht="15.75" customHeight="1" x14ac:dyDescent="0.25">
      <c r="A4556" s="277" t="s">
        <v>1196</v>
      </c>
      <c r="B4556" s="281" t="s">
        <v>4090</v>
      </c>
      <c r="C4556" s="284">
        <v>492122.57</v>
      </c>
      <c r="D4556" s="306"/>
      <c r="E4556" s="197"/>
      <c r="F4556" s="306"/>
      <c r="G4556" s="299">
        <v>492122.57</v>
      </c>
      <c r="H4556" s="298">
        <v>45526</v>
      </c>
      <c r="I4556" s="307">
        <v>45527</v>
      </c>
      <c r="J4556" s="294"/>
      <c r="K4556" s="294"/>
      <c r="L4556" s="294"/>
      <c r="M4556" s="286" t="s">
        <v>1229</v>
      </c>
      <c r="N4556" s="289">
        <v>1</v>
      </c>
      <c r="O4556" s="291">
        <v>371.2</v>
      </c>
      <c r="P4556" s="295">
        <v>2024</v>
      </c>
    </row>
    <row r="4557" spans="1:16" ht="15.75" customHeight="1" x14ac:dyDescent="0.25">
      <c r="A4557" s="276" t="s">
        <v>4694</v>
      </c>
      <c r="B4557" s="282" t="s">
        <v>2545</v>
      </c>
      <c r="C4557" s="284">
        <v>3054145.49</v>
      </c>
      <c r="D4557" s="306"/>
      <c r="E4557" s="197"/>
      <c r="F4557" s="306"/>
      <c r="G4557" s="299">
        <v>3054145.49</v>
      </c>
      <c r="H4557" s="298" t="s">
        <v>4705</v>
      </c>
      <c r="I4557" s="307">
        <v>45526</v>
      </c>
      <c r="J4557" s="294"/>
      <c r="K4557" s="294"/>
      <c r="L4557" s="294"/>
      <c r="M4557" s="286" t="s">
        <v>3939</v>
      </c>
      <c r="N4557" s="289">
        <v>2</v>
      </c>
      <c r="O4557" s="291">
        <v>793.8</v>
      </c>
      <c r="P4557" s="295">
        <v>2024</v>
      </c>
    </row>
    <row r="4558" spans="1:16" ht="15.75" customHeight="1" x14ac:dyDescent="0.25">
      <c r="A4558" s="277" t="s">
        <v>4695</v>
      </c>
      <c r="B4558" s="281" t="s">
        <v>2112</v>
      </c>
      <c r="C4558" s="284">
        <v>2571639.5299999998</v>
      </c>
      <c r="D4558" s="306"/>
      <c r="E4558" s="197"/>
      <c r="F4558" s="306"/>
      <c r="G4558" s="299">
        <v>2571639.5299999998</v>
      </c>
      <c r="H4558" s="298">
        <v>45506</v>
      </c>
      <c r="I4558" s="307">
        <v>45518</v>
      </c>
      <c r="J4558" s="294"/>
      <c r="K4558" s="294"/>
      <c r="L4558" s="294"/>
      <c r="M4558" s="286" t="s">
        <v>3937</v>
      </c>
      <c r="N4558" s="289">
        <v>1</v>
      </c>
      <c r="O4558" s="291">
        <v>1458.3</v>
      </c>
      <c r="P4558" s="295">
        <v>2024</v>
      </c>
    </row>
    <row r="4559" spans="1:16" ht="15.75" customHeight="1" x14ac:dyDescent="0.25">
      <c r="A4559" s="276" t="s">
        <v>4696</v>
      </c>
      <c r="B4559" s="282" t="s">
        <v>2545</v>
      </c>
      <c r="C4559" s="284">
        <v>2883342.12</v>
      </c>
      <c r="D4559" s="306"/>
      <c r="E4559" s="197"/>
      <c r="F4559" s="306"/>
      <c r="G4559" s="299">
        <v>2883342.12</v>
      </c>
      <c r="H4559" s="298">
        <v>45457</v>
      </c>
      <c r="I4559" s="307">
        <v>45505</v>
      </c>
      <c r="J4559" s="294"/>
      <c r="K4559" s="294"/>
      <c r="L4559" s="294"/>
      <c r="M4559" s="286" t="s">
        <v>3939</v>
      </c>
      <c r="N4559" s="289">
        <v>2</v>
      </c>
      <c r="O4559" s="291">
        <v>816.73</v>
      </c>
      <c r="P4559" s="295">
        <v>2024</v>
      </c>
    </row>
    <row r="4560" spans="1:16" ht="15.75" customHeight="1" x14ac:dyDescent="0.25">
      <c r="A4560" s="276" t="s">
        <v>4697</v>
      </c>
      <c r="B4560" s="281" t="s">
        <v>4083</v>
      </c>
      <c r="C4560" s="284">
        <v>2896613.59</v>
      </c>
      <c r="D4560" s="306"/>
      <c r="E4560" s="197"/>
      <c r="F4560" s="306"/>
      <c r="G4560" s="299">
        <v>2896613.59</v>
      </c>
      <c r="H4560" s="298" t="s">
        <v>4706</v>
      </c>
      <c r="I4560" s="307">
        <v>45530</v>
      </c>
      <c r="J4560" s="294"/>
      <c r="K4560" s="294"/>
      <c r="L4560" s="294"/>
      <c r="M4560" s="285" t="s">
        <v>3939</v>
      </c>
      <c r="N4560" s="289">
        <v>2</v>
      </c>
      <c r="O4560" s="291">
        <v>577.6</v>
      </c>
      <c r="P4560" s="295">
        <v>2024</v>
      </c>
    </row>
    <row r="4561" spans="1:16" ht="15.75" customHeight="1" x14ac:dyDescent="0.25">
      <c r="A4561" s="276" t="s">
        <v>1685</v>
      </c>
      <c r="B4561" s="281" t="s">
        <v>4350</v>
      </c>
      <c r="C4561" s="284">
        <v>4308233.88</v>
      </c>
      <c r="D4561" s="306"/>
      <c r="E4561" s="197"/>
      <c r="F4561" s="306"/>
      <c r="G4561" s="299">
        <v>4308233.88</v>
      </c>
      <c r="H4561" s="298">
        <v>45530</v>
      </c>
      <c r="I4561" s="307">
        <v>45534</v>
      </c>
      <c r="J4561" s="294"/>
      <c r="K4561" s="294"/>
      <c r="L4561" s="294"/>
      <c r="M4561" s="286" t="s">
        <v>3938</v>
      </c>
      <c r="N4561" s="289">
        <v>1</v>
      </c>
      <c r="O4561" s="291">
        <v>799.5</v>
      </c>
      <c r="P4561" s="295">
        <v>2024</v>
      </c>
    </row>
    <row r="4562" spans="1:16" ht="15.75" customHeight="1" x14ac:dyDescent="0.25">
      <c r="A4562" s="277" t="s">
        <v>4698</v>
      </c>
      <c r="B4562" s="281" t="s">
        <v>694</v>
      </c>
      <c r="C4562" s="284">
        <v>2909863.68</v>
      </c>
      <c r="D4562" s="306"/>
      <c r="E4562" s="197"/>
      <c r="F4562" s="306"/>
      <c r="G4562" s="299">
        <v>2909863.68</v>
      </c>
      <c r="H4562" s="298">
        <v>45519</v>
      </c>
      <c r="I4562" s="307">
        <v>45533</v>
      </c>
      <c r="J4562" s="294"/>
      <c r="K4562" s="294"/>
      <c r="L4562" s="294"/>
      <c r="M4562" s="286" t="s">
        <v>3939</v>
      </c>
      <c r="N4562" s="289">
        <v>2</v>
      </c>
      <c r="O4562" s="291">
        <v>619.1</v>
      </c>
      <c r="P4562" s="295">
        <v>2024</v>
      </c>
    </row>
    <row r="4563" spans="1:16" ht="15.75" customHeight="1" x14ac:dyDescent="0.25">
      <c r="A4563" s="277" t="s">
        <v>4699</v>
      </c>
      <c r="B4563" s="281" t="s">
        <v>4083</v>
      </c>
      <c r="C4563" s="284">
        <v>2705953.05</v>
      </c>
      <c r="D4563" s="306"/>
      <c r="E4563" s="197"/>
      <c r="F4563" s="306"/>
      <c r="G4563" s="299">
        <v>2705953.05</v>
      </c>
      <c r="H4563" s="298">
        <v>45516</v>
      </c>
      <c r="I4563" s="307">
        <v>45537</v>
      </c>
      <c r="J4563" s="294"/>
      <c r="K4563" s="294"/>
      <c r="L4563" s="294"/>
      <c r="M4563" s="286" t="s">
        <v>3939</v>
      </c>
      <c r="N4563" s="289">
        <v>2</v>
      </c>
      <c r="O4563" s="291">
        <v>754.5</v>
      </c>
      <c r="P4563" s="295">
        <v>2024</v>
      </c>
    </row>
    <row r="4564" spans="1:16" ht="15.75" customHeight="1" x14ac:dyDescent="0.25">
      <c r="A4564" s="276" t="s">
        <v>4700</v>
      </c>
      <c r="B4564" s="281" t="s">
        <v>2081</v>
      </c>
      <c r="C4564" s="284">
        <v>3076220.81</v>
      </c>
      <c r="D4564" s="306"/>
      <c r="E4564" s="197"/>
      <c r="F4564" s="306"/>
      <c r="G4564" s="299">
        <v>3076220.81</v>
      </c>
      <c r="H4564" s="298">
        <v>45518</v>
      </c>
      <c r="I4564" s="307">
        <v>45538</v>
      </c>
      <c r="J4564" s="294"/>
      <c r="K4564" s="294"/>
      <c r="L4564" s="294"/>
      <c r="M4564" s="286" t="s">
        <v>3938</v>
      </c>
      <c r="N4564" s="289">
        <v>1</v>
      </c>
      <c r="O4564" s="291">
        <v>602.1</v>
      </c>
      <c r="P4564" s="295">
        <v>2024</v>
      </c>
    </row>
    <row r="4565" spans="1:16" ht="15.75" customHeight="1" x14ac:dyDescent="0.25">
      <c r="A4565" s="277" t="s">
        <v>4701</v>
      </c>
      <c r="B4565" s="281" t="s">
        <v>4162</v>
      </c>
      <c r="C4565" s="284">
        <v>2616557.92</v>
      </c>
      <c r="D4565" s="306"/>
      <c r="E4565" s="197"/>
      <c r="F4565" s="306"/>
      <c r="G4565" s="299">
        <v>2616557.92</v>
      </c>
      <c r="H4565" s="298">
        <v>45526</v>
      </c>
      <c r="I4565" s="307">
        <v>45537</v>
      </c>
      <c r="J4565" s="294"/>
      <c r="K4565" s="294"/>
      <c r="L4565" s="294"/>
      <c r="M4565" s="286" t="s">
        <v>3938</v>
      </c>
      <c r="N4565" s="289">
        <v>1</v>
      </c>
      <c r="O4565" s="291">
        <v>411.6</v>
      </c>
      <c r="P4565" s="295">
        <v>2024</v>
      </c>
    </row>
    <row r="4566" spans="1:16" ht="15.75" customHeight="1" x14ac:dyDescent="0.25">
      <c r="A4566" s="277" t="s">
        <v>4702</v>
      </c>
      <c r="B4566" s="281" t="s">
        <v>4154</v>
      </c>
      <c r="C4566" s="364">
        <v>3940406.02</v>
      </c>
      <c r="D4566" s="306"/>
      <c r="E4566" s="197"/>
      <c r="F4566" s="306"/>
      <c r="G4566" s="299">
        <v>3940406.02</v>
      </c>
      <c r="H4566" s="298">
        <v>45511</v>
      </c>
      <c r="I4566" s="307">
        <v>45533</v>
      </c>
      <c r="J4566" s="294"/>
      <c r="K4566" s="294"/>
      <c r="L4566" s="294"/>
      <c r="M4566" s="286" t="s">
        <v>3938</v>
      </c>
      <c r="N4566" s="289">
        <v>1</v>
      </c>
      <c r="O4566" s="291">
        <v>859.3</v>
      </c>
      <c r="P4566" s="295">
        <v>2024</v>
      </c>
    </row>
    <row r="4567" spans="1:16" ht="15.75" customHeight="1" x14ac:dyDescent="0.25">
      <c r="A4567" s="264" t="s">
        <v>4754</v>
      </c>
      <c r="B4567" s="341" t="s">
        <v>4703</v>
      </c>
      <c r="C4567" s="321">
        <v>3271417.96</v>
      </c>
      <c r="D4567" s="277"/>
      <c r="E4567" s="277"/>
      <c r="F4567" s="277"/>
      <c r="G4567" s="351">
        <v>3271417.96</v>
      </c>
      <c r="H4567" s="328">
        <v>45533</v>
      </c>
      <c r="I4567" s="307">
        <v>45541</v>
      </c>
      <c r="J4567" s="277"/>
      <c r="K4567" s="277"/>
      <c r="L4567" s="277"/>
      <c r="M4567" s="333" t="s">
        <v>3938</v>
      </c>
      <c r="N4567" s="341">
        <v>1</v>
      </c>
      <c r="O4567" s="340">
        <v>650.29999999999995</v>
      </c>
      <c r="P4567" s="341">
        <v>2024</v>
      </c>
    </row>
    <row r="4568" spans="1:16" ht="15.75" customHeight="1" x14ac:dyDescent="0.25">
      <c r="A4568" s="188" t="s">
        <v>1572</v>
      </c>
      <c r="B4568" s="338" t="s">
        <v>4743</v>
      </c>
      <c r="C4568" s="321">
        <v>11174829</v>
      </c>
      <c r="D4568" s="277"/>
      <c r="E4568" s="277"/>
      <c r="F4568" s="277"/>
      <c r="G4568" s="351">
        <v>11174829</v>
      </c>
      <c r="H4568" s="328">
        <v>45537</v>
      </c>
      <c r="I4568" s="307">
        <v>45548</v>
      </c>
      <c r="J4568" s="277"/>
      <c r="K4568" s="277"/>
      <c r="L4568" s="277"/>
      <c r="M4568" s="333" t="s">
        <v>4767</v>
      </c>
      <c r="N4568" s="341">
        <v>1</v>
      </c>
      <c r="O4568" s="340">
        <v>5908.6</v>
      </c>
      <c r="P4568" s="341">
        <v>2024</v>
      </c>
    </row>
    <row r="4569" spans="1:16" ht="15.75" customHeight="1" x14ac:dyDescent="0.25">
      <c r="A4569" s="274" t="s">
        <v>4755</v>
      </c>
      <c r="B4569" s="341" t="s">
        <v>4191</v>
      </c>
      <c r="C4569" s="321">
        <v>1520389.46</v>
      </c>
      <c r="D4569" s="277"/>
      <c r="E4569" s="277"/>
      <c r="F4569" s="277"/>
      <c r="G4569" s="351">
        <v>1520389.46</v>
      </c>
      <c r="H4569" s="328">
        <v>45527</v>
      </c>
      <c r="I4569" s="307">
        <v>45547</v>
      </c>
      <c r="J4569" s="277"/>
      <c r="K4569" s="277"/>
      <c r="L4569" s="277"/>
      <c r="M4569" s="333" t="s">
        <v>3938</v>
      </c>
      <c r="N4569" s="341">
        <v>1</v>
      </c>
      <c r="O4569" s="340">
        <v>380.4</v>
      </c>
      <c r="P4569" s="341">
        <v>2024</v>
      </c>
    </row>
    <row r="4570" spans="1:16" ht="15.75" customHeight="1" x14ac:dyDescent="0.25">
      <c r="A4570" s="274" t="s">
        <v>4756</v>
      </c>
      <c r="B4570" s="341" t="s">
        <v>4191</v>
      </c>
      <c r="C4570" s="321">
        <v>1500973.26</v>
      </c>
      <c r="D4570" s="277"/>
      <c r="E4570" s="277"/>
      <c r="F4570" s="277"/>
      <c r="G4570" s="351">
        <v>1500973.26</v>
      </c>
      <c r="H4570" s="328">
        <v>45527</v>
      </c>
      <c r="I4570" s="307">
        <v>45547</v>
      </c>
      <c r="J4570" s="277"/>
      <c r="K4570" s="277"/>
      <c r="L4570" s="277"/>
      <c r="M4570" s="333" t="s">
        <v>3938</v>
      </c>
      <c r="N4570" s="341">
        <v>1</v>
      </c>
      <c r="O4570" s="340">
        <v>380.5</v>
      </c>
      <c r="P4570" s="341">
        <v>2024</v>
      </c>
    </row>
    <row r="4571" spans="1:16" ht="15.75" customHeight="1" x14ac:dyDescent="0.25">
      <c r="A4571" s="274" t="s">
        <v>4757</v>
      </c>
      <c r="B4571" s="341" t="s">
        <v>4195</v>
      </c>
      <c r="C4571" s="321">
        <v>2476665.7200000002</v>
      </c>
      <c r="D4571" s="277"/>
      <c r="E4571" s="277"/>
      <c r="F4571" s="277"/>
      <c r="G4571" s="351">
        <v>2476665.7200000002</v>
      </c>
      <c r="H4571" s="328">
        <v>45539</v>
      </c>
      <c r="I4571" s="307">
        <v>45552</v>
      </c>
      <c r="J4571" s="277"/>
      <c r="K4571" s="277"/>
      <c r="L4571" s="277"/>
      <c r="M4571" s="333" t="s">
        <v>3938</v>
      </c>
      <c r="N4571" s="341">
        <v>1</v>
      </c>
      <c r="O4571" s="340">
        <v>410.6</v>
      </c>
      <c r="P4571" s="341">
        <v>2024</v>
      </c>
    </row>
    <row r="4572" spans="1:16" ht="15.75" customHeight="1" x14ac:dyDescent="0.25">
      <c r="A4572" s="188" t="s">
        <v>4758</v>
      </c>
      <c r="B4572" s="341" t="s">
        <v>694</v>
      </c>
      <c r="C4572" s="321">
        <v>2637222.0499999998</v>
      </c>
      <c r="D4572" s="277"/>
      <c r="E4572" s="277"/>
      <c r="F4572" s="277"/>
      <c r="G4572" s="351">
        <v>2637222.0499999998</v>
      </c>
      <c r="H4572" s="328">
        <v>45534</v>
      </c>
      <c r="I4572" s="307">
        <v>45552</v>
      </c>
      <c r="J4572" s="277"/>
      <c r="K4572" s="277"/>
      <c r="L4572" s="277"/>
      <c r="M4572" s="333" t="s">
        <v>3937</v>
      </c>
      <c r="N4572" s="341">
        <v>1</v>
      </c>
      <c r="O4572" s="340">
        <v>1565.9</v>
      </c>
      <c r="P4572" s="341">
        <v>2024</v>
      </c>
    </row>
    <row r="4573" spans="1:16" ht="15.75" customHeight="1" x14ac:dyDescent="0.25">
      <c r="A4573" s="188" t="s">
        <v>4758</v>
      </c>
      <c r="B4573" s="341" t="s">
        <v>694</v>
      </c>
      <c r="C4573" s="321">
        <v>89535.91</v>
      </c>
      <c r="D4573" s="277"/>
      <c r="E4573" s="277"/>
      <c r="F4573" s="277"/>
      <c r="G4573" s="351">
        <v>89535.91</v>
      </c>
      <c r="H4573" s="328"/>
      <c r="I4573" s="239"/>
      <c r="J4573" s="328">
        <v>45534</v>
      </c>
      <c r="K4573" s="307">
        <v>45552</v>
      </c>
      <c r="L4573" s="351">
        <v>2024</v>
      </c>
      <c r="M4573" s="333" t="s">
        <v>3937</v>
      </c>
      <c r="N4573" s="341">
        <v>1</v>
      </c>
      <c r="O4573" s="340">
        <v>1565.9</v>
      </c>
      <c r="P4573" s="341">
        <v>2024</v>
      </c>
    </row>
    <row r="4574" spans="1:16" ht="15.75" customHeight="1" x14ac:dyDescent="0.25">
      <c r="A4574" s="350" t="s">
        <v>1686</v>
      </c>
      <c r="B4574" s="341" t="s">
        <v>4350</v>
      </c>
      <c r="C4574" s="321">
        <v>4192119.48</v>
      </c>
      <c r="D4574" s="277"/>
      <c r="E4574" s="277"/>
      <c r="F4574" s="277"/>
      <c r="G4574" s="351">
        <v>4192119.48</v>
      </c>
      <c r="H4574" s="328">
        <v>45544</v>
      </c>
      <c r="I4574" s="331">
        <v>45554</v>
      </c>
      <c r="J4574" s="277"/>
      <c r="K4574" s="277"/>
      <c r="L4574" s="277"/>
      <c r="M4574" s="333" t="s">
        <v>3938</v>
      </c>
      <c r="N4574" s="341">
        <v>1</v>
      </c>
      <c r="O4574" s="340">
        <v>850.8</v>
      </c>
      <c r="P4574" s="341">
        <v>2024</v>
      </c>
    </row>
    <row r="4575" spans="1:16" ht="15.75" customHeight="1" x14ac:dyDescent="0.25">
      <c r="A4575" s="188" t="s">
        <v>4759</v>
      </c>
      <c r="B4575" s="341" t="s">
        <v>4350</v>
      </c>
      <c r="C4575" s="321">
        <v>1897050.66</v>
      </c>
      <c r="D4575" s="277"/>
      <c r="E4575" s="277"/>
      <c r="F4575" s="277"/>
      <c r="G4575" s="351">
        <v>1897050.66</v>
      </c>
      <c r="H4575" s="328">
        <v>45544</v>
      </c>
      <c r="I4575" s="331">
        <v>45554</v>
      </c>
      <c r="J4575" s="277"/>
      <c r="K4575" s="277"/>
      <c r="L4575" s="277"/>
      <c r="M4575" s="333" t="s">
        <v>3937</v>
      </c>
      <c r="N4575" s="341">
        <v>1</v>
      </c>
      <c r="O4575" s="340">
        <v>1974.8</v>
      </c>
      <c r="P4575" s="341">
        <v>2024</v>
      </c>
    </row>
    <row r="4576" spans="1:16" ht="15.75" customHeight="1" x14ac:dyDescent="0.25">
      <c r="A4576" s="188" t="s">
        <v>4760</v>
      </c>
      <c r="B4576" s="341" t="s">
        <v>4350</v>
      </c>
      <c r="C4576" s="321">
        <v>1824276.56</v>
      </c>
      <c r="D4576" s="277"/>
      <c r="E4576" s="277"/>
      <c r="F4576" s="277"/>
      <c r="G4576" s="351">
        <v>1824276.56</v>
      </c>
      <c r="H4576" s="328">
        <v>45544</v>
      </c>
      <c r="I4576" s="331">
        <v>45554</v>
      </c>
      <c r="J4576" s="277"/>
      <c r="K4576" s="277"/>
      <c r="L4576" s="277"/>
      <c r="M4576" s="333" t="s">
        <v>3937</v>
      </c>
      <c r="N4576" s="341">
        <v>1</v>
      </c>
      <c r="O4576" s="340">
        <v>1501.5</v>
      </c>
      <c r="P4576" s="341">
        <v>2024</v>
      </c>
    </row>
    <row r="4577" spans="1:16" ht="15.75" customHeight="1" x14ac:dyDescent="0.25">
      <c r="A4577" s="188" t="s">
        <v>4761</v>
      </c>
      <c r="B4577" s="341" t="s">
        <v>2081</v>
      </c>
      <c r="C4577" s="321">
        <v>2917594.51</v>
      </c>
      <c r="D4577" s="277"/>
      <c r="E4577" s="277"/>
      <c r="F4577" s="277"/>
      <c r="G4577" s="351">
        <v>2917594.51</v>
      </c>
      <c r="H4577" s="328">
        <v>45539</v>
      </c>
      <c r="I4577" s="331">
        <v>45553</v>
      </c>
      <c r="J4577" s="277"/>
      <c r="K4577" s="277"/>
      <c r="L4577" s="277"/>
      <c r="M4577" s="333" t="s">
        <v>3938</v>
      </c>
      <c r="N4577" s="341">
        <v>1</v>
      </c>
      <c r="O4577" s="340">
        <v>602</v>
      </c>
      <c r="P4577" s="341">
        <v>2024</v>
      </c>
    </row>
    <row r="4578" spans="1:16" ht="15.75" customHeight="1" x14ac:dyDescent="0.25">
      <c r="A4578" s="264" t="s">
        <v>4762</v>
      </c>
      <c r="B4578" s="341" t="s">
        <v>4191</v>
      </c>
      <c r="C4578" s="321">
        <v>1634402.81</v>
      </c>
      <c r="D4578" s="277"/>
      <c r="E4578" s="277"/>
      <c r="F4578" s="277"/>
      <c r="G4578" s="351">
        <v>1634402.81</v>
      </c>
      <c r="H4578" s="328">
        <v>45527</v>
      </c>
      <c r="I4578" s="331">
        <v>45558</v>
      </c>
      <c r="J4578" s="277"/>
      <c r="K4578" s="277"/>
      <c r="L4578" s="277"/>
      <c r="M4578" s="333" t="s">
        <v>3938</v>
      </c>
      <c r="N4578" s="341">
        <v>1</v>
      </c>
      <c r="O4578" s="340">
        <v>292</v>
      </c>
      <c r="P4578" s="341">
        <v>2024</v>
      </c>
    </row>
    <row r="4579" spans="1:16" ht="15.75" customHeight="1" x14ac:dyDescent="0.25">
      <c r="A4579" s="188" t="s">
        <v>4763</v>
      </c>
      <c r="B4579" s="338" t="s">
        <v>4743</v>
      </c>
      <c r="C4579" s="321">
        <v>4520163.68</v>
      </c>
      <c r="D4579" s="277"/>
      <c r="E4579" s="277"/>
      <c r="F4579" s="277"/>
      <c r="G4579" s="351">
        <v>4520163.68</v>
      </c>
      <c r="H4579" s="328">
        <v>45534</v>
      </c>
      <c r="I4579" s="331">
        <v>45560</v>
      </c>
      <c r="J4579" s="277"/>
      <c r="K4579" s="277"/>
      <c r="L4579" s="277"/>
      <c r="M4579" s="333" t="s">
        <v>3937</v>
      </c>
      <c r="N4579" s="341">
        <v>1</v>
      </c>
      <c r="O4579" s="340">
        <v>1108.9000000000001</v>
      </c>
      <c r="P4579" s="341">
        <v>2024</v>
      </c>
    </row>
    <row r="4580" spans="1:16" ht="15.75" customHeight="1" x14ac:dyDescent="0.25">
      <c r="A4580" s="274" t="s">
        <v>4764</v>
      </c>
      <c r="B4580" s="341" t="s">
        <v>4083</v>
      </c>
      <c r="C4580" s="321">
        <v>4709635.3</v>
      </c>
      <c r="D4580" s="277"/>
      <c r="E4580" s="277"/>
      <c r="F4580" s="277"/>
      <c r="G4580" s="351">
        <v>4709635.3</v>
      </c>
      <c r="H4580" s="328">
        <v>45541</v>
      </c>
      <c r="I4580" s="331">
        <v>45560</v>
      </c>
      <c r="J4580" s="277"/>
      <c r="K4580" s="277"/>
      <c r="L4580" s="277"/>
      <c r="M4580" s="333" t="s">
        <v>3937</v>
      </c>
      <c r="N4580" s="341">
        <v>1</v>
      </c>
      <c r="O4580" s="340">
        <v>1059.5899999999999</v>
      </c>
      <c r="P4580" s="341">
        <v>2024</v>
      </c>
    </row>
    <row r="4581" spans="1:16" ht="15.75" customHeight="1" x14ac:dyDescent="0.25">
      <c r="A4581" s="188" t="s">
        <v>4765</v>
      </c>
      <c r="B4581" s="341" t="s">
        <v>4350</v>
      </c>
      <c r="C4581" s="321">
        <v>1869170.18</v>
      </c>
      <c r="D4581" s="277"/>
      <c r="E4581" s="277"/>
      <c r="F4581" s="277"/>
      <c r="G4581" s="351">
        <v>1869170.18</v>
      </c>
      <c r="H4581" s="328">
        <v>45544</v>
      </c>
      <c r="I4581" s="331">
        <v>45561</v>
      </c>
      <c r="J4581" s="277"/>
      <c r="K4581" s="277"/>
      <c r="L4581" s="277"/>
      <c r="M4581" s="333" t="s">
        <v>3937</v>
      </c>
      <c r="N4581" s="341">
        <v>1</v>
      </c>
      <c r="O4581" s="340">
        <v>1468</v>
      </c>
      <c r="P4581" s="341">
        <v>2024</v>
      </c>
    </row>
    <row r="4582" spans="1:16" ht="15.75" customHeight="1" x14ac:dyDescent="0.25">
      <c r="A4582" s="274" t="s">
        <v>4766</v>
      </c>
      <c r="B4582" s="341" t="s">
        <v>3844</v>
      </c>
      <c r="C4582" s="321">
        <v>1885330.66</v>
      </c>
      <c r="D4582" s="277"/>
      <c r="E4582" s="277"/>
      <c r="F4582" s="277"/>
      <c r="G4582" s="351">
        <v>1885330.66</v>
      </c>
      <c r="H4582" s="328">
        <v>45554</v>
      </c>
      <c r="I4582" s="331">
        <v>45559</v>
      </c>
      <c r="J4582" s="277"/>
      <c r="K4582" s="277"/>
      <c r="L4582" s="277"/>
      <c r="M4582" s="333" t="s">
        <v>3937</v>
      </c>
      <c r="N4582" s="341">
        <v>1</v>
      </c>
      <c r="O4582" s="340">
        <v>1300.3</v>
      </c>
      <c r="P4582" s="341">
        <v>2024</v>
      </c>
    </row>
    <row r="4583" spans="1:16" ht="15.75" customHeight="1" x14ac:dyDescent="0.25">
      <c r="A4583" s="277" t="s">
        <v>4768</v>
      </c>
      <c r="B4583" s="351" t="s">
        <v>4090</v>
      </c>
      <c r="C4583" s="321">
        <v>3405339.64</v>
      </c>
      <c r="D4583" s="277"/>
      <c r="E4583" s="277"/>
      <c r="F4583" s="277"/>
      <c r="G4583" s="351">
        <v>3405339.64</v>
      </c>
      <c r="H4583" s="328">
        <v>45555</v>
      </c>
      <c r="I4583" s="331">
        <v>45562</v>
      </c>
      <c r="J4583" s="277"/>
      <c r="K4583" s="277"/>
      <c r="L4583" s="277"/>
      <c r="M4583" s="333" t="s">
        <v>3938</v>
      </c>
      <c r="N4583" s="341">
        <v>1</v>
      </c>
      <c r="O4583" s="340">
        <v>356.6</v>
      </c>
      <c r="P4583" s="341">
        <v>2024</v>
      </c>
    </row>
    <row r="4584" spans="1:16" ht="15.75" customHeight="1" x14ac:dyDescent="0.25">
      <c r="A4584" s="277" t="s">
        <v>4769</v>
      </c>
      <c r="B4584" s="351" t="s">
        <v>4743</v>
      </c>
      <c r="C4584" s="321">
        <v>6782359.1900000004</v>
      </c>
      <c r="D4584" s="277"/>
      <c r="E4584" s="277"/>
      <c r="F4584" s="277"/>
      <c r="G4584" s="351">
        <v>6782359.1900000004</v>
      </c>
      <c r="H4584" s="328">
        <v>45547</v>
      </c>
      <c r="I4584" s="331">
        <v>45562</v>
      </c>
      <c r="J4584" s="277"/>
      <c r="K4584" s="277"/>
      <c r="L4584" s="277"/>
      <c r="M4584" s="333" t="s">
        <v>3938</v>
      </c>
      <c r="N4584" s="341">
        <v>1</v>
      </c>
      <c r="O4584" s="340">
        <v>4286.7</v>
      </c>
      <c r="P4584" s="341">
        <v>2024</v>
      </c>
    </row>
    <row r="4585" spans="1:16" ht="15.75" customHeight="1" x14ac:dyDescent="0.25">
      <c r="A4585" s="277" t="s">
        <v>1573</v>
      </c>
      <c r="B4585" s="351" t="s">
        <v>4350</v>
      </c>
      <c r="C4585" s="321">
        <v>11536272.380000001</v>
      </c>
      <c r="D4585" s="277"/>
      <c r="E4585" s="277"/>
      <c r="F4585" s="277"/>
      <c r="G4585" s="351">
        <v>11536272.380000001</v>
      </c>
      <c r="H4585" s="328">
        <v>45552</v>
      </c>
      <c r="I4585" s="331">
        <v>45565</v>
      </c>
      <c r="J4585" s="277"/>
      <c r="K4585" s="277"/>
      <c r="L4585" s="277"/>
      <c r="M4585" s="333" t="s">
        <v>3938</v>
      </c>
      <c r="N4585" s="341">
        <v>1</v>
      </c>
      <c r="O4585" s="340">
        <v>5473.9</v>
      </c>
      <c r="P4585" s="341">
        <v>2024</v>
      </c>
    </row>
    <row r="4586" spans="1:16" ht="15.75" customHeight="1" x14ac:dyDescent="0.25">
      <c r="A4586" s="277" t="s">
        <v>1576</v>
      </c>
      <c r="B4586" s="351" t="s">
        <v>4350</v>
      </c>
      <c r="C4586" s="321">
        <v>9750094.7400000002</v>
      </c>
      <c r="D4586" s="277"/>
      <c r="E4586" s="277"/>
      <c r="F4586" s="277"/>
      <c r="G4586" s="351">
        <v>9750094.7400000002</v>
      </c>
      <c r="H4586" s="328">
        <v>45560</v>
      </c>
      <c r="I4586" s="331">
        <v>45565</v>
      </c>
      <c r="J4586" s="277"/>
      <c r="K4586" s="277"/>
      <c r="L4586" s="277"/>
      <c r="M4586" s="333" t="s">
        <v>3938</v>
      </c>
      <c r="N4586" s="341">
        <v>1</v>
      </c>
      <c r="O4586" s="340">
        <v>4730.1000000000004</v>
      </c>
      <c r="P4586" s="341">
        <v>2024</v>
      </c>
    </row>
    <row r="4587" spans="1:16" ht="15.75" customHeight="1" x14ac:dyDescent="0.25">
      <c r="A4587" s="277" t="s">
        <v>4770</v>
      </c>
      <c r="B4587" s="351" t="s">
        <v>4090</v>
      </c>
      <c r="C4587" s="321">
        <v>1813048.52</v>
      </c>
      <c r="D4587" s="277"/>
      <c r="E4587" s="277"/>
      <c r="F4587" s="277"/>
      <c r="G4587" s="351">
        <v>1813048.52</v>
      </c>
      <c r="H4587" s="328">
        <v>45555</v>
      </c>
      <c r="I4587" s="331">
        <v>45562</v>
      </c>
      <c r="J4587" s="277"/>
      <c r="K4587" s="277"/>
      <c r="L4587" s="277"/>
      <c r="M4587" s="333" t="s">
        <v>3938</v>
      </c>
      <c r="N4587" s="341">
        <v>1</v>
      </c>
      <c r="O4587" s="340">
        <v>373</v>
      </c>
      <c r="P4587" s="341">
        <v>2024</v>
      </c>
    </row>
    <row r="4588" spans="1:16" ht="15.75" customHeight="1" x14ac:dyDescent="0.25">
      <c r="A4588" s="277" t="s">
        <v>1574</v>
      </c>
      <c r="B4588" s="351" t="s">
        <v>3844</v>
      </c>
      <c r="C4588" s="321">
        <v>10631176.85</v>
      </c>
      <c r="D4588" s="277"/>
      <c r="E4588" s="277"/>
      <c r="F4588" s="277"/>
      <c r="G4588" s="351">
        <v>10631176.85</v>
      </c>
      <c r="H4588" s="328">
        <v>45560</v>
      </c>
      <c r="I4588" s="331">
        <v>45567</v>
      </c>
      <c r="J4588" s="277"/>
      <c r="K4588" s="277"/>
      <c r="L4588" s="277"/>
      <c r="M4588" s="333" t="s">
        <v>3938</v>
      </c>
      <c r="N4588" s="341">
        <v>1</v>
      </c>
      <c r="O4588" s="340">
        <v>5614.8</v>
      </c>
      <c r="P4588" s="341">
        <v>2024</v>
      </c>
    </row>
    <row r="4589" spans="1:16" ht="15.75" customHeight="1" x14ac:dyDescent="0.25">
      <c r="A4589" s="277" t="s">
        <v>4771</v>
      </c>
      <c r="B4589" s="351" t="s">
        <v>4083</v>
      </c>
      <c r="C4589" s="321">
        <v>3185490.76</v>
      </c>
      <c r="D4589" s="277"/>
      <c r="E4589" s="277"/>
      <c r="F4589" s="277"/>
      <c r="G4589" s="351">
        <v>3185490.76</v>
      </c>
      <c r="H4589" s="328">
        <v>45559</v>
      </c>
      <c r="I4589" s="331">
        <v>45569</v>
      </c>
      <c r="J4589" s="277"/>
      <c r="K4589" s="277"/>
      <c r="L4589" s="277"/>
      <c r="M4589" s="333" t="s">
        <v>3937</v>
      </c>
      <c r="N4589" s="341">
        <v>1</v>
      </c>
      <c r="O4589" s="340">
        <v>1451</v>
      </c>
      <c r="P4589" s="341">
        <v>2024</v>
      </c>
    </row>
    <row r="4590" spans="1:16" ht="15.75" customHeight="1" x14ac:dyDescent="0.25">
      <c r="A4590" s="277" t="s">
        <v>4772</v>
      </c>
      <c r="B4590" s="351" t="s">
        <v>4703</v>
      </c>
      <c r="C4590" s="321">
        <v>4079072.68</v>
      </c>
      <c r="D4590" s="277"/>
      <c r="E4590" s="277"/>
      <c r="F4590" s="277"/>
      <c r="G4590" s="351">
        <v>4079072.68</v>
      </c>
      <c r="H4590" s="328">
        <v>45566</v>
      </c>
      <c r="I4590" s="331">
        <v>45574</v>
      </c>
      <c r="J4590" s="277"/>
      <c r="K4590" s="277"/>
      <c r="L4590" s="277"/>
      <c r="M4590" s="333" t="s">
        <v>3938</v>
      </c>
      <c r="N4590" s="341">
        <v>1</v>
      </c>
      <c r="O4590" s="340">
        <v>751.8</v>
      </c>
      <c r="P4590" s="341">
        <v>2024</v>
      </c>
    </row>
    <row r="4591" spans="1:16" ht="15.75" customHeight="1" x14ac:dyDescent="0.25">
      <c r="A4591" s="277" t="s">
        <v>4773</v>
      </c>
      <c r="B4591" s="351" t="s">
        <v>4083</v>
      </c>
      <c r="C4591" s="321">
        <v>3269527.12</v>
      </c>
      <c r="D4591" s="277"/>
      <c r="E4591" s="277"/>
      <c r="F4591" s="277"/>
      <c r="G4591" s="351">
        <v>3269527.12</v>
      </c>
      <c r="H4591" s="328">
        <v>45568</v>
      </c>
      <c r="I4591" s="331">
        <v>45573</v>
      </c>
      <c r="J4591" s="277"/>
      <c r="K4591" s="277"/>
      <c r="L4591" s="277"/>
      <c r="M4591" s="333" t="s">
        <v>3937</v>
      </c>
      <c r="N4591" s="341">
        <v>1</v>
      </c>
      <c r="O4591" s="214">
        <v>1467.55</v>
      </c>
      <c r="P4591" s="341">
        <v>2024</v>
      </c>
    </row>
    <row r="4592" spans="1:16" ht="15.75" customHeight="1" x14ac:dyDescent="0.25">
      <c r="A4592" s="277" t="s">
        <v>4790</v>
      </c>
      <c r="B4592" s="341" t="s">
        <v>4350</v>
      </c>
      <c r="C4592" s="321">
        <v>1893178.88</v>
      </c>
      <c r="D4592" s="277"/>
      <c r="E4592" s="277"/>
      <c r="F4592" s="277"/>
      <c r="G4592" s="351">
        <v>1893178.88</v>
      </c>
      <c r="H4592" s="328">
        <v>45574</v>
      </c>
      <c r="I4592" s="331">
        <v>45579</v>
      </c>
      <c r="J4592" s="277"/>
      <c r="K4592" s="277"/>
      <c r="L4592" s="277"/>
      <c r="M4592" s="333" t="s">
        <v>3937</v>
      </c>
      <c r="N4592" s="341">
        <v>1</v>
      </c>
      <c r="O4592" s="340">
        <v>1966.2</v>
      </c>
      <c r="P4592" s="341">
        <v>2024</v>
      </c>
    </row>
    <row r="4593" spans="1:16" ht="15.75" customHeight="1" x14ac:dyDescent="0.25">
      <c r="A4593" s="277" t="s">
        <v>4791</v>
      </c>
      <c r="B4593" s="341" t="s">
        <v>4191</v>
      </c>
      <c r="C4593" s="321">
        <v>3462809.21</v>
      </c>
      <c r="D4593" s="277"/>
      <c r="E4593" s="277"/>
      <c r="F4593" s="277"/>
      <c r="G4593" s="351">
        <v>3462809.21</v>
      </c>
      <c r="H4593" s="328">
        <v>45554</v>
      </c>
      <c r="I4593" s="331">
        <v>45579</v>
      </c>
      <c r="J4593" s="277"/>
      <c r="K4593" s="277"/>
      <c r="L4593" s="277"/>
      <c r="M4593" s="333" t="s">
        <v>3937</v>
      </c>
      <c r="N4593" s="341">
        <v>1</v>
      </c>
      <c r="O4593" s="340">
        <v>1304.7</v>
      </c>
      <c r="P4593" s="341">
        <v>2024</v>
      </c>
    </row>
    <row r="4594" spans="1:16" ht="15.75" customHeight="1" x14ac:dyDescent="0.25">
      <c r="A4594" s="277" t="s">
        <v>4792</v>
      </c>
      <c r="B4594" s="341" t="s">
        <v>4191</v>
      </c>
      <c r="C4594" s="321">
        <v>3380432.66</v>
      </c>
      <c r="D4594" s="277"/>
      <c r="E4594" s="277"/>
      <c r="F4594" s="277"/>
      <c r="G4594" s="351">
        <v>3380432.66</v>
      </c>
      <c r="H4594" s="328">
        <v>45554</v>
      </c>
      <c r="I4594" s="331">
        <v>45579</v>
      </c>
      <c r="J4594" s="277"/>
      <c r="K4594" s="277"/>
      <c r="L4594" s="277"/>
      <c r="M4594" s="333" t="s">
        <v>3937</v>
      </c>
      <c r="N4594" s="341">
        <v>1</v>
      </c>
      <c r="O4594" s="340">
        <v>1298.2</v>
      </c>
      <c r="P4594" s="341">
        <v>2024</v>
      </c>
    </row>
    <row r="4595" spans="1:16" ht="15.75" customHeight="1" x14ac:dyDescent="0.25">
      <c r="A4595" s="277" t="s">
        <v>4793</v>
      </c>
      <c r="B4595" s="341" t="s">
        <v>2081</v>
      </c>
      <c r="C4595" s="321">
        <v>1967679.08</v>
      </c>
      <c r="D4595" s="277"/>
      <c r="E4595" s="277"/>
      <c r="F4595" s="277"/>
      <c r="G4595" s="351">
        <v>1967679.08</v>
      </c>
      <c r="H4595" s="328">
        <v>45553</v>
      </c>
      <c r="I4595" s="331">
        <v>45580</v>
      </c>
      <c r="J4595" s="277"/>
      <c r="K4595" s="277"/>
      <c r="L4595" s="277"/>
      <c r="M4595" s="333" t="s">
        <v>3937</v>
      </c>
      <c r="N4595" s="341">
        <v>1</v>
      </c>
      <c r="O4595" s="340">
        <v>1156.4000000000001</v>
      </c>
      <c r="P4595" s="341">
        <v>2024</v>
      </c>
    </row>
    <row r="4596" spans="1:16" ht="15.75" customHeight="1" x14ac:dyDescent="0.25">
      <c r="A4596" s="277" t="s">
        <v>1571</v>
      </c>
      <c r="B4596" s="356" t="s">
        <v>4350</v>
      </c>
      <c r="C4596" s="57">
        <v>11639456.02</v>
      </c>
      <c r="D4596" s="277"/>
      <c r="E4596" s="277"/>
      <c r="F4596" s="277"/>
      <c r="G4596" s="351">
        <v>11639456.02</v>
      </c>
      <c r="H4596" s="357">
        <v>45581</v>
      </c>
      <c r="I4596" s="307">
        <v>45587</v>
      </c>
      <c r="J4596" s="277"/>
      <c r="K4596" s="277"/>
      <c r="L4596" s="277"/>
      <c r="M4596" s="358" t="s">
        <v>3938</v>
      </c>
      <c r="N4596" s="356">
        <v>1</v>
      </c>
      <c r="O4596" s="359">
        <v>5420.2</v>
      </c>
      <c r="P4596" s="341">
        <v>2024</v>
      </c>
    </row>
    <row r="4597" spans="1:16" ht="15.75" customHeight="1" x14ac:dyDescent="0.25">
      <c r="A4597" s="277" t="s">
        <v>4794</v>
      </c>
      <c r="B4597" s="341" t="s">
        <v>4195</v>
      </c>
      <c r="C4597" s="57">
        <v>2216819.5099999998</v>
      </c>
      <c r="D4597" s="277"/>
      <c r="E4597" s="277"/>
      <c r="F4597" s="277"/>
      <c r="G4597" s="351">
        <v>2216819.5099999998</v>
      </c>
      <c r="H4597" s="328">
        <v>45567</v>
      </c>
      <c r="I4597" s="307">
        <v>45580</v>
      </c>
      <c r="J4597" s="277"/>
      <c r="K4597" s="277"/>
      <c r="L4597" s="277"/>
      <c r="M4597" s="333" t="s">
        <v>3938</v>
      </c>
      <c r="N4597" s="341">
        <v>1</v>
      </c>
      <c r="O4597" s="340">
        <v>387.5</v>
      </c>
      <c r="P4597" s="341">
        <v>2024</v>
      </c>
    </row>
    <row r="4598" spans="1:16" ht="15.75" customHeight="1" x14ac:dyDescent="0.25">
      <c r="A4598" s="277" t="s">
        <v>4795</v>
      </c>
      <c r="B4598" s="341" t="s">
        <v>694</v>
      </c>
      <c r="C4598" s="57">
        <v>1426483.63</v>
      </c>
      <c r="D4598" s="277"/>
      <c r="E4598" s="277"/>
      <c r="F4598" s="277"/>
      <c r="G4598" s="351">
        <v>1426483.63</v>
      </c>
      <c r="H4598" s="328">
        <v>45502</v>
      </c>
      <c r="I4598" s="307">
        <v>45582</v>
      </c>
      <c r="J4598" s="277"/>
      <c r="K4598" s="277"/>
      <c r="L4598" s="277"/>
      <c r="M4598" s="333" t="s">
        <v>3937</v>
      </c>
      <c r="N4598" s="341">
        <v>1</v>
      </c>
      <c r="O4598" s="340">
        <v>1423.5</v>
      </c>
      <c r="P4598" s="341">
        <v>2024</v>
      </c>
    </row>
    <row r="4599" spans="1:16" ht="15.75" customHeight="1" x14ac:dyDescent="0.25">
      <c r="A4599" s="188" t="s">
        <v>4673</v>
      </c>
      <c r="B4599" s="341" t="s">
        <v>4195</v>
      </c>
      <c r="C4599" s="57">
        <v>1170679.7</v>
      </c>
      <c r="D4599" s="277"/>
      <c r="E4599" s="277"/>
      <c r="F4599" s="277"/>
      <c r="G4599" s="351">
        <v>1170679.7</v>
      </c>
      <c r="H4599" s="328">
        <v>45474</v>
      </c>
      <c r="I4599" s="307">
        <v>45590</v>
      </c>
      <c r="J4599" s="277"/>
      <c r="K4599" s="277"/>
      <c r="L4599" s="277"/>
      <c r="M4599" s="332" t="s">
        <v>3939</v>
      </c>
      <c r="N4599" s="341">
        <v>2</v>
      </c>
      <c r="O4599" s="340">
        <v>865.49</v>
      </c>
      <c r="P4599" s="341">
        <v>2024</v>
      </c>
    </row>
    <row r="4600" spans="1:16" ht="15.75" customHeight="1" x14ac:dyDescent="0.25">
      <c r="A4600" s="274" t="s">
        <v>4796</v>
      </c>
      <c r="B4600" s="341" t="s">
        <v>4195</v>
      </c>
      <c r="C4600" s="57">
        <v>2298529.54</v>
      </c>
      <c r="D4600" s="277"/>
      <c r="E4600" s="277"/>
      <c r="F4600" s="277"/>
      <c r="G4600" s="351">
        <v>2298529.54</v>
      </c>
      <c r="H4600" s="328">
        <v>45583</v>
      </c>
      <c r="I4600" s="307">
        <v>45594</v>
      </c>
      <c r="J4600" s="277"/>
      <c r="K4600" s="277"/>
      <c r="L4600" s="277"/>
      <c r="M4600" s="333" t="s">
        <v>3938</v>
      </c>
      <c r="N4600" s="341">
        <v>1</v>
      </c>
      <c r="O4600" s="340">
        <v>385.1</v>
      </c>
      <c r="P4600" s="341">
        <v>2024</v>
      </c>
    </row>
    <row r="4601" spans="1:16" ht="15.75" customHeight="1" x14ac:dyDescent="0.25">
      <c r="A4601" s="274" t="s">
        <v>4797</v>
      </c>
      <c r="B4601" s="341" t="s">
        <v>3844</v>
      </c>
      <c r="C4601" s="57">
        <v>8962797.4600000009</v>
      </c>
      <c r="D4601" s="277"/>
      <c r="E4601" s="277"/>
      <c r="F4601" s="277"/>
      <c r="G4601" s="351">
        <v>8962797.4600000009</v>
      </c>
      <c r="H4601" s="328">
        <v>45587</v>
      </c>
      <c r="I4601" s="307">
        <v>45590</v>
      </c>
      <c r="J4601" s="277"/>
      <c r="K4601" s="277"/>
      <c r="L4601" s="277"/>
      <c r="M4601" s="333" t="s">
        <v>3938</v>
      </c>
      <c r="N4601" s="341">
        <v>1</v>
      </c>
      <c r="O4601" s="340">
        <v>4768.6000000000004</v>
      </c>
      <c r="P4601" s="341">
        <v>2024</v>
      </c>
    </row>
    <row r="4602" spans="1:16" ht="15.75" customHeight="1" x14ac:dyDescent="0.25">
      <c r="A4602" s="274" t="s">
        <v>4798</v>
      </c>
      <c r="B4602" s="341" t="s">
        <v>3844</v>
      </c>
      <c r="C4602" s="57">
        <v>8464517.5199999996</v>
      </c>
      <c r="D4602" s="277"/>
      <c r="E4602" s="277"/>
      <c r="F4602" s="277"/>
      <c r="G4602" s="351">
        <v>8464517.5199999996</v>
      </c>
      <c r="H4602" s="328">
        <v>45587</v>
      </c>
      <c r="I4602" s="307">
        <v>45590</v>
      </c>
      <c r="J4602" s="277"/>
      <c r="K4602" s="277"/>
      <c r="L4602" s="277"/>
      <c r="M4602" s="333" t="s">
        <v>3938</v>
      </c>
      <c r="N4602" s="341">
        <v>1</v>
      </c>
      <c r="O4602" s="340">
        <v>4661.3</v>
      </c>
      <c r="P4602" s="341">
        <v>2024</v>
      </c>
    </row>
    <row r="4603" spans="1:16" ht="15.75" customHeight="1" x14ac:dyDescent="0.25">
      <c r="A4603" s="274" t="s">
        <v>4799</v>
      </c>
      <c r="B4603" s="341" t="s">
        <v>3844</v>
      </c>
      <c r="C4603" s="57">
        <v>6334130.6900000004</v>
      </c>
      <c r="D4603" s="277"/>
      <c r="E4603" s="277"/>
      <c r="F4603" s="277"/>
      <c r="G4603" s="351">
        <v>6334130.6900000004</v>
      </c>
      <c r="H4603" s="328">
        <v>45587</v>
      </c>
      <c r="I4603" s="307">
        <v>45590</v>
      </c>
      <c r="J4603" s="277"/>
      <c r="K4603" s="277"/>
      <c r="L4603" s="277"/>
      <c r="M4603" s="333" t="s">
        <v>3938</v>
      </c>
      <c r="N4603" s="341">
        <v>1</v>
      </c>
      <c r="O4603" s="340">
        <v>4213.82</v>
      </c>
      <c r="P4603" s="341">
        <v>2024</v>
      </c>
    </row>
    <row r="4604" spans="1:16" ht="15.75" customHeight="1" x14ac:dyDescent="0.25">
      <c r="A4604" s="274" t="s">
        <v>4806</v>
      </c>
      <c r="B4604" s="341" t="s">
        <v>4154</v>
      </c>
      <c r="C4604" s="57">
        <v>2980232.27</v>
      </c>
      <c r="D4604" s="277"/>
      <c r="E4604" s="277"/>
      <c r="F4604" s="277"/>
      <c r="G4604" s="351">
        <v>2980232.27</v>
      </c>
      <c r="H4604" s="328">
        <v>45551</v>
      </c>
      <c r="I4604" s="307">
        <v>45594</v>
      </c>
      <c r="J4604" s="277"/>
      <c r="K4604" s="277"/>
      <c r="L4604" s="277"/>
      <c r="M4604" s="333" t="s">
        <v>3938</v>
      </c>
      <c r="N4604" s="341">
        <v>1</v>
      </c>
      <c r="O4604" s="340">
        <v>461.3</v>
      </c>
      <c r="P4604" s="356">
        <v>2024</v>
      </c>
    </row>
    <row r="4605" spans="1:16" ht="15.75" customHeight="1" x14ac:dyDescent="0.25">
      <c r="A4605" s="274" t="s">
        <v>623</v>
      </c>
      <c r="B4605" s="341" t="s">
        <v>694</v>
      </c>
      <c r="C4605" s="57">
        <v>2536780.14</v>
      </c>
      <c r="D4605" s="277"/>
      <c r="E4605" s="277"/>
      <c r="F4605" s="277"/>
      <c r="G4605" s="351">
        <v>2536780.14</v>
      </c>
      <c r="H4605" s="328">
        <v>45590</v>
      </c>
      <c r="I4605" s="307">
        <v>45603</v>
      </c>
      <c r="J4605" s="277"/>
      <c r="K4605" s="277"/>
      <c r="L4605" s="277"/>
      <c r="M4605" s="333" t="s">
        <v>3939</v>
      </c>
      <c r="N4605" s="341">
        <v>2</v>
      </c>
      <c r="O4605" s="340">
        <v>779.3</v>
      </c>
      <c r="P4605" s="356">
        <v>2024</v>
      </c>
    </row>
    <row r="4606" spans="1:16" ht="15.75" customHeight="1" x14ac:dyDescent="0.25">
      <c r="A4606" s="274" t="s">
        <v>1575</v>
      </c>
      <c r="B4606" s="341" t="s">
        <v>3844</v>
      </c>
      <c r="C4606" s="57">
        <v>9053782.8699999992</v>
      </c>
      <c r="D4606" s="277"/>
      <c r="E4606" s="277"/>
      <c r="F4606" s="277"/>
      <c r="G4606" s="351">
        <v>9053782.8699999992</v>
      </c>
      <c r="H4606" s="328">
        <v>45601</v>
      </c>
      <c r="I4606" s="307">
        <v>45604</v>
      </c>
      <c r="J4606" s="277"/>
      <c r="K4606" s="277"/>
      <c r="L4606" s="277"/>
      <c r="M4606" s="333" t="s">
        <v>3938</v>
      </c>
      <c r="N4606" s="341">
        <v>1</v>
      </c>
      <c r="O4606" s="340">
        <v>4740</v>
      </c>
      <c r="P4606" s="356">
        <v>2024</v>
      </c>
    </row>
    <row r="4607" spans="1:16" ht="15.75" customHeight="1" x14ac:dyDescent="0.25">
      <c r="A4607" s="274" t="s">
        <v>4807</v>
      </c>
      <c r="B4607" s="134" t="s">
        <v>4099</v>
      </c>
      <c r="C4607" s="57">
        <v>4273627.1399999997</v>
      </c>
      <c r="D4607" s="274"/>
      <c r="E4607" s="274"/>
      <c r="F4607" s="274"/>
      <c r="G4607" s="134">
        <v>4273627.1399999997</v>
      </c>
      <c r="H4607" s="328" t="s">
        <v>4939</v>
      </c>
      <c r="I4607" s="331" t="s">
        <v>4938</v>
      </c>
      <c r="J4607" s="274"/>
      <c r="K4607" s="274"/>
      <c r="L4607" s="274"/>
      <c r="M4607" s="333" t="s">
        <v>3939</v>
      </c>
      <c r="N4607" s="341">
        <v>2</v>
      </c>
      <c r="O4607" s="340">
        <v>972.5</v>
      </c>
      <c r="P4607" s="356" t="s">
        <v>4940</v>
      </c>
    </row>
    <row r="4608" spans="1:16" ht="15.75" customHeight="1" x14ac:dyDescent="0.25">
      <c r="A4608" s="274" t="s">
        <v>1872</v>
      </c>
      <c r="B4608" s="325" t="s">
        <v>2112</v>
      </c>
      <c r="C4608" s="361">
        <v>3941524.98</v>
      </c>
      <c r="D4608" s="360"/>
      <c r="E4608" s="360"/>
      <c r="F4608" s="360"/>
      <c r="G4608" s="363">
        <v>3941524.98</v>
      </c>
      <c r="H4608" s="328">
        <v>45597</v>
      </c>
      <c r="I4608" s="307">
        <v>45604</v>
      </c>
      <c r="J4608" s="360"/>
      <c r="K4608" s="360"/>
      <c r="L4608" s="360"/>
      <c r="M4608" s="333" t="s">
        <v>3938</v>
      </c>
      <c r="N4608" s="341">
        <v>1</v>
      </c>
      <c r="O4608" s="340">
        <v>1114.8</v>
      </c>
      <c r="P4608" s="356">
        <v>2024</v>
      </c>
    </row>
    <row r="4609" spans="1:16" ht="15.75" customHeight="1" x14ac:dyDescent="0.25">
      <c r="A4609" s="274" t="s">
        <v>4810</v>
      </c>
      <c r="B4609" s="341" t="s">
        <v>4154</v>
      </c>
      <c r="C4609" s="361">
        <v>294752.58</v>
      </c>
      <c r="D4609" s="360"/>
      <c r="E4609" s="360"/>
      <c r="F4609" s="360"/>
      <c r="G4609" s="363">
        <v>294752.58</v>
      </c>
      <c r="H4609" s="328">
        <v>45582</v>
      </c>
      <c r="I4609" s="307">
        <v>45610</v>
      </c>
      <c r="J4609" s="360"/>
      <c r="K4609" s="360"/>
      <c r="L4609" s="360"/>
      <c r="M4609" s="333" t="s">
        <v>3662</v>
      </c>
      <c r="N4609" s="341">
        <v>1</v>
      </c>
      <c r="O4609" s="340">
        <v>373</v>
      </c>
      <c r="P4609" s="356">
        <v>2024</v>
      </c>
    </row>
    <row r="4610" spans="1:16" ht="15.75" customHeight="1" x14ac:dyDescent="0.25">
      <c r="A4610" s="264" t="s">
        <v>4811</v>
      </c>
      <c r="B4610" s="341" t="s">
        <v>4703</v>
      </c>
      <c r="C4610" s="362">
        <v>3510114.64</v>
      </c>
      <c r="D4610" s="360"/>
      <c r="E4610" s="360"/>
      <c r="F4610" s="360"/>
      <c r="G4610" s="363">
        <v>3510114.64</v>
      </c>
      <c r="H4610" s="328">
        <v>45586</v>
      </c>
      <c r="I4610" s="307">
        <v>45611</v>
      </c>
      <c r="J4610" s="360"/>
      <c r="K4610" s="360"/>
      <c r="L4610" s="360"/>
      <c r="M4610" s="333" t="s">
        <v>3938</v>
      </c>
      <c r="N4610" s="341">
        <v>1</v>
      </c>
      <c r="O4610" s="340">
        <v>782.7</v>
      </c>
      <c r="P4610" s="356">
        <v>2024</v>
      </c>
    </row>
    <row r="4611" spans="1:16" ht="15.75" customHeight="1" x14ac:dyDescent="0.25">
      <c r="A4611" s="274" t="s">
        <v>4812</v>
      </c>
      <c r="B4611" s="341" t="s">
        <v>2081</v>
      </c>
      <c r="C4611" s="57">
        <v>2660544.08</v>
      </c>
      <c r="D4611" s="360"/>
      <c r="E4611" s="360"/>
      <c r="F4611" s="360"/>
      <c r="G4611" s="363">
        <v>2660544.08</v>
      </c>
      <c r="H4611" s="328">
        <v>45582</v>
      </c>
      <c r="I4611" s="307">
        <v>45611</v>
      </c>
      <c r="J4611" s="360"/>
      <c r="K4611" s="360"/>
      <c r="L4611" s="360"/>
      <c r="M4611" s="333" t="s">
        <v>3938</v>
      </c>
      <c r="N4611" s="341">
        <v>1</v>
      </c>
      <c r="O4611" s="340">
        <v>405.8</v>
      </c>
      <c r="P4611" s="356">
        <v>2024</v>
      </c>
    </row>
    <row r="4612" spans="1:16" ht="15.75" customHeight="1" x14ac:dyDescent="0.25">
      <c r="A4612" s="264" t="s">
        <v>4813</v>
      </c>
      <c r="B4612" s="341" t="s">
        <v>4090</v>
      </c>
      <c r="C4612" s="323">
        <v>460592.81</v>
      </c>
      <c r="D4612" s="360"/>
      <c r="E4612" s="360"/>
      <c r="F4612" s="360"/>
      <c r="G4612" s="363">
        <v>460592.81</v>
      </c>
      <c r="H4612" s="328">
        <v>45597</v>
      </c>
      <c r="I4612" s="307">
        <v>45621</v>
      </c>
      <c r="J4612" s="360"/>
      <c r="K4612" s="360"/>
      <c r="L4612" s="360"/>
      <c r="M4612" s="333" t="s">
        <v>1229</v>
      </c>
      <c r="N4612" s="341">
        <v>1</v>
      </c>
      <c r="O4612" s="340">
        <v>413.5</v>
      </c>
      <c r="P4612" s="356">
        <v>2024</v>
      </c>
    </row>
    <row r="4613" spans="1:16" ht="15.75" customHeight="1" x14ac:dyDescent="0.25">
      <c r="A4613" s="264" t="s">
        <v>4814</v>
      </c>
      <c r="B4613" s="341" t="s">
        <v>4090</v>
      </c>
      <c r="C4613" s="323">
        <v>5778496.1500000004</v>
      </c>
      <c r="D4613" s="360"/>
      <c r="E4613" s="360"/>
      <c r="F4613" s="360"/>
      <c r="G4613" s="363">
        <v>5778496.1500000004</v>
      </c>
      <c r="H4613" s="328">
        <v>45615</v>
      </c>
      <c r="I4613" s="307">
        <v>45622</v>
      </c>
      <c r="J4613" s="360"/>
      <c r="K4613" s="360"/>
      <c r="L4613" s="360"/>
      <c r="M4613" s="333" t="s">
        <v>3938</v>
      </c>
      <c r="N4613" s="341">
        <v>1</v>
      </c>
      <c r="O4613" s="340">
        <v>894.2</v>
      </c>
      <c r="P4613" s="356">
        <v>2024</v>
      </c>
    </row>
    <row r="4614" spans="1:16" ht="15.75" customHeight="1" x14ac:dyDescent="0.25">
      <c r="A4614" s="274" t="s">
        <v>4815</v>
      </c>
      <c r="B4614" s="341" t="s">
        <v>4191</v>
      </c>
      <c r="C4614" s="361">
        <v>3494446.3</v>
      </c>
      <c r="D4614" s="360"/>
      <c r="E4614" s="360"/>
      <c r="F4614" s="360"/>
      <c r="G4614" s="363">
        <v>3494446.3</v>
      </c>
      <c r="H4614" s="328">
        <v>45604</v>
      </c>
      <c r="I4614" s="307">
        <v>45621</v>
      </c>
      <c r="J4614" s="360"/>
      <c r="K4614" s="360"/>
      <c r="L4614" s="360"/>
      <c r="M4614" s="333" t="s">
        <v>3937</v>
      </c>
      <c r="N4614" s="341">
        <v>1</v>
      </c>
      <c r="O4614" s="340">
        <v>1425.7</v>
      </c>
      <c r="P4614" s="356">
        <v>2024</v>
      </c>
    </row>
    <row r="4615" spans="1:16" ht="15.75" customHeight="1" x14ac:dyDescent="0.25">
      <c r="A4615" s="264" t="s">
        <v>4816</v>
      </c>
      <c r="B4615" s="341" t="s">
        <v>4703</v>
      </c>
      <c r="C4615" s="362">
        <v>5651949.3399999999</v>
      </c>
      <c r="D4615" s="360"/>
      <c r="E4615" s="360"/>
      <c r="F4615" s="360"/>
      <c r="G4615" s="363">
        <v>5651949.3399999999</v>
      </c>
      <c r="H4615" s="328">
        <v>45586</v>
      </c>
      <c r="I4615" s="307">
        <v>45622</v>
      </c>
      <c r="J4615" s="360"/>
      <c r="K4615" s="360"/>
      <c r="L4615" s="360"/>
      <c r="M4615" s="333" t="s">
        <v>3938</v>
      </c>
      <c r="N4615" s="341">
        <v>1</v>
      </c>
      <c r="O4615" s="340">
        <v>4399.7</v>
      </c>
      <c r="P4615" s="356">
        <v>2024</v>
      </c>
    </row>
    <row r="4616" spans="1:16" ht="15.75" customHeight="1" x14ac:dyDescent="0.25">
      <c r="A4616" s="274" t="s">
        <v>4817</v>
      </c>
      <c r="B4616" s="341" t="s">
        <v>4083</v>
      </c>
      <c r="C4616" s="57">
        <v>3054028.81</v>
      </c>
      <c r="D4616" s="360"/>
      <c r="E4616" s="360"/>
      <c r="F4616" s="360"/>
      <c r="G4616" s="363">
        <v>3054028.81</v>
      </c>
      <c r="H4616" s="328">
        <v>45603</v>
      </c>
      <c r="I4616" s="307">
        <v>45616</v>
      </c>
      <c r="J4616" s="360"/>
      <c r="K4616" s="360"/>
      <c r="L4616" s="360"/>
      <c r="M4616" s="333" t="s">
        <v>3937</v>
      </c>
      <c r="N4616" s="341">
        <v>1</v>
      </c>
      <c r="O4616" s="340">
        <v>1474.5</v>
      </c>
      <c r="P4616" s="356">
        <v>2024</v>
      </c>
    </row>
    <row r="4617" spans="1:16" ht="15.75" customHeight="1" x14ac:dyDescent="0.25">
      <c r="A4617" s="274" t="s">
        <v>4818</v>
      </c>
      <c r="B4617" s="341" t="s">
        <v>4195</v>
      </c>
      <c r="C4617" s="57">
        <v>2217065.04</v>
      </c>
      <c r="D4617" s="360"/>
      <c r="E4617" s="360"/>
      <c r="F4617" s="360"/>
      <c r="G4617" s="363">
        <v>2217065.04</v>
      </c>
      <c r="H4617" s="328">
        <v>45597</v>
      </c>
      <c r="I4617" s="307">
        <v>45614</v>
      </c>
      <c r="J4617" s="360"/>
      <c r="K4617" s="360"/>
      <c r="L4617" s="360"/>
      <c r="M4617" s="333" t="s">
        <v>3938</v>
      </c>
      <c r="N4617" s="341">
        <v>1</v>
      </c>
      <c r="O4617" s="340">
        <v>386.7</v>
      </c>
      <c r="P4617" s="356">
        <v>2024</v>
      </c>
    </row>
    <row r="4618" spans="1:16" ht="15.75" customHeight="1" x14ac:dyDescent="0.25">
      <c r="A4618" s="274" t="s">
        <v>4819</v>
      </c>
      <c r="B4618" s="341" t="s">
        <v>3844</v>
      </c>
      <c r="C4618" s="57">
        <v>8540254.5</v>
      </c>
      <c r="D4618" s="360"/>
      <c r="E4618" s="360"/>
      <c r="F4618" s="360"/>
      <c r="G4618" s="363">
        <v>8540254.5</v>
      </c>
      <c r="H4618" s="328">
        <v>45601</v>
      </c>
      <c r="I4618" s="307">
        <v>45608</v>
      </c>
      <c r="J4618" s="360"/>
      <c r="K4618" s="360"/>
      <c r="L4618" s="360"/>
      <c r="M4618" s="333" t="s">
        <v>3938</v>
      </c>
      <c r="N4618" s="341">
        <v>1</v>
      </c>
      <c r="O4618" s="340">
        <v>4661.3</v>
      </c>
      <c r="P4618" s="356">
        <v>2024</v>
      </c>
    </row>
    <row r="4619" spans="1:16" ht="15.75" customHeight="1" x14ac:dyDescent="0.25">
      <c r="A4619" s="264" t="s">
        <v>4820</v>
      </c>
      <c r="B4619" s="341" t="s">
        <v>63</v>
      </c>
      <c r="C4619" s="323">
        <v>2020053.2</v>
      </c>
      <c r="D4619" s="360"/>
      <c r="E4619" s="360"/>
      <c r="F4619" s="360"/>
      <c r="G4619" s="363">
        <v>2020053.2</v>
      </c>
      <c r="H4619" s="328">
        <v>45510</v>
      </c>
      <c r="I4619" s="307">
        <v>45618</v>
      </c>
      <c r="J4619" s="360"/>
      <c r="K4619" s="360"/>
      <c r="L4619" s="360"/>
      <c r="M4619" s="333" t="s">
        <v>3938</v>
      </c>
      <c r="N4619" s="341">
        <v>1</v>
      </c>
      <c r="O4619" s="340">
        <v>413.7</v>
      </c>
      <c r="P4619" s="356">
        <v>2024</v>
      </c>
    </row>
    <row r="4620" spans="1:16" ht="15.75" customHeight="1" x14ac:dyDescent="0.25">
      <c r="A4620" s="274" t="s">
        <v>4821</v>
      </c>
      <c r="B4620" s="341" t="s">
        <v>2081</v>
      </c>
      <c r="C4620" s="57">
        <v>1835558.56</v>
      </c>
      <c r="D4620" s="360"/>
      <c r="E4620" s="360"/>
      <c r="F4620" s="360"/>
      <c r="G4620" s="363">
        <v>1835558.56</v>
      </c>
      <c r="H4620" s="328">
        <v>45560</v>
      </c>
      <c r="I4620" s="307">
        <v>45618</v>
      </c>
      <c r="J4620" s="360"/>
      <c r="K4620" s="360"/>
      <c r="L4620" s="360"/>
      <c r="M4620" s="333" t="s">
        <v>3939</v>
      </c>
      <c r="N4620" s="341">
        <v>2</v>
      </c>
      <c r="O4620" s="340">
        <v>915.7</v>
      </c>
      <c r="P4620" s="356">
        <v>2024</v>
      </c>
    </row>
    <row r="4621" spans="1:16" ht="15.75" customHeight="1" x14ac:dyDescent="0.25">
      <c r="A4621" s="274" t="s">
        <v>4822</v>
      </c>
      <c r="B4621" s="338" t="s">
        <v>4743</v>
      </c>
      <c r="C4621" s="361">
        <v>3250635.44</v>
      </c>
      <c r="D4621" s="360"/>
      <c r="E4621" s="360"/>
      <c r="F4621" s="360"/>
      <c r="G4621" s="363">
        <v>3250635.44</v>
      </c>
      <c r="H4621" s="328">
        <v>45602</v>
      </c>
      <c r="I4621" s="307">
        <v>45622</v>
      </c>
      <c r="J4621" s="360"/>
      <c r="K4621" s="360"/>
      <c r="L4621" s="360"/>
      <c r="M4621" s="333" t="s">
        <v>3937</v>
      </c>
      <c r="N4621" s="341">
        <v>1</v>
      </c>
      <c r="O4621" s="340">
        <v>1413.4</v>
      </c>
      <c r="P4621" s="356">
        <v>2024</v>
      </c>
    </row>
    <row r="4622" spans="1:16" ht="15.75" customHeight="1" x14ac:dyDescent="0.25">
      <c r="A4622" s="274" t="s">
        <v>4834</v>
      </c>
      <c r="B4622" s="341" t="s">
        <v>2081</v>
      </c>
      <c r="C4622" s="134">
        <v>2922189.96</v>
      </c>
      <c r="D4622" s="274"/>
      <c r="E4622" s="274"/>
      <c r="F4622" s="274"/>
      <c r="G4622" s="134">
        <v>2922189.96</v>
      </c>
      <c r="H4622" s="328">
        <v>45601</v>
      </c>
      <c r="I4622" s="307">
        <v>45623</v>
      </c>
      <c r="J4622" s="274"/>
      <c r="K4622" s="274"/>
      <c r="L4622" s="274"/>
      <c r="M4622" s="333" t="s">
        <v>3937</v>
      </c>
      <c r="N4622" s="341">
        <v>1</v>
      </c>
      <c r="O4622" s="340">
        <v>1310</v>
      </c>
      <c r="P4622" s="356">
        <v>2024</v>
      </c>
    </row>
    <row r="4623" spans="1:16" ht="15.75" customHeight="1" x14ac:dyDescent="0.25">
      <c r="A4623" s="274" t="s">
        <v>4835</v>
      </c>
      <c r="B4623" s="341" t="s">
        <v>4195</v>
      </c>
      <c r="C4623" s="134">
        <v>5434473.5800000001</v>
      </c>
      <c r="D4623" s="274"/>
      <c r="E4623" s="274"/>
      <c r="F4623" s="274"/>
      <c r="G4623" s="134">
        <v>5434473.5800000001</v>
      </c>
      <c r="H4623" s="328">
        <v>45614</v>
      </c>
      <c r="I4623" s="307">
        <v>45625</v>
      </c>
      <c r="J4623" s="274"/>
      <c r="K4623" s="274"/>
      <c r="L4623" s="274"/>
      <c r="M4623" s="333" t="s">
        <v>3938</v>
      </c>
      <c r="N4623" s="341">
        <v>1</v>
      </c>
      <c r="O4623" s="340">
        <v>967</v>
      </c>
      <c r="P4623" s="356">
        <v>2024</v>
      </c>
    </row>
    <row r="4624" spans="1:16" ht="15.75" customHeight="1" x14ac:dyDescent="0.25">
      <c r="A4624" s="274" t="s">
        <v>4843</v>
      </c>
      <c r="B4624" s="341" t="s">
        <v>4083</v>
      </c>
      <c r="C4624" s="134">
        <v>7107815.4100000001</v>
      </c>
      <c r="D4624" s="274"/>
      <c r="E4624" s="274"/>
      <c r="F4624" s="274"/>
      <c r="G4624" s="134">
        <v>7107815.4100000001</v>
      </c>
      <c r="H4624" s="328">
        <v>45616</v>
      </c>
      <c r="I4624" s="331">
        <v>45632</v>
      </c>
      <c r="J4624" s="274"/>
      <c r="K4624" s="274"/>
      <c r="L4624" s="274"/>
      <c r="M4624" s="333" t="s">
        <v>3938</v>
      </c>
      <c r="N4624" s="341">
        <v>1</v>
      </c>
      <c r="O4624" s="340">
        <v>4275</v>
      </c>
      <c r="P4624" s="341">
        <v>2024</v>
      </c>
    </row>
    <row r="4625" spans="1:16" ht="15.75" customHeight="1" x14ac:dyDescent="0.25">
      <c r="A4625" s="188" t="s">
        <v>4844</v>
      </c>
      <c r="B4625" s="341" t="s">
        <v>694</v>
      </c>
      <c r="C4625" s="134">
        <v>3082093.86</v>
      </c>
      <c r="D4625" s="274"/>
      <c r="E4625" s="274"/>
      <c r="F4625" s="274"/>
      <c r="G4625" s="134">
        <v>3082093.86</v>
      </c>
      <c r="H4625" s="328">
        <v>45638</v>
      </c>
      <c r="I4625" s="331">
        <v>45639</v>
      </c>
      <c r="J4625" s="274"/>
      <c r="K4625" s="274"/>
      <c r="L4625" s="274"/>
      <c r="M4625" s="333" t="s">
        <v>3937</v>
      </c>
      <c r="N4625" s="341">
        <v>1</v>
      </c>
      <c r="O4625" s="340">
        <v>1432.4</v>
      </c>
      <c r="P4625" s="341">
        <v>2024</v>
      </c>
    </row>
    <row r="4626" spans="1:16" ht="15.75" customHeight="1" x14ac:dyDescent="0.25">
      <c r="A4626" s="274" t="s">
        <v>4845</v>
      </c>
      <c r="B4626" s="341" t="s">
        <v>694</v>
      </c>
      <c r="C4626" s="134">
        <v>3188280.18</v>
      </c>
      <c r="D4626" s="274"/>
      <c r="E4626" s="274"/>
      <c r="F4626" s="274"/>
      <c r="G4626" s="134">
        <v>3188280.18</v>
      </c>
      <c r="H4626" s="328">
        <v>45637</v>
      </c>
      <c r="I4626" s="331">
        <v>45639</v>
      </c>
      <c r="J4626" s="274"/>
      <c r="K4626" s="274"/>
      <c r="L4626" s="274"/>
      <c r="M4626" s="333" t="s">
        <v>3937</v>
      </c>
      <c r="N4626" s="341">
        <v>1</v>
      </c>
      <c r="O4626" s="340">
        <v>1950.3</v>
      </c>
      <c r="P4626" s="341">
        <v>2024</v>
      </c>
    </row>
    <row r="4627" spans="1:16" ht="15.75" customHeight="1" x14ac:dyDescent="0.25">
      <c r="A4627" s="188" t="s">
        <v>4846</v>
      </c>
      <c r="B4627" s="341" t="s">
        <v>4511</v>
      </c>
      <c r="C4627" s="134">
        <v>5037698.46</v>
      </c>
      <c r="D4627" s="274"/>
      <c r="E4627" s="274"/>
      <c r="F4627" s="274"/>
      <c r="G4627" s="134">
        <v>5037698.46</v>
      </c>
      <c r="H4627" s="328">
        <v>45565</v>
      </c>
      <c r="I4627" s="331">
        <v>45631</v>
      </c>
      <c r="J4627" s="274"/>
      <c r="K4627" s="274"/>
      <c r="L4627" s="274"/>
      <c r="M4627" s="333" t="s">
        <v>3938</v>
      </c>
      <c r="N4627" s="341">
        <v>1</v>
      </c>
      <c r="O4627" s="340">
        <v>991.3</v>
      </c>
      <c r="P4627" s="341">
        <v>2024</v>
      </c>
    </row>
    <row r="4628" spans="1:16" ht="15.75" customHeight="1" x14ac:dyDescent="0.25">
      <c r="A4628" s="274" t="s">
        <v>4847</v>
      </c>
      <c r="B4628" s="341" t="s">
        <v>2081</v>
      </c>
      <c r="C4628" s="134">
        <v>4222207.6399999997</v>
      </c>
      <c r="D4628" s="274"/>
      <c r="E4628" s="274"/>
      <c r="F4628" s="274"/>
      <c r="G4628" s="134">
        <v>4222207.6399999997</v>
      </c>
      <c r="H4628" s="328">
        <v>45617</v>
      </c>
      <c r="I4628" s="331">
        <v>45643</v>
      </c>
      <c r="J4628" s="274"/>
      <c r="K4628" s="274"/>
      <c r="L4628" s="274"/>
      <c r="M4628" s="333" t="s">
        <v>3938</v>
      </c>
      <c r="N4628" s="341">
        <v>1</v>
      </c>
      <c r="O4628" s="340">
        <v>779</v>
      </c>
      <c r="P4628" s="341">
        <v>2024</v>
      </c>
    </row>
    <row r="4629" spans="1:16" ht="15.75" customHeight="1" x14ac:dyDescent="0.25">
      <c r="A4629" s="274" t="s">
        <v>4848</v>
      </c>
      <c r="B4629" s="341" t="s">
        <v>4195</v>
      </c>
      <c r="C4629" s="134">
        <v>3534977.21</v>
      </c>
      <c r="D4629" s="274"/>
      <c r="E4629" s="274"/>
      <c r="F4629" s="274"/>
      <c r="G4629" s="134">
        <v>3534977.21</v>
      </c>
      <c r="H4629" s="328">
        <v>45639</v>
      </c>
      <c r="I4629" s="331">
        <v>45639</v>
      </c>
      <c r="J4629" s="274"/>
      <c r="K4629" s="274"/>
      <c r="L4629" s="274"/>
      <c r="M4629" s="333" t="s">
        <v>3938</v>
      </c>
      <c r="N4629" s="341">
        <v>1</v>
      </c>
      <c r="O4629" s="340">
        <v>605.6</v>
      </c>
      <c r="P4629" s="341">
        <v>2024</v>
      </c>
    </row>
    <row r="4630" spans="1:16" ht="15.75" customHeight="1" x14ac:dyDescent="0.25">
      <c r="A4630" s="188" t="s">
        <v>4849</v>
      </c>
      <c r="B4630" s="341" t="s">
        <v>4090</v>
      </c>
      <c r="C4630" s="134">
        <v>3505604.78</v>
      </c>
      <c r="D4630" s="274"/>
      <c r="E4630" s="274"/>
      <c r="F4630" s="274"/>
      <c r="G4630" s="134">
        <v>3505604.78</v>
      </c>
      <c r="H4630" s="328">
        <v>45628</v>
      </c>
      <c r="I4630" s="331">
        <v>45643</v>
      </c>
      <c r="J4630" s="274"/>
      <c r="K4630" s="274"/>
      <c r="L4630" s="274"/>
      <c r="M4630" s="333" t="s">
        <v>3938</v>
      </c>
      <c r="N4630" s="341">
        <v>1</v>
      </c>
      <c r="O4630" s="340">
        <v>642.64</v>
      </c>
      <c r="P4630" s="341">
        <v>2024</v>
      </c>
    </row>
    <row r="4631" spans="1:16" ht="15.75" customHeight="1" x14ac:dyDescent="0.25">
      <c r="A4631" s="274" t="s">
        <v>4850</v>
      </c>
      <c r="B4631" s="341" t="s">
        <v>4154</v>
      </c>
      <c r="C4631" s="134">
        <v>3055307.77</v>
      </c>
      <c r="D4631" s="274"/>
      <c r="E4631" s="274"/>
      <c r="F4631" s="274"/>
      <c r="G4631" s="134">
        <v>3055307.77</v>
      </c>
      <c r="H4631" s="328">
        <v>45611</v>
      </c>
      <c r="I4631" s="331">
        <v>45646</v>
      </c>
      <c r="J4631" s="274"/>
      <c r="K4631" s="274"/>
      <c r="L4631" s="274"/>
      <c r="M4631" s="333" t="s">
        <v>3575</v>
      </c>
      <c r="N4631" s="341">
        <v>1</v>
      </c>
      <c r="O4631" s="340">
        <v>772.1</v>
      </c>
      <c r="P4631" s="341">
        <v>2024</v>
      </c>
    </row>
    <row r="4632" spans="1:16" ht="15.75" customHeight="1" x14ac:dyDescent="0.25">
      <c r="A4632" s="188" t="s">
        <v>4851</v>
      </c>
      <c r="B4632" s="341" t="s">
        <v>4090</v>
      </c>
      <c r="C4632" s="134">
        <v>4805407.57</v>
      </c>
      <c r="D4632" s="274"/>
      <c r="E4632" s="274"/>
      <c r="F4632" s="274"/>
      <c r="G4632" s="134">
        <v>4805407.57</v>
      </c>
      <c r="H4632" s="328">
        <v>45642</v>
      </c>
      <c r="I4632" s="331">
        <v>45646</v>
      </c>
      <c r="J4632" s="274"/>
      <c r="K4632" s="274"/>
      <c r="L4632" s="274"/>
      <c r="M4632" s="333" t="s">
        <v>3938</v>
      </c>
      <c r="N4632" s="341">
        <v>1</v>
      </c>
      <c r="O4632" s="340">
        <v>991.1</v>
      </c>
      <c r="P4632" s="341">
        <v>2024</v>
      </c>
    </row>
    <row r="4633" spans="1:16" ht="15.75" customHeight="1" x14ac:dyDescent="0.25">
      <c r="A4633" s="188" t="s">
        <v>4852</v>
      </c>
      <c r="B4633" s="341" t="s">
        <v>4090</v>
      </c>
      <c r="C4633" s="134">
        <v>3880859.72</v>
      </c>
      <c r="D4633" s="274"/>
      <c r="E4633" s="274"/>
      <c r="F4633" s="274"/>
      <c r="G4633" s="134">
        <v>3880859.72</v>
      </c>
      <c r="H4633" s="328">
        <v>45639</v>
      </c>
      <c r="I4633" s="331">
        <v>45646</v>
      </c>
      <c r="J4633" s="274"/>
      <c r="K4633" s="274"/>
      <c r="L4633" s="274"/>
      <c r="M4633" s="333" t="s">
        <v>3938</v>
      </c>
      <c r="N4633" s="341">
        <v>1</v>
      </c>
      <c r="O4633" s="340">
        <v>785.2</v>
      </c>
      <c r="P4633" s="341">
        <v>2024</v>
      </c>
    </row>
    <row r="4634" spans="1:16" ht="15.75" customHeight="1" x14ac:dyDescent="0.25">
      <c r="A4634" s="274" t="s">
        <v>4853</v>
      </c>
      <c r="B4634" s="341" t="s">
        <v>4164</v>
      </c>
      <c r="C4634" s="134">
        <v>2981120.88</v>
      </c>
      <c r="D4634" s="274"/>
      <c r="E4634" s="274"/>
      <c r="F4634" s="274"/>
      <c r="G4634" s="134">
        <v>2981120.88</v>
      </c>
      <c r="H4634" s="328">
        <v>45649</v>
      </c>
      <c r="I4634" s="331">
        <v>45651</v>
      </c>
      <c r="J4634" s="274"/>
      <c r="K4634" s="274"/>
      <c r="L4634" s="274"/>
      <c r="M4634" s="333" t="s">
        <v>3575</v>
      </c>
      <c r="N4634" s="341">
        <v>1</v>
      </c>
      <c r="O4634" s="340">
        <v>805.7</v>
      </c>
      <c r="P4634" s="341">
        <v>2024</v>
      </c>
    </row>
    <row r="4635" spans="1:16" ht="15.75" customHeight="1" x14ac:dyDescent="0.25">
      <c r="A4635" s="274" t="s">
        <v>4866</v>
      </c>
      <c r="B4635" s="325" t="s">
        <v>2112</v>
      </c>
      <c r="C4635" s="133">
        <v>5475115.9900000002</v>
      </c>
      <c r="D4635" s="274"/>
      <c r="E4635" s="274"/>
      <c r="F4635" s="274"/>
      <c r="G4635" s="134">
        <v>5475115.9900000002</v>
      </c>
      <c r="H4635" s="328">
        <v>45652</v>
      </c>
      <c r="I4635" s="331">
        <v>45653</v>
      </c>
      <c r="J4635" s="274"/>
      <c r="K4635" s="274"/>
      <c r="L4635" s="274"/>
      <c r="M4635" s="333" t="s">
        <v>3938</v>
      </c>
      <c r="N4635" s="341">
        <v>1</v>
      </c>
      <c r="O4635" s="340">
        <v>1928</v>
      </c>
      <c r="P4635" s="341">
        <v>2024</v>
      </c>
    </row>
    <row r="4636" spans="1:16" ht="15.75" customHeight="1" x14ac:dyDescent="0.25">
      <c r="A4636" s="274" t="s">
        <v>352</v>
      </c>
      <c r="B4636" s="341" t="s">
        <v>694</v>
      </c>
      <c r="C4636" s="321">
        <v>626539.85</v>
      </c>
      <c r="D4636" s="274"/>
      <c r="E4636" s="274"/>
      <c r="F4636" s="274"/>
      <c r="G4636" s="134">
        <v>626539.85</v>
      </c>
      <c r="H4636" s="328">
        <v>45477</v>
      </c>
      <c r="I4636" s="331">
        <v>45587</v>
      </c>
      <c r="J4636" s="274"/>
      <c r="K4636" s="274"/>
      <c r="L4636" s="274"/>
      <c r="M4636" s="333" t="s">
        <v>3938</v>
      </c>
      <c r="N4636" s="341">
        <v>1</v>
      </c>
      <c r="O4636" s="340">
        <v>763.6</v>
      </c>
      <c r="P4636" s="341">
        <v>2024</v>
      </c>
    </row>
    <row r="4637" spans="1:16" ht="15.75" customHeight="1" x14ac:dyDescent="0.25">
      <c r="A4637" s="274" t="s">
        <v>4869</v>
      </c>
      <c r="B4637" s="341" t="s">
        <v>4191</v>
      </c>
      <c r="C4637" s="321">
        <v>3429359.38</v>
      </c>
      <c r="D4637" s="274"/>
      <c r="E4637" s="274"/>
      <c r="F4637" s="274"/>
      <c r="G4637" s="134">
        <v>3429359.38</v>
      </c>
      <c r="H4637" s="328">
        <v>45651</v>
      </c>
      <c r="I4637" s="331">
        <v>45666</v>
      </c>
      <c r="J4637" s="274"/>
      <c r="K4637" s="274"/>
      <c r="L4637" s="274"/>
      <c r="M4637" s="333" t="s">
        <v>3937</v>
      </c>
      <c r="N4637" s="341">
        <v>1</v>
      </c>
      <c r="O4637" s="340">
        <v>1449.9</v>
      </c>
      <c r="P4637" s="341">
        <v>2024</v>
      </c>
    </row>
    <row r="4638" spans="1:16" ht="15.75" customHeight="1" x14ac:dyDescent="0.25">
      <c r="A4638" s="274" t="s">
        <v>4870</v>
      </c>
      <c r="B4638" s="341" t="s">
        <v>4195</v>
      </c>
      <c r="C4638" s="321">
        <v>3843015.67</v>
      </c>
      <c r="D4638" s="274"/>
      <c r="E4638" s="274"/>
      <c r="F4638" s="274"/>
      <c r="G4638" s="134">
        <v>3843015.67</v>
      </c>
      <c r="H4638" s="328">
        <v>45652</v>
      </c>
      <c r="I4638" s="331">
        <v>45672</v>
      </c>
      <c r="J4638" s="274"/>
      <c r="K4638" s="274"/>
      <c r="L4638" s="274"/>
      <c r="M4638" s="333" t="s">
        <v>3938</v>
      </c>
      <c r="N4638" s="341">
        <v>1</v>
      </c>
      <c r="O4638" s="340">
        <v>797.6</v>
      </c>
      <c r="P4638" s="341">
        <v>2024</v>
      </c>
    </row>
    <row r="4639" spans="1:16" ht="15.75" customHeight="1" x14ac:dyDescent="0.25">
      <c r="A4639" s="274" t="s">
        <v>4871</v>
      </c>
      <c r="B4639" s="341" t="s">
        <v>4195</v>
      </c>
      <c r="C4639" s="321">
        <v>3929964.64</v>
      </c>
      <c r="D4639" s="274"/>
      <c r="E4639" s="274"/>
      <c r="F4639" s="274"/>
      <c r="G4639" s="134">
        <v>3929964.64</v>
      </c>
      <c r="H4639" s="328">
        <v>45653</v>
      </c>
      <c r="I4639" s="331">
        <v>45670</v>
      </c>
      <c r="J4639" s="274"/>
      <c r="K4639" s="274"/>
      <c r="L4639" s="274"/>
      <c r="M4639" s="333" t="s">
        <v>3938</v>
      </c>
      <c r="N4639" s="341">
        <v>1</v>
      </c>
      <c r="O4639" s="340">
        <v>805.7</v>
      </c>
      <c r="P4639" s="341">
        <v>2024</v>
      </c>
    </row>
    <row r="4640" spans="1:16" ht="15.75" customHeight="1" x14ac:dyDescent="0.25">
      <c r="A4640" s="274" t="s">
        <v>4872</v>
      </c>
      <c r="B4640" s="338" t="s">
        <v>4743</v>
      </c>
      <c r="C4640" s="321">
        <v>3368204.6</v>
      </c>
      <c r="D4640" s="274"/>
      <c r="E4640" s="274"/>
      <c r="F4640" s="274"/>
      <c r="G4640" s="134">
        <v>3368204.6</v>
      </c>
      <c r="H4640" s="328">
        <v>45632</v>
      </c>
      <c r="I4640" s="331">
        <v>45667</v>
      </c>
      <c r="J4640" s="274"/>
      <c r="K4640" s="274"/>
      <c r="L4640" s="274"/>
      <c r="M4640" s="333" t="s">
        <v>3937</v>
      </c>
      <c r="N4640" s="341">
        <v>1</v>
      </c>
      <c r="O4640" s="340">
        <v>1308.5</v>
      </c>
      <c r="P4640" s="341">
        <v>2024</v>
      </c>
    </row>
    <row r="4641" spans="1:16" ht="15.75" customHeight="1" x14ac:dyDescent="0.25">
      <c r="A4641" s="274" t="s">
        <v>4873</v>
      </c>
      <c r="B4641" s="338" t="s">
        <v>4743</v>
      </c>
      <c r="C4641" s="321">
        <v>3168568.52</v>
      </c>
      <c r="D4641" s="274"/>
      <c r="E4641" s="274"/>
      <c r="F4641" s="274"/>
      <c r="G4641" s="134">
        <v>3168568.52</v>
      </c>
      <c r="H4641" s="328">
        <v>45643</v>
      </c>
      <c r="I4641" s="331">
        <v>45667</v>
      </c>
      <c r="J4641" s="274"/>
      <c r="K4641" s="274"/>
      <c r="L4641" s="274"/>
      <c r="M4641" s="333" t="s">
        <v>3937</v>
      </c>
      <c r="N4641" s="341">
        <v>1</v>
      </c>
      <c r="O4641" s="340">
        <v>1302.4000000000001</v>
      </c>
      <c r="P4641" s="341">
        <v>2024</v>
      </c>
    </row>
    <row r="4642" spans="1:16" ht="15.75" customHeight="1" x14ac:dyDescent="0.25">
      <c r="A4642" s="274" t="s">
        <v>4874</v>
      </c>
      <c r="B4642" s="338" t="s">
        <v>4743</v>
      </c>
      <c r="C4642" s="321">
        <v>2976496.3</v>
      </c>
      <c r="D4642" s="274"/>
      <c r="E4642" s="274"/>
      <c r="F4642" s="274"/>
      <c r="G4642" s="134">
        <v>2976496.3</v>
      </c>
      <c r="H4642" s="328">
        <v>45639</v>
      </c>
      <c r="I4642" s="331">
        <v>45667</v>
      </c>
      <c r="J4642" s="274"/>
      <c r="K4642" s="274"/>
      <c r="L4642" s="274"/>
      <c r="M4642" s="333" t="s">
        <v>3937</v>
      </c>
      <c r="N4642" s="341">
        <v>1</v>
      </c>
      <c r="O4642" s="340">
        <v>1283.7</v>
      </c>
      <c r="P4642" s="341">
        <v>2024</v>
      </c>
    </row>
    <row r="4643" spans="1:16" ht="15.75" customHeight="1" x14ac:dyDescent="0.25">
      <c r="A4643" s="360" t="s">
        <v>4881</v>
      </c>
      <c r="B4643" s="363" t="s">
        <v>4162</v>
      </c>
      <c r="C4643" s="321">
        <v>3911243.34</v>
      </c>
      <c r="D4643" s="360"/>
      <c r="E4643" s="360"/>
      <c r="F4643" s="360"/>
      <c r="G4643" s="363">
        <v>3911243.34</v>
      </c>
      <c r="H4643" s="328">
        <v>45643</v>
      </c>
      <c r="I4643" s="331">
        <v>45680</v>
      </c>
      <c r="J4643" s="360"/>
      <c r="K4643" s="360"/>
      <c r="L4643" s="360"/>
      <c r="M4643" s="333" t="s">
        <v>3938</v>
      </c>
      <c r="N4643" s="341">
        <v>1</v>
      </c>
      <c r="O4643" s="340">
        <v>660.3</v>
      </c>
      <c r="P4643" s="341">
        <v>2024</v>
      </c>
    </row>
    <row r="4644" spans="1:16" ht="15.75" customHeight="1" x14ac:dyDescent="0.25">
      <c r="A4644" s="360" t="s">
        <v>4882</v>
      </c>
      <c r="B4644" s="363" t="s">
        <v>4162</v>
      </c>
      <c r="C4644" s="321">
        <v>3911101.08</v>
      </c>
      <c r="D4644" s="360"/>
      <c r="E4644" s="360"/>
      <c r="F4644" s="360"/>
      <c r="G4644" s="363">
        <v>3911101.08</v>
      </c>
      <c r="H4644" s="328">
        <v>45643</v>
      </c>
      <c r="I4644" s="331">
        <v>45680</v>
      </c>
      <c r="J4644" s="360"/>
      <c r="K4644" s="360"/>
      <c r="L4644" s="360"/>
      <c r="M4644" s="333" t="s">
        <v>3938</v>
      </c>
      <c r="N4644" s="341">
        <v>1</v>
      </c>
      <c r="O4644" s="340">
        <v>669.6</v>
      </c>
      <c r="P4644" s="341">
        <v>2024</v>
      </c>
    </row>
    <row r="4645" spans="1:16" ht="15.75" customHeight="1" x14ac:dyDescent="0.25">
      <c r="A4645" s="360" t="s">
        <v>4883</v>
      </c>
      <c r="B4645" s="363" t="s">
        <v>4195</v>
      </c>
      <c r="C4645" s="321">
        <v>3571654.26</v>
      </c>
      <c r="D4645" s="360"/>
      <c r="E4645" s="360"/>
      <c r="F4645" s="360"/>
      <c r="G4645" s="363">
        <v>3571654.26</v>
      </c>
      <c r="H4645" s="328">
        <v>45674</v>
      </c>
      <c r="I4645" s="331">
        <v>45680</v>
      </c>
      <c r="J4645" s="360"/>
      <c r="K4645" s="360"/>
      <c r="L4645" s="360"/>
      <c r="M4645" s="333" t="s">
        <v>3938</v>
      </c>
      <c r="N4645" s="341">
        <v>1</v>
      </c>
      <c r="O4645" s="340">
        <v>607.20000000000005</v>
      </c>
      <c r="P4645" s="341">
        <v>2025</v>
      </c>
    </row>
    <row r="4646" spans="1:16" ht="15.75" customHeight="1" x14ac:dyDescent="0.25">
      <c r="A4646" s="360" t="s">
        <v>4884</v>
      </c>
      <c r="B4646" s="363" t="s">
        <v>4162</v>
      </c>
      <c r="C4646" s="321">
        <v>3911276.94</v>
      </c>
      <c r="D4646" s="360"/>
      <c r="E4646" s="360"/>
      <c r="F4646" s="360"/>
      <c r="G4646" s="363">
        <v>3911276.94</v>
      </c>
      <c r="H4646" s="328">
        <v>45679</v>
      </c>
      <c r="I4646" s="331">
        <v>45695</v>
      </c>
      <c r="J4646" s="360"/>
      <c r="K4646" s="360"/>
      <c r="L4646" s="360"/>
      <c r="M4646" s="333" t="s">
        <v>3938</v>
      </c>
      <c r="N4646" s="341">
        <v>1</v>
      </c>
      <c r="O4646" s="340">
        <v>664.1</v>
      </c>
      <c r="P4646" s="341">
        <v>2025</v>
      </c>
    </row>
    <row r="4647" spans="1:16" ht="15.75" customHeight="1" x14ac:dyDescent="0.25">
      <c r="A4647" s="360" t="s">
        <v>4885</v>
      </c>
      <c r="B4647" s="363" t="s">
        <v>694</v>
      </c>
      <c r="C4647" s="321">
        <v>3035201.28</v>
      </c>
      <c r="D4647" s="360"/>
      <c r="E4647" s="360"/>
      <c r="F4647" s="360"/>
      <c r="G4647" s="363">
        <v>3035201.28</v>
      </c>
      <c r="H4647" s="328">
        <v>45693</v>
      </c>
      <c r="I4647" s="331">
        <v>45695</v>
      </c>
      <c r="J4647" s="360"/>
      <c r="K4647" s="360"/>
      <c r="L4647" s="360"/>
      <c r="M4647" s="333" t="s">
        <v>3938</v>
      </c>
      <c r="N4647" s="341">
        <v>1</v>
      </c>
      <c r="O4647" s="340">
        <v>701.3</v>
      </c>
      <c r="P4647" s="341">
        <v>2025</v>
      </c>
    </row>
    <row r="4648" spans="1:16" ht="15.75" customHeight="1" x14ac:dyDescent="0.25">
      <c r="A4648" s="360" t="s">
        <v>4886</v>
      </c>
      <c r="B4648" s="363" t="s">
        <v>2112</v>
      </c>
      <c r="C4648" s="321">
        <v>8645248.3900000006</v>
      </c>
      <c r="D4648" s="360"/>
      <c r="E4648" s="360"/>
      <c r="F4648" s="360"/>
      <c r="G4648" s="363">
        <v>8645248.3900000006</v>
      </c>
      <c r="H4648" s="328">
        <v>45694</v>
      </c>
      <c r="I4648" s="331">
        <v>45701</v>
      </c>
      <c r="J4648" s="360"/>
      <c r="K4648" s="360"/>
      <c r="L4648" s="360"/>
      <c r="M4648" s="333" t="s">
        <v>3938</v>
      </c>
      <c r="N4648" s="341">
        <v>1</v>
      </c>
      <c r="O4648" s="340">
        <v>4714.8999999999996</v>
      </c>
      <c r="P4648" s="341">
        <v>2025</v>
      </c>
    </row>
    <row r="4649" spans="1:16" ht="15.75" customHeight="1" x14ac:dyDescent="0.25">
      <c r="A4649" s="360" t="s">
        <v>4887</v>
      </c>
      <c r="B4649" s="363" t="s">
        <v>4195</v>
      </c>
      <c r="C4649" s="321">
        <v>4472287.38</v>
      </c>
      <c r="D4649" s="360"/>
      <c r="E4649" s="360"/>
      <c r="F4649" s="360"/>
      <c r="G4649" s="363">
        <v>4472287.38</v>
      </c>
      <c r="H4649" s="328">
        <v>45705</v>
      </c>
      <c r="I4649" s="331">
        <v>45709</v>
      </c>
      <c r="J4649" s="360"/>
      <c r="K4649" s="360"/>
      <c r="L4649" s="360"/>
      <c r="M4649" s="333" t="s">
        <v>3938</v>
      </c>
      <c r="N4649" s="341">
        <v>1</v>
      </c>
      <c r="O4649" s="340">
        <v>869.5</v>
      </c>
      <c r="P4649" s="341">
        <v>2025</v>
      </c>
    </row>
    <row r="4650" spans="1:16" ht="15.75" customHeight="1" x14ac:dyDescent="0.25">
      <c r="A4650" s="360" t="s">
        <v>4888</v>
      </c>
      <c r="B4650" s="363" t="s">
        <v>4083</v>
      </c>
      <c r="C4650" s="321">
        <v>5786663.4199999999</v>
      </c>
      <c r="D4650" s="360"/>
      <c r="E4650" s="360"/>
      <c r="F4650" s="360"/>
      <c r="G4650" s="363">
        <v>5786663.4199999999</v>
      </c>
      <c r="H4650" s="328">
        <v>45653</v>
      </c>
      <c r="I4650" s="331">
        <v>45654</v>
      </c>
      <c r="J4650" s="360"/>
      <c r="K4650" s="360"/>
      <c r="L4650" s="360"/>
      <c r="M4650" s="333" t="s">
        <v>3938</v>
      </c>
      <c r="N4650" s="341">
        <v>1</v>
      </c>
      <c r="O4650" s="340">
        <v>1074.3</v>
      </c>
      <c r="P4650" s="341">
        <v>2024</v>
      </c>
    </row>
    <row r="4651" spans="1:16" ht="15.75" customHeight="1" x14ac:dyDescent="0.25">
      <c r="A4651" s="274" t="s">
        <v>4902</v>
      </c>
      <c r="B4651" s="325" t="s">
        <v>2112</v>
      </c>
      <c r="C4651" s="321">
        <v>5076084.96</v>
      </c>
      <c r="D4651" s="360"/>
      <c r="E4651" s="360"/>
      <c r="F4651" s="360"/>
      <c r="G4651" s="363">
        <v>5076084.96</v>
      </c>
      <c r="H4651" s="328">
        <v>45705</v>
      </c>
      <c r="I4651" s="331">
        <v>45716</v>
      </c>
      <c r="J4651" s="360"/>
      <c r="K4651" s="360"/>
      <c r="L4651" s="360"/>
      <c r="M4651" s="333" t="s">
        <v>3938</v>
      </c>
      <c r="N4651" s="341">
        <v>1</v>
      </c>
      <c r="O4651" s="340">
        <v>1050.3</v>
      </c>
      <c r="P4651" s="214">
        <v>2025</v>
      </c>
    </row>
    <row r="4652" spans="1:16" ht="15.75" customHeight="1" x14ac:dyDescent="0.25">
      <c r="A4652" s="274" t="s">
        <v>4903</v>
      </c>
      <c r="B4652" s="325" t="s">
        <v>2112</v>
      </c>
      <c r="C4652" s="321">
        <v>3127539.89</v>
      </c>
      <c r="D4652" s="360"/>
      <c r="E4652" s="360"/>
      <c r="F4652" s="360"/>
      <c r="G4652" s="363">
        <v>3127539.89</v>
      </c>
      <c r="H4652" s="328">
        <v>45705</v>
      </c>
      <c r="I4652" s="331">
        <v>45716</v>
      </c>
      <c r="J4652" s="360"/>
      <c r="K4652" s="360"/>
      <c r="L4652" s="360"/>
      <c r="M4652" s="333" t="s">
        <v>3938</v>
      </c>
      <c r="N4652" s="341">
        <v>1</v>
      </c>
      <c r="O4652" s="340">
        <v>611.4</v>
      </c>
      <c r="P4652" s="214">
        <v>2025</v>
      </c>
    </row>
    <row r="4653" spans="1:16" ht="15.75" customHeight="1" x14ac:dyDescent="0.25">
      <c r="A4653" s="274" t="s">
        <v>4904</v>
      </c>
      <c r="B4653" s="325" t="s">
        <v>2112</v>
      </c>
      <c r="C4653" s="321">
        <v>2177819.2400000002</v>
      </c>
      <c r="D4653" s="360"/>
      <c r="E4653" s="360"/>
      <c r="F4653" s="360"/>
      <c r="G4653" s="363">
        <v>2177819.2400000002</v>
      </c>
      <c r="H4653" s="328">
        <v>45705</v>
      </c>
      <c r="I4653" s="331">
        <v>45716</v>
      </c>
      <c r="J4653" s="360"/>
      <c r="K4653" s="360"/>
      <c r="L4653" s="360"/>
      <c r="M4653" s="333" t="s">
        <v>3938</v>
      </c>
      <c r="N4653" s="341">
        <v>1</v>
      </c>
      <c r="O4653" s="340">
        <v>398.9</v>
      </c>
      <c r="P4653" s="214">
        <v>2025</v>
      </c>
    </row>
    <row r="4654" spans="1:16" ht="15.75" customHeight="1" x14ac:dyDescent="0.25">
      <c r="A4654" s="274" t="s">
        <v>1195</v>
      </c>
      <c r="B4654" s="341" t="s">
        <v>4154</v>
      </c>
      <c r="C4654" s="321">
        <v>4263725.9400000004</v>
      </c>
      <c r="D4654" s="360"/>
      <c r="E4654" s="360"/>
      <c r="F4654" s="360"/>
      <c r="G4654" s="363">
        <v>4263725.9400000004</v>
      </c>
      <c r="H4654" s="328">
        <v>45653</v>
      </c>
      <c r="I4654" s="331">
        <v>45698</v>
      </c>
      <c r="J4654" s="360"/>
      <c r="K4654" s="360"/>
      <c r="L4654" s="360"/>
      <c r="M4654" s="333" t="s">
        <v>3938</v>
      </c>
      <c r="N4654" s="341">
        <v>1</v>
      </c>
      <c r="O4654" s="340">
        <v>643</v>
      </c>
      <c r="P4654" s="214">
        <v>2024</v>
      </c>
    </row>
    <row r="4655" spans="1:16" ht="15.75" customHeight="1" x14ac:dyDescent="0.25">
      <c r="A4655" s="274" t="s">
        <v>4905</v>
      </c>
      <c r="B4655" s="341" t="s">
        <v>2081</v>
      </c>
      <c r="C4655" s="321">
        <v>5093817.0599999996</v>
      </c>
      <c r="D4655" s="360"/>
      <c r="E4655" s="360"/>
      <c r="F4655" s="360"/>
      <c r="G4655" s="363">
        <v>5093817.0599999996</v>
      </c>
      <c r="H4655" s="328">
        <v>45695</v>
      </c>
      <c r="I4655" s="331">
        <v>45716</v>
      </c>
      <c r="J4655" s="360"/>
      <c r="K4655" s="360"/>
      <c r="L4655" s="360"/>
      <c r="M4655" s="333" t="s">
        <v>3938</v>
      </c>
      <c r="N4655" s="341">
        <v>1</v>
      </c>
      <c r="O4655" s="340">
        <v>946.9</v>
      </c>
      <c r="P4655" s="214">
        <v>2025</v>
      </c>
    </row>
    <row r="4656" spans="1:16" ht="15.75" customHeight="1" x14ac:dyDescent="0.25">
      <c r="A4656" s="154" t="s">
        <v>4919</v>
      </c>
      <c r="B4656" s="341" t="s">
        <v>4511</v>
      </c>
      <c r="C4656" s="321">
        <v>1102569.3799999999</v>
      </c>
      <c r="D4656" s="274"/>
      <c r="E4656" s="274"/>
      <c r="F4656" s="274"/>
      <c r="G4656" s="134">
        <v>1102569.3799999999</v>
      </c>
      <c r="H4656" s="274" t="s">
        <v>4920</v>
      </c>
      <c r="I4656" s="331">
        <v>45705</v>
      </c>
      <c r="J4656" s="274"/>
      <c r="K4656" s="274"/>
      <c r="L4656" s="274"/>
      <c r="M4656" s="333" t="s">
        <v>3556</v>
      </c>
      <c r="N4656" s="214">
        <v>3</v>
      </c>
      <c r="O4656" s="340">
        <v>836.4</v>
      </c>
      <c r="P4656" s="341">
        <v>2024</v>
      </c>
    </row>
    <row r="4657" spans="1:16" ht="15.75" customHeight="1" x14ac:dyDescent="0.25">
      <c r="A4657" s="154" t="s">
        <v>4921</v>
      </c>
      <c r="B4657" s="366" t="s">
        <v>4154</v>
      </c>
      <c r="C4657" s="366">
        <v>1982451.85</v>
      </c>
      <c r="D4657" s="154"/>
      <c r="E4657" s="154"/>
      <c r="F4657" s="154"/>
      <c r="G4657" s="366">
        <v>1982451.85</v>
      </c>
      <c r="H4657" s="328">
        <v>45629</v>
      </c>
      <c r="I4657" s="331">
        <v>45742</v>
      </c>
      <c r="J4657" s="154"/>
      <c r="K4657" s="154"/>
      <c r="L4657" s="154"/>
      <c r="M4657" s="333" t="s">
        <v>3939</v>
      </c>
      <c r="N4657" s="341">
        <v>2</v>
      </c>
      <c r="O4657" s="340">
        <v>352.1</v>
      </c>
      <c r="P4657" s="341">
        <v>2024</v>
      </c>
    </row>
    <row r="4658" spans="1:16" ht="15.75" customHeight="1" x14ac:dyDescent="0.25">
      <c r="A4658" s="154" t="s">
        <v>4922</v>
      </c>
      <c r="B4658" s="366" t="s">
        <v>4195</v>
      </c>
      <c r="C4658" s="366">
        <v>4800109.08</v>
      </c>
      <c r="D4658" s="154"/>
      <c r="E4658" s="154"/>
      <c r="F4658" s="154"/>
      <c r="G4658" s="366">
        <v>4800109.08</v>
      </c>
      <c r="H4658" s="328">
        <v>45735</v>
      </c>
      <c r="I4658" s="331">
        <v>45743</v>
      </c>
      <c r="J4658" s="154"/>
      <c r="K4658" s="154"/>
      <c r="L4658" s="154"/>
      <c r="M4658" s="333" t="s">
        <v>3938</v>
      </c>
      <c r="N4658" s="341">
        <v>1</v>
      </c>
      <c r="O4658" s="340">
        <v>877.2</v>
      </c>
      <c r="P4658" s="341">
        <v>2025</v>
      </c>
    </row>
    <row r="4659" spans="1:16" ht="15.75" customHeight="1" x14ac:dyDescent="0.25">
      <c r="A4659" s="154" t="s">
        <v>4923</v>
      </c>
      <c r="B4659" s="366" t="s">
        <v>694</v>
      </c>
      <c r="C4659" s="366">
        <v>5197417.9800000004</v>
      </c>
      <c r="D4659" s="154"/>
      <c r="E4659" s="154"/>
      <c r="F4659" s="154"/>
      <c r="G4659" s="366">
        <v>5197417.9800000004</v>
      </c>
      <c r="H4659" s="328">
        <v>45744</v>
      </c>
      <c r="I4659" s="331">
        <v>45750</v>
      </c>
      <c r="J4659" s="154"/>
      <c r="K4659" s="154"/>
      <c r="L4659" s="154"/>
      <c r="M4659" s="333" t="s">
        <v>3938</v>
      </c>
      <c r="N4659" s="341">
        <v>1</v>
      </c>
      <c r="O4659" s="340">
        <v>1498.3</v>
      </c>
      <c r="P4659" s="341">
        <v>2025</v>
      </c>
    </row>
    <row r="4660" spans="1:16" ht="15.75" customHeight="1" x14ac:dyDescent="0.25">
      <c r="A4660" s="154" t="s">
        <v>4924</v>
      </c>
      <c r="B4660" s="366" t="s">
        <v>4195</v>
      </c>
      <c r="C4660" s="366">
        <v>6475338.0499999998</v>
      </c>
      <c r="D4660" s="154"/>
      <c r="E4660" s="154"/>
      <c r="F4660" s="154"/>
      <c r="G4660" s="366">
        <v>6475338.0499999998</v>
      </c>
      <c r="H4660" s="328">
        <v>45735</v>
      </c>
      <c r="I4660" s="331">
        <v>45748</v>
      </c>
      <c r="J4660" s="154"/>
      <c r="K4660" s="154"/>
      <c r="L4660" s="154"/>
      <c r="M4660" s="333" t="s">
        <v>3938</v>
      </c>
      <c r="N4660" s="341">
        <v>1</v>
      </c>
      <c r="O4660" s="340">
        <v>3369.7</v>
      </c>
      <c r="P4660" s="341">
        <v>2025</v>
      </c>
    </row>
    <row r="4661" spans="1:16" ht="15.75" customHeight="1" x14ac:dyDescent="0.25">
      <c r="A4661" s="154" t="s">
        <v>4925</v>
      </c>
      <c r="B4661" s="366" t="s">
        <v>4195</v>
      </c>
      <c r="C4661" s="366">
        <v>5189632.6100000003</v>
      </c>
      <c r="D4661" s="154"/>
      <c r="E4661" s="154"/>
      <c r="F4661" s="154"/>
      <c r="G4661" s="366">
        <v>5189632.6100000003</v>
      </c>
      <c r="H4661" s="328">
        <v>45740</v>
      </c>
      <c r="I4661" s="331">
        <v>45755</v>
      </c>
      <c r="J4661" s="154"/>
      <c r="K4661" s="154"/>
      <c r="L4661" s="154"/>
      <c r="M4661" s="333" t="s">
        <v>3938</v>
      </c>
      <c r="N4661" s="341">
        <v>1</v>
      </c>
      <c r="O4661" s="340">
        <v>1020.7</v>
      </c>
      <c r="P4661" s="341">
        <v>2025</v>
      </c>
    </row>
    <row r="4662" spans="1:16" ht="15.75" customHeight="1" x14ac:dyDescent="0.25">
      <c r="A4662" s="274" t="s">
        <v>4941</v>
      </c>
      <c r="B4662" s="341" t="s">
        <v>4195</v>
      </c>
      <c r="C4662" s="321">
        <v>3373222.57</v>
      </c>
      <c r="D4662" s="154"/>
      <c r="E4662" s="154"/>
      <c r="F4662" s="154"/>
      <c r="G4662" s="366">
        <v>3373222.57</v>
      </c>
      <c r="H4662" s="328">
        <v>45762</v>
      </c>
      <c r="I4662" s="331">
        <v>45763</v>
      </c>
      <c r="J4662" s="154"/>
      <c r="K4662" s="154"/>
      <c r="L4662" s="154"/>
      <c r="M4662" s="333" t="s">
        <v>3938</v>
      </c>
      <c r="N4662" s="341">
        <v>1</v>
      </c>
      <c r="O4662" s="340">
        <v>617.9</v>
      </c>
      <c r="P4662" s="341">
        <v>2025</v>
      </c>
    </row>
    <row r="4663" spans="1:16" ht="15.75" customHeight="1" x14ac:dyDescent="0.25">
      <c r="A4663" s="274" t="s">
        <v>4942</v>
      </c>
      <c r="B4663" s="341" t="s">
        <v>4162</v>
      </c>
      <c r="C4663" s="321">
        <v>11138099.5</v>
      </c>
      <c r="D4663" s="154"/>
      <c r="E4663" s="154"/>
      <c r="F4663" s="154"/>
      <c r="G4663" s="366">
        <v>11138099.5</v>
      </c>
      <c r="H4663" s="328">
        <v>45736</v>
      </c>
      <c r="I4663" s="331">
        <v>45754</v>
      </c>
      <c r="J4663" s="154"/>
      <c r="K4663" s="154"/>
      <c r="L4663" s="154"/>
      <c r="M4663" s="333" t="s">
        <v>3938</v>
      </c>
      <c r="N4663" s="341">
        <v>1</v>
      </c>
      <c r="O4663" s="340">
        <v>6053.7</v>
      </c>
      <c r="P4663" s="341">
        <v>2025</v>
      </c>
    </row>
    <row r="4664" spans="1:16" ht="15.75" customHeight="1" x14ac:dyDescent="0.25">
      <c r="A4664" s="274" t="s">
        <v>4943</v>
      </c>
      <c r="B4664" s="341" t="s">
        <v>4083</v>
      </c>
      <c r="C4664" s="321">
        <v>3291818.93</v>
      </c>
      <c r="D4664" s="154"/>
      <c r="E4664" s="154"/>
      <c r="F4664" s="154"/>
      <c r="G4664" s="366">
        <v>3291818.93</v>
      </c>
      <c r="H4664" s="328">
        <v>45722</v>
      </c>
      <c r="I4664" s="331">
        <v>45754</v>
      </c>
      <c r="J4664" s="154"/>
      <c r="K4664" s="154"/>
      <c r="L4664" s="154"/>
      <c r="M4664" s="333" t="s">
        <v>3937</v>
      </c>
      <c r="N4664" s="341">
        <v>1</v>
      </c>
      <c r="O4664" s="340">
        <v>1436.7</v>
      </c>
      <c r="P4664" s="341">
        <v>2025</v>
      </c>
    </row>
    <row r="4665" spans="1:16" ht="15.75" customHeight="1" x14ac:dyDescent="0.25">
      <c r="A4665" s="274" t="s">
        <v>4944</v>
      </c>
      <c r="B4665" s="341" t="s">
        <v>4083</v>
      </c>
      <c r="C4665" s="321">
        <v>3314920.98</v>
      </c>
      <c r="D4665" s="154"/>
      <c r="E4665" s="154"/>
      <c r="F4665" s="154"/>
      <c r="G4665" s="366">
        <v>3314920.98</v>
      </c>
      <c r="H4665" s="328">
        <v>45722</v>
      </c>
      <c r="I4665" s="331">
        <v>45763</v>
      </c>
      <c r="J4665" s="154"/>
      <c r="K4665" s="154"/>
      <c r="L4665" s="154"/>
      <c r="M4665" s="333" t="s">
        <v>3937</v>
      </c>
      <c r="N4665" s="341">
        <v>1</v>
      </c>
      <c r="O4665" s="340">
        <v>1437.2</v>
      </c>
      <c r="P4665" s="341">
        <v>2025</v>
      </c>
    </row>
    <row r="4666" spans="1:16" ht="15.75" customHeight="1" x14ac:dyDescent="0.25">
      <c r="A4666" s="274" t="s">
        <v>4945</v>
      </c>
      <c r="B4666" s="341" t="s">
        <v>4083</v>
      </c>
      <c r="C4666" s="321">
        <v>3292149.5</v>
      </c>
      <c r="D4666" s="154"/>
      <c r="E4666" s="154"/>
      <c r="F4666" s="154"/>
      <c r="G4666" s="366">
        <v>3292149.5</v>
      </c>
      <c r="H4666" s="328">
        <v>45721</v>
      </c>
      <c r="I4666" s="331">
        <v>45754</v>
      </c>
      <c r="J4666" s="154"/>
      <c r="K4666" s="154"/>
      <c r="L4666" s="154"/>
      <c r="M4666" s="333" t="s">
        <v>3937</v>
      </c>
      <c r="N4666" s="341">
        <v>1</v>
      </c>
      <c r="O4666" s="340">
        <v>1446</v>
      </c>
      <c r="P4666" s="341">
        <v>2025</v>
      </c>
    </row>
    <row r="4667" spans="1:16" ht="15.75" customHeight="1" x14ac:dyDescent="0.25">
      <c r="A4667" s="274" t="s">
        <v>4946</v>
      </c>
      <c r="B4667" s="341" t="s">
        <v>4191</v>
      </c>
      <c r="C4667" s="321">
        <v>3319992.79</v>
      </c>
      <c r="D4667" s="154"/>
      <c r="E4667" s="154"/>
      <c r="F4667" s="154"/>
      <c r="G4667" s="366">
        <v>3319992.79</v>
      </c>
      <c r="H4667" s="328">
        <v>45751</v>
      </c>
      <c r="I4667" s="331">
        <v>45765</v>
      </c>
      <c r="J4667" s="154"/>
      <c r="K4667" s="154"/>
      <c r="L4667" s="154"/>
      <c r="M4667" s="333" t="s">
        <v>3937</v>
      </c>
      <c r="N4667" s="341">
        <v>1</v>
      </c>
      <c r="O4667" s="340">
        <v>1450</v>
      </c>
      <c r="P4667" s="341">
        <v>2025</v>
      </c>
    </row>
    <row r="4668" spans="1:16" ht="15.75" customHeight="1" x14ac:dyDescent="0.25">
      <c r="A4668" s="360" t="s">
        <v>4962</v>
      </c>
      <c r="B4668" s="363" t="s">
        <v>4511</v>
      </c>
      <c r="C4668" s="321">
        <v>2511305.34</v>
      </c>
      <c r="D4668" s="154"/>
      <c r="E4668" s="154"/>
      <c r="F4668" s="154"/>
      <c r="G4668" s="366">
        <v>2511305.34</v>
      </c>
      <c r="H4668" s="328">
        <v>45631</v>
      </c>
      <c r="I4668" s="331">
        <v>45775</v>
      </c>
      <c r="J4668" s="154"/>
      <c r="K4668" s="154"/>
      <c r="L4668" s="154"/>
      <c r="M4668" s="333" t="s">
        <v>3937</v>
      </c>
      <c r="N4668" s="341">
        <v>1</v>
      </c>
      <c r="O4668" s="340">
        <v>1298.7</v>
      </c>
      <c r="P4668" s="341">
        <v>2024</v>
      </c>
    </row>
    <row r="4669" spans="1:16" ht="15.75" customHeight="1" x14ac:dyDescent="0.25">
      <c r="A4669" s="360" t="s">
        <v>4963</v>
      </c>
      <c r="B4669" s="363" t="s">
        <v>4191</v>
      </c>
      <c r="C4669" s="106">
        <v>3264149.62</v>
      </c>
      <c r="D4669" s="154"/>
      <c r="E4669" s="154"/>
      <c r="F4669" s="154"/>
      <c r="G4669" s="366">
        <v>3264149.62</v>
      </c>
      <c r="H4669" s="328">
        <v>45764</v>
      </c>
      <c r="I4669" s="331">
        <v>45776</v>
      </c>
      <c r="J4669" s="154"/>
      <c r="K4669" s="154"/>
      <c r="L4669" s="154"/>
      <c r="M4669" s="333" t="s">
        <v>3937</v>
      </c>
      <c r="N4669" s="341">
        <v>1</v>
      </c>
      <c r="O4669" s="340">
        <v>1446</v>
      </c>
      <c r="P4669" s="341">
        <v>2025</v>
      </c>
    </row>
    <row r="4670" spans="1:16" ht="15.75" customHeight="1" x14ac:dyDescent="0.25">
      <c r="A4670" s="360" t="s">
        <v>4964</v>
      </c>
      <c r="B4670" s="363" t="s">
        <v>4191</v>
      </c>
      <c r="C4670" s="106">
        <v>3308209.93</v>
      </c>
      <c r="D4670" s="154"/>
      <c r="E4670" s="154"/>
      <c r="F4670" s="154"/>
      <c r="G4670" s="366">
        <v>3308209.93</v>
      </c>
      <c r="H4670" s="328">
        <v>45764</v>
      </c>
      <c r="I4670" s="331">
        <v>45770</v>
      </c>
      <c r="J4670" s="154"/>
      <c r="K4670" s="154"/>
      <c r="L4670" s="154"/>
      <c r="M4670" s="333" t="s">
        <v>3937</v>
      </c>
      <c r="N4670" s="341">
        <v>1</v>
      </c>
      <c r="O4670" s="340">
        <v>1426.3</v>
      </c>
      <c r="P4670" s="341">
        <v>2025</v>
      </c>
    </row>
    <row r="4671" spans="1:16" ht="15.75" customHeight="1" x14ac:dyDescent="0.25">
      <c r="A4671" s="360" t="s">
        <v>4965</v>
      </c>
      <c r="B4671" s="363" t="s">
        <v>4191</v>
      </c>
      <c r="C4671" s="106">
        <v>3373929.49</v>
      </c>
      <c r="D4671" s="154"/>
      <c r="E4671" s="154"/>
      <c r="F4671" s="154"/>
      <c r="G4671" s="366">
        <v>3373929.49</v>
      </c>
      <c r="H4671" s="328">
        <v>45764</v>
      </c>
      <c r="I4671" s="331">
        <v>45776</v>
      </c>
      <c r="J4671" s="154"/>
      <c r="K4671" s="154"/>
      <c r="L4671" s="154"/>
      <c r="M4671" s="333" t="s">
        <v>3937</v>
      </c>
      <c r="N4671" s="341">
        <v>1</v>
      </c>
      <c r="O4671" s="340">
        <v>1417.8</v>
      </c>
      <c r="P4671" s="341">
        <v>2025</v>
      </c>
    </row>
    <row r="4672" spans="1:16" ht="15.75" customHeight="1" x14ac:dyDescent="0.25">
      <c r="A4672" s="360" t="s">
        <v>821</v>
      </c>
      <c r="B4672" s="363" t="s">
        <v>2112</v>
      </c>
      <c r="C4672" s="106">
        <v>4020557.06</v>
      </c>
      <c r="D4672" s="154"/>
      <c r="E4672" s="154"/>
      <c r="F4672" s="154"/>
      <c r="G4672" s="366">
        <v>4020557.06</v>
      </c>
      <c r="H4672" s="49">
        <v>45757</v>
      </c>
      <c r="I4672" s="331">
        <v>45771</v>
      </c>
      <c r="J4672" s="154"/>
      <c r="K4672" s="154"/>
      <c r="L4672" s="154"/>
      <c r="M4672" s="333" t="s">
        <v>3938</v>
      </c>
      <c r="N4672" s="341">
        <v>1</v>
      </c>
      <c r="O4672" s="135">
        <v>721.4</v>
      </c>
      <c r="P4672" s="341">
        <v>2025</v>
      </c>
    </row>
    <row r="4673" spans="1:16" ht="15.75" customHeight="1" x14ac:dyDescent="0.25">
      <c r="A4673" s="360" t="s">
        <v>1005</v>
      </c>
      <c r="B4673" s="363" t="s">
        <v>2112</v>
      </c>
      <c r="C4673" s="106">
        <v>4032545.5</v>
      </c>
      <c r="D4673" s="154"/>
      <c r="E4673" s="154"/>
      <c r="F4673" s="154"/>
      <c r="G4673" s="366">
        <v>4032545.5</v>
      </c>
      <c r="H4673" s="49">
        <v>45757</v>
      </c>
      <c r="I4673" s="331">
        <v>45771</v>
      </c>
      <c r="J4673" s="154"/>
      <c r="K4673" s="154"/>
      <c r="L4673" s="154"/>
      <c r="M4673" s="333" t="s">
        <v>3938</v>
      </c>
      <c r="N4673" s="341">
        <v>1</v>
      </c>
      <c r="O4673" s="135">
        <v>720.8</v>
      </c>
      <c r="P4673" s="341">
        <v>2025</v>
      </c>
    </row>
    <row r="4674" spans="1:16" ht="15.75" customHeight="1" x14ac:dyDescent="0.25">
      <c r="A4674" s="360" t="s">
        <v>1915</v>
      </c>
      <c r="B4674" s="363" t="s">
        <v>2112</v>
      </c>
      <c r="C4674" s="106">
        <v>4058888.77</v>
      </c>
      <c r="D4674" s="154"/>
      <c r="E4674" s="154"/>
      <c r="F4674" s="154"/>
      <c r="G4674" s="366">
        <v>4058888.77</v>
      </c>
      <c r="H4674" s="49">
        <v>45757</v>
      </c>
      <c r="I4674" s="331">
        <v>45771</v>
      </c>
      <c r="J4674" s="154"/>
      <c r="K4674" s="154"/>
      <c r="L4674" s="154"/>
      <c r="M4674" s="333" t="s">
        <v>3938</v>
      </c>
      <c r="N4674" s="341">
        <v>1</v>
      </c>
      <c r="O4674" s="135">
        <v>723.1</v>
      </c>
      <c r="P4674" s="341">
        <v>2025</v>
      </c>
    </row>
    <row r="4675" spans="1:16" ht="15.75" customHeight="1" x14ac:dyDescent="0.25">
      <c r="A4675" s="360" t="s">
        <v>1578</v>
      </c>
      <c r="B4675" s="363" t="s">
        <v>4745</v>
      </c>
      <c r="C4675" s="106">
        <v>2285397.91</v>
      </c>
      <c r="D4675" s="154"/>
      <c r="E4675" s="154"/>
      <c r="F4675" s="154"/>
      <c r="G4675" s="366">
        <v>2285397.91</v>
      </c>
      <c r="H4675" s="49">
        <v>45751</v>
      </c>
      <c r="I4675" s="331">
        <v>45784</v>
      </c>
      <c r="J4675" s="154"/>
      <c r="K4675" s="154"/>
      <c r="L4675" s="154"/>
      <c r="M4675" s="333" t="s">
        <v>3938</v>
      </c>
      <c r="N4675" s="341">
        <v>1</v>
      </c>
      <c r="O4675" s="135">
        <v>443.9</v>
      </c>
      <c r="P4675" s="341">
        <v>2025</v>
      </c>
    </row>
    <row r="4676" spans="1:16" ht="15.75" customHeight="1" x14ac:dyDescent="0.25">
      <c r="A4676" s="360" t="s">
        <v>4969</v>
      </c>
      <c r="B4676" s="363" t="s">
        <v>4154</v>
      </c>
      <c r="C4676" s="338">
        <v>5296774.2</v>
      </c>
      <c r="D4676" s="360"/>
      <c r="E4676" s="360"/>
      <c r="F4676" s="360"/>
      <c r="G4676" s="363">
        <v>5296774.2</v>
      </c>
      <c r="H4676" s="328">
        <v>45708</v>
      </c>
      <c r="I4676" s="331">
        <v>45792</v>
      </c>
      <c r="J4676" s="360"/>
      <c r="K4676" s="360"/>
      <c r="L4676" s="360"/>
      <c r="M4676" s="333" t="s">
        <v>3938</v>
      </c>
      <c r="N4676" s="341">
        <v>1</v>
      </c>
      <c r="O4676" s="340">
        <v>862.7</v>
      </c>
      <c r="P4676" s="341">
        <v>2025</v>
      </c>
    </row>
    <row r="4677" spans="1:16" ht="15.75" customHeight="1" x14ac:dyDescent="0.25">
      <c r="A4677" s="360" t="s">
        <v>4970</v>
      </c>
      <c r="B4677" s="363" t="s">
        <v>2081</v>
      </c>
      <c r="C4677" s="338">
        <v>3512993.23</v>
      </c>
      <c r="D4677" s="360"/>
      <c r="E4677" s="360"/>
      <c r="F4677" s="360"/>
      <c r="G4677" s="363">
        <v>3512993.23</v>
      </c>
      <c r="H4677" s="328">
        <v>45722</v>
      </c>
      <c r="I4677" s="331">
        <v>45764</v>
      </c>
      <c r="J4677" s="360"/>
      <c r="K4677" s="360"/>
      <c r="L4677" s="360"/>
      <c r="M4677" s="333" t="s">
        <v>3938</v>
      </c>
      <c r="N4677" s="341">
        <v>1</v>
      </c>
      <c r="O4677" s="340">
        <v>1300.5</v>
      </c>
      <c r="P4677" s="341">
        <v>2025</v>
      </c>
    </row>
    <row r="4678" spans="1:16" ht="15.75" customHeight="1" x14ac:dyDescent="0.25">
      <c r="A4678" s="360" t="s">
        <v>4971</v>
      </c>
      <c r="B4678" s="367" t="s">
        <v>4090</v>
      </c>
      <c r="C4678" s="338">
        <v>7648952.3899999997</v>
      </c>
      <c r="D4678" s="360"/>
      <c r="E4678" s="360"/>
      <c r="F4678" s="360"/>
      <c r="G4678" s="363">
        <v>7648952.3899999997</v>
      </c>
      <c r="H4678" s="49">
        <v>45792</v>
      </c>
      <c r="I4678" s="331">
        <v>45799</v>
      </c>
      <c r="J4678" s="360"/>
      <c r="K4678" s="360"/>
      <c r="L4678" s="360"/>
      <c r="M4678" s="333" t="s">
        <v>3938</v>
      </c>
      <c r="N4678" s="341">
        <v>1</v>
      </c>
      <c r="O4678" s="135">
        <v>2505.6999999999998</v>
      </c>
      <c r="P4678" s="341">
        <v>2025</v>
      </c>
    </row>
    <row r="4679" spans="1:16" ht="15.75" customHeight="1" x14ac:dyDescent="0.25">
      <c r="A4679" s="360" t="s">
        <v>4976</v>
      </c>
      <c r="B4679" s="363" t="s">
        <v>4099</v>
      </c>
      <c r="C4679" s="321">
        <v>4130392.68</v>
      </c>
      <c r="D4679" s="360"/>
      <c r="E4679" s="360"/>
      <c r="F4679" s="360"/>
      <c r="G4679" s="363">
        <v>4130392.68</v>
      </c>
      <c r="H4679" s="328" t="s">
        <v>4985</v>
      </c>
      <c r="I4679" s="331">
        <v>45797</v>
      </c>
      <c r="J4679" s="360"/>
      <c r="K4679" s="360"/>
      <c r="L4679" s="360"/>
      <c r="M4679" s="333" t="s">
        <v>4466</v>
      </c>
      <c r="N4679" s="341">
        <v>4</v>
      </c>
      <c r="O4679" s="340">
        <v>2448.38</v>
      </c>
      <c r="P4679" s="341">
        <v>2024</v>
      </c>
    </row>
    <row r="4680" spans="1:16" ht="15.75" customHeight="1" x14ac:dyDescent="0.25">
      <c r="A4680" s="360" t="s">
        <v>4977</v>
      </c>
      <c r="B4680" s="367" t="s">
        <v>4090</v>
      </c>
      <c r="C4680" s="321">
        <v>5331548.21</v>
      </c>
      <c r="D4680" s="360"/>
      <c r="E4680" s="360"/>
      <c r="F4680" s="360"/>
      <c r="G4680" s="363">
        <v>5331548.21</v>
      </c>
      <c r="H4680" s="49">
        <v>45793</v>
      </c>
      <c r="I4680" s="331">
        <v>45800</v>
      </c>
      <c r="J4680" s="360"/>
      <c r="K4680" s="360"/>
      <c r="L4680" s="360"/>
      <c r="M4680" s="214" t="s">
        <v>3938</v>
      </c>
      <c r="N4680" s="341">
        <v>1</v>
      </c>
      <c r="O4680" s="135">
        <v>528.29999999999995</v>
      </c>
      <c r="P4680" s="341">
        <v>2025</v>
      </c>
    </row>
    <row r="4681" spans="1:16" ht="15.75" customHeight="1" x14ac:dyDescent="0.25">
      <c r="A4681" s="360" t="s">
        <v>4978</v>
      </c>
      <c r="B4681" s="363" t="s">
        <v>2081</v>
      </c>
      <c r="C4681" s="321">
        <v>3517036.86</v>
      </c>
      <c r="D4681" s="360"/>
      <c r="E4681" s="360"/>
      <c r="F4681" s="360"/>
      <c r="G4681" s="363">
        <v>3517036.86</v>
      </c>
      <c r="H4681" s="329">
        <v>45757</v>
      </c>
      <c r="I4681" s="331">
        <v>45805</v>
      </c>
      <c r="J4681" s="360"/>
      <c r="K4681" s="360"/>
      <c r="L4681" s="360"/>
      <c r="M4681" s="334" t="s">
        <v>3938</v>
      </c>
      <c r="N4681" s="336">
        <v>1</v>
      </c>
      <c r="O4681" s="135">
        <v>624.5</v>
      </c>
      <c r="P4681" s="341">
        <v>2025</v>
      </c>
    </row>
    <row r="4682" spans="1:16" ht="15.75" customHeight="1" x14ac:dyDescent="0.25">
      <c r="A4682" s="360" t="s">
        <v>4979</v>
      </c>
      <c r="B4682" s="367" t="s">
        <v>4083</v>
      </c>
      <c r="C4682" s="321">
        <v>3314999.03</v>
      </c>
      <c r="D4682" s="360"/>
      <c r="E4682" s="360"/>
      <c r="F4682" s="360"/>
      <c r="G4682" s="363">
        <v>3314999.03</v>
      </c>
      <c r="H4682" s="328">
        <v>45765</v>
      </c>
      <c r="I4682" s="331">
        <v>45804</v>
      </c>
      <c r="J4682" s="360"/>
      <c r="K4682" s="360"/>
      <c r="L4682" s="360"/>
      <c r="M4682" s="333" t="s">
        <v>3937</v>
      </c>
      <c r="N4682" s="341">
        <v>1</v>
      </c>
      <c r="O4682" s="340">
        <v>1288.0999999999999</v>
      </c>
      <c r="P4682" s="341">
        <v>2025</v>
      </c>
    </row>
    <row r="4683" spans="1:16" ht="15.75" customHeight="1" x14ac:dyDescent="0.25">
      <c r="A4683" s="360" t="s">
        <v>4980</v>
      </c>
      <c r="B4683" s="363" t="s">
        <v>2081</v>
      </c>
      <c r="C4683" s="321">
        <v>4207886.9400000004</v>
      </c>
      <c r="D4683" s="360"/>
      <c r="E4683" s="360"/>
      <c r="F4683" s="360"/>
      <c r="G4683" s="363">
        <v>4207886.9400000004</v>
      </c>
      <c r="H4683" s="328">
        <v>45729</v>
      </c>
      <c r="I4683" s="331">
        <v>45792</v>
      </c>
      <c r="J4683" s="360"/>
      <c r="K4683" s="360"/>
      <c r="L4683" s="360"/>
      <c r="M4683" s="333" t="s">
        <v>3938</v>
      </c>
      <c r="N4683" s="341">
        <v>1</v>
      </c>
      <c r="O4683" s="340">
        <v>691.54</v>
      </c>
      <c r="P4683" s="341">
        <v>2025</v>
      </c>
    </row>
    <row r="4684" spans="1:16" ht="15.75" customHeight="1" x14ac:dyDescent="0.25">
      <c r="A4684" s="360" t="s">
        <v>4981</v>
      </c>
      <c r="B4684" s="363" t="s">
        <v>2081</v>
      </c>
      <c r="C4684" s="321">
        <v>5030940.12</v>
      </c>
      <c r="D4684" s="360"/>
      <c r="E4684" s="360"/>
      <c r="F4684" s="360"/>
      <c r="G4684" s="363">
        <v>5030940.12</v>
      </c>
      <c r="H4684" s="328">
        <v>45740</v>
      </c>
      <c r="I4684" s="331">
        <v>45793</v>
      </c>
      <c r="J4684" s="360"/>
      <c r="K4684" s="360"/>
      <c r="L4684" s="360"/>
      <c r="M4684" s="333" t="s">
        <v>3938</v>
      </c>
      <c r="N4684" s="341">
        <v>1</v>
      </c>
      <c r="O4684" s="340">
        <v>974</v>
      </c>
      <c r="P4684" s="341">
        <v>2025</v>
      </c>
    </row>
    <row r="4685" spans="1:16" ht="15.75" customHeight="1" x14ac:dyDescent="0.25">
      <c r="A4685" s="360" t="s">
        <v>4982</v>
      </c>
      <c r="B4685" s="363" t="s">
        <v>4162</v>
      </c>
      <c r="C4685" s="321">
        <v>3396792.92</v>
      </c>
      <c r="D4685" s="360"/>
      <c r="E4685" s="360"/>
      <c r="F4685" s="360"/>
      <c r="G4685" s="363">
        <v>3396792.92</v>
      </c>
      <c r="H4685" s="49">
        <v>45758</v>
      </c>
      <c r="I4685" s="331">
        <v>45796</v>
      </c>
      <c r="J4685" s="360"/>
      <c r="K4685" s="360"/>
      <c r="L4685" s="360"/>
      <c r="M4685" s="333" t="s">
        <v>3938</v>
      </c>
      <c r="N4685" s="341">
        <v>1</v>
      </c>
      <c r="O4685" s="135">
        <v>570.9</v>
      </c>
      <c r="P4685" s="341">
        <v>2025</v>
      </c>
    </row>
    <row r="4686" spans="1:16" ht="15.75" customHeight="1" x14ac:dyDescent="0.25">
      <c r="A4686" s="360" t="s">
        <v>2363</v>
      </c>
      <c r="B4686" s="363" t="s">
        <v>2081</v>
      </c>
      <c r="C4686" s="306">
        <v>152671.5</v>
      </c>
      <c r="D4686" s="360"/>
      <c r="E4686" s="360"/>
      <c r="F4686" s="360"/>
      <c r="G4686" s="363">
        <v>152671.5</v>
      </c>
      <c r="H4686" s="49">
        <v>45790</v>
      </c>
      <c r="I4686" s="331">
        <v>45796</v>
      </c>
      <c r="J4686" s="360"/>
      <c r="K4686" s="360"/>
      <c r="L4686" s="360"/>
      <c r="M4686" s="368" t="s">
        <v>4986</v>
      </c>
      <c r="N4686" s="341">
        <v>1</v>
      </c>
      <c r="O4686" s="135">
        <v>647.20000000000005</v>
      </c>
      <c r="P4686" s="341">
        <v>2025</v>
      </c>
    </row>
    <row r="4687" spans="1:16" ht="15.75" customHeight="1" x14ac:dyDescent="0.25">
      <c r="A4687" s="360" t="s">
        <v>4983</v>
      </c>
      <c r="B4687" s="363" t="s">
        <v>4162</v>
      </c>
      <c r="C4687" s="306">
        <v>3606243.67</v>
      </c>
      <c r="D4687" s="360"/>
      <c r="E4687" s="360"/>
      <c r="F4687" s="360"/>
      <c r="G4687" s="363">
        <v>3606243.67</v>
      </c>
      <c r="H4687" s="49">
        <v>45783</v>
      </c>
      <c r="I4687" s="331">
        <v>45796</v>
      </c>
      <c r="J4687" s="360"/>
      <c r="K4687" s="360"/>
      <c r="L4687" s="360"/>
      <c r="M4687" s="333" t="s">
        <v>3938</v>
      </c>
      <c r="N4687" s="341">
        <v>1</v>
      </c>
      <c r="O4687" s="135">
        <v>578</v>
      </c>
      <c r="P4687" s="341">
        <v>2025</v>
      </c>
    </row>
    <row r="4688" spans="1:16" ht="15.75" customHeight="1" x14ac:dyDescent="0.25">
      <c r="A4688" s="360" t="s">
        <v>4984</v>
      </c>
      <c r="B4688" s="363" t="s">
        <v>4195</v>
      </c>
      <c r="C4688" s="306">
        <v>3809697.1</v>
      </c>
      <c r="D4688" s="360"/>
      <c r="E4688" s="360"/>
      <c r="F4688" s="360"/>
      <c r="G4688" s="363">
        <v>3809697.1</v>
      </c>
      <c r="H4688" s="328">
        <v>45799</v>
      </c>
      <c r="I4688" s="331">
        <v>45807</v>
      </c>
      <c r="J4688" s="360"/>
      <c r="K4688" s="360"/>
      <c r="L4688" s="360"/>
      <c r="M4688" s="333" t="s">
        <v>3938</v>
      </c>
      <c r="N4688" s="341">
        <v>1</v>
      </c>
      <c r="O4688" s="340">
        <v>398.4</v>
      </c>
      <c r="P4688" s="341">
        <v>2025</v>
      </c>
    </row>
    <row r="4689" spans="1:16" ht="15.75" customHeight="1" x14ac:dyDescent="0.25">
      <c r="A4689" s="274" t="s">
        <v>4992</v>
      </c>
      <c r="B4689" s="341" t="s">
        <v>694</v>
      </c>
      <c r="C4689" s="306">
        <v>3463938.28</v>
      </c>
      <c r="D4689" s="360"/>
      <c r="E4689" s="360"/>
      <c r="F4689" s="360"/>
      <c r="G4689" s="16">
        <v>3463938.28</v>
      </c>
      <c r="H4689" s="328">
        <v>45807</v>
      </c>
      <c r="I4689" s="331">
        <v>45818</v>
      </c>
      <c r="J4689" s="360"/>
      <c r="K4689" s="360"/>
      <c r="L4689" s="360"/>
      <c r="M4689" s="333" t="s">
        <v>3937</v>
      </c>
      <c r="N4689" s="341">
        <v>1</v>
      </c>
      <c r="O4689" s="340">
        <v>1630</v>
      </c>
      <c r="P4689" s="341">
        <v>2025</v>
      </c>
    </row>
    <row r="4690" spans="1:16" ht="15.75" customHeight="1" x14ac:dyDescent="0.25">
      <c r="A4690" s="274" t="s">
        <v>4993</v>
      </c>
      <c r="B4690" s="341" t="s">
        <v>4154</v>
      </c>
      <c r="C4690" s="306">
        <v>5348985.8</v>
      </c>
      <c r="D4690" s="360"/>
      <c r="E4690" s="360"/>
      <c r="F4690" s="360"/>
      <c r="G4690" s="16">
        <v>5348985.8</v>
      </c>
      <c r="H4690" s="328">
        <v>45758</v>
      </c>
      <c r="I4690" s="331">
        <v>45804</v>
      </c>
      <c r="J4690" s="360"/>
      <c r="K4690" s="360"/>
      <c r="L4690" s="360"/>
      <c r="M4690" s="333" t="s">
        <v>3938</v>
      </c>
      <c r="N4690" s="341">
        <v>1</v>
      </c>
      <c r="O4690" s="340">
        <v>874.5</v>
      </c>
      <c r="P4690" s="341">
        <v>2025</v>
      </c>
    </row>
    <row r="4691" spans="1:16" ht="15.75" customHeight="1" x14ac:dyDescent="0.25">
      <c r="A4691" s="121" t="s">
        <v>4994</v>
      </c>
      <c r="B4691" s="341" t="s">
        <v>4191</v>
      </c>
      <c r="C4691" s="306">
        <v>2804972.18</v>
      </c>
      <c r="D4691" s="360"/>
      <c r="E4691" s="360"/>
      <c r="F4691" s="360"/>
      <c r="G4691" s="16">
        <v>2804972.18</v>
      </c>
      <c r="H4691" s="49">
        <v>45796</v>
      </c>
      <c r="I4691" s="331">
        <v>45825</v>
      </c>
      <c r="J4691" s="360"/>
      <c r="K4691" s="360"/>
      <c r="L4691" s="360"/>
      <c r="M4691" s="333" t="s">
        <v>3937</v>
      </c>
      <c r="N4691" s="341">
        <v>1</v>
      </c>
      <c r="O4691" s="135">
        <v>1111.5999999999999</v>
      </c>
      <c r="P4691" s="341">
        <v>2025</v>
      </c>
    </row>
    <row r="4692" spans="1:16" ht="15.75" customHeight="1" x14ac:dyDescent="0.25">
      <c r="A4692" s="121" t="s">
        <v>4995</v>
      </c>
      <c r="B4692" s="341" t="s">
        <v>4191</v>
      </c>
      <c r="C4692" s="306">
        <v>2852434.88</v>
      </c>
      <c r="D4692" s="360"/>
      <c r="E4692" s="360"/>
      <c r="F4692" s="360"/>
      <c r="G4692" s="16">
        <v>2852434.88</v>
      </c>
      <c r="H4692" s="49">
        <v>45796</v>
      </c>
      <c r="I4692" s="331">
        <v>45825</v>
      </c>
      <c r="J4692" s="360"/>
      <c r="K4692" s="360"/>
      <c r="L4692" s="360"/>
      <c r="M4692" s="333" t="s">
        <v>3937</v>
      </c>
      <c r="N4692" s="341">
        <v>1</v>
      </c>
      <c r="O4692" s="135">
        <v>1303</v>
      </c>
      <c r="P4692" s="341">
        <v>2025</v>
      </c>
    </row>
    <row r="4693" spans="1:16" ht="15.75" customHeight="1" x14ac:dyDescent="0.25">
      <c r="A4693" s="121" t="s">
        <v>4996</v>
      </c>
      <c r="B4693" s="325" t="s">
        <v>4090</v>
      </c>
      <c r="C4693" s="306">
        <v>5301087.38</v>
      </c>
      <c r="D4693" s="360"/>
      <c r="E4693" s="360"/>
      <c r="F4693" s="360"/>
      <c r="G4693" s="16">
        <v>5301087.38</v>
      </c>
      <c r="H4693" s="49">
        <v>45818</v>
      </c>
      <c r="I4693" s="331">
        <v>45827</v>
      </c>
      <c r="J4693" s="360"/>
      <c r="K4693" s="360"/>
      <c r="L4693" s="360"/>
      <c r="M4693" s="214" t="s">
        <v>3938</v>
      </c>
      <c r="N4693" s="341">
        <v>1</v>
      </c>
      <c r="O4693" s="135">
        <v>649.5</v>
      </c>
      <c r="P4693" s="341">
        <v>2025</v>
      </c>
    </row>
    <row r="4694" spans="1:16" ht="15.75" customHeight="1" x14ac:dyDescent="0.25">
      <c r="A4694" s="274" t="s">
        <v>5012</v>
      </c>
      <c r="B4694" s="341" t="s">
        <v>4195</v>
      </c>
      <c r="C4694" s="306">
        <v>6805889.7599999998</v>
      </c>
      <c r="D4694" s="360"/>
      <c r="E4694" s="360"/>
      <c r="F4694" s="360"/>
      <c r="G4694" s="16">
        <v>6805889.7599999998</v>
      </c>
      <c r="H4694" s="328">
        <v>45824</v>
      </c>
      <c r="I4694" s="331">
        <v>45834</v>
      </c>
      <c r="J4694" s="360"/>
      <c r="K4694" s="360"/>
      <c r="L4694" s="360"/>
      <c r="M4694" s="333" t="s">
        <v>3938</v>
      </c>
      <c r="N4694" s="341">
        <v>1</v>
      </c>
      <c r="O4694" s="340">
        <v>3535.1</v>
      </c>
      <c r="P4694" s="341">
        <v>2025</v>
      </c>
    </row>
    <row r="4695" spans="1:16" ht="15.75" customHeight="1" x14ac:dyDescent="0.25">
      <c r="A4695" s="121" t="s">
        <v>5013</v>
      </c>
      <c r="B4695" s="341" t="s">
        <v>4191</v>
      </c>
      <c r="C4695" s="306">
        <v>2740612.31</v>
      </c>
      <c r="D4695" s="360"/>
      <c r="E4695" s="360"/>
      <c r="F4695" s="360"/>
      <c r="G4695" s="16">
        <v>2740612.31</v>
      </c>
      <c r="H4695" s="49">
        <v>45804</v>
      </c>
      <c r="I4695" s="331">
        <v>45835</v>
      </c>
      <c r="J4695" s="360"/>
      <c r="K4695" s="360"/>
      <c r="L4695" s="360"/>
      <c r="M4695" s="333" t="s">
        <v>3937</v>
      </c>
      <c r="N4695" s="341">
        <v>1</v>
      </c>
      <c r="O4695" s="135">
        <v>1417.28</v>
      </c>
      <c r="P4695" s="341">
        <v>2025</v>
      </c>
    </row>
    <row r="4696" spans="1:16" ht="15.75" customHeight="1" x14ac:dyDescent="0.25">
      <c r="A4696" s="121" t="s">
        <v>5014</v>
      </c>
      <c r="B4696" s="325" t="s">
        <v>4090</v>
      </c>
      <c r="C4696" s="306">
        <v>7628963.2300000004</v>
      </c>
      <c r="D4696" s="360"/>
      <c r="E4696" s="360"/>
      <c r="F4696" s="360"/>
      <c r="G4696" s="16">
        <v>7628963.2300000004</v>
      </c>
      <c r="H4696" s="49">
        <v>45826</v>
      </c>
      <c r="I4696" s="331">
        <v>45834</v>
      </c>
      <c r="J4696" s="360"/>
      <c r="K4696" s="360"/>
      <c r="L4696" s="360"/>
      <c r="M4696" s="333" t="s">
        <v>3938</v>
      </c>
      <c r="N4696" s="341">
        <v>1</v>
      </c>
      <c r="O4696" s="135">
        <v>2214</v>
      </c>
      <c r="P4696" s="341">
        <v>2025</v>
      </c>
    </row>
    <row r="4697" spans="1:16" ht="15.75" customHeight="1" x14ac:dyDescent="0.25">
      <c r="A4697" s="121" t="s">
        <v>5015</v>
      </c>
      <c r="B4697" s="341" t="s">
        <v>4743</v>
      </c>
      <c r="C4697" s="306">
        <v>7626042.1299999999</v>
      </c>
      <c r="D4697" s="360"/>
      <c r="E4697" s="360"/>
      <c r="F4697" s="360"/>
      <c r="G4697" s="16">
        <v>7626042.1299999999</v>
      </c>
      <c r="H4697" s="49">
        <v>45792</v>
      </c>
      <c r="I4697" s="331">
        <v>45833</v>
      </c>
      <c r="J4697" s="360"/>
      <c r="K4697" s="360"/>
      <c r="L4697" s="360"/>
      <c r="M4697" s="333" t="s">
        <v>3938</v>
      </c>
      <c r="N4697" s="341">
        <v>1</v>
      </c>
      <c r="O4697" s="135">
        <v>4139.3</v>
      </c>
      <c r="P4697" s="341">
        <v>2025</v>
      </c>
    </row>
    <row r="4698" spans="1:16" ht="15.75" customHeight="1" x14ac:dyDescent="0.25">
      <c r="A4698" s="121" t="s">
        <v>5016</v>
      </c>
      <c r="B4698" s="341" t="s">
        <v>4191</v>
      </c>
      <c r="C4698" s="306">
        <v>2816347.39</v>
      </c>
      <c r="D4698" s="360"/>
      <c r="E4698" s="360"/>
      <c r="F4698" s="360"/>
      <c r="G4698" s="16">
        <v>2816347.39</v>
      </c>
      <c r="H4698" s="49">
        <v>45804</v>
      </c>
      <c r="I4698" s="331">
        <v>45840</v>
      </c>
      <c r="J4698" s="360"/>
      <c r="K4698" s="360"/>
      <c r="L4698" s="360"/>
      <c r="M4698" s="333" t="s">
        <v>3937</v>
      </c>
      <c r="N4698" s="341">
        <v>1</v>
      </c>
      <c r="O4698" s="135">
        <v>1330.18</v>
      </c>
      <c r="P4698" s="341">
        <v>2025</v>
      </c>
    </row>
    <row r="4699" spans="1:16" ht="15.75" customHeight="1" x14ac:dyDescent="0.25">
      <c r="A4699" s="121" t="s">
        <v>5017</v>
      </c>
      <c r="B4699" s="341" t="s">
        <v>4191</v>
      </c>
      <c r="C4699" s="306">
        <v>2797176.6</v>
      </c>
      <c r="D4699" s="360"/>
      <c r="E4699" s="360"/>
      <c r="F4699" s="360"/>
      <c r="G4699" s="16">
        <v>2797176.6</v>
      </c>
      <c r="H4699" s="49">
        <v>45810</v>
      </c>
      <c r="I4699" s="331">
        <v>45840</v>
      </c>
      <c r="J4699" s="360"/>
      <c r="K4699" s="360"/>
      <c r="L4699" s="360"/>
      <c r="M4699" s="333" t="s">
        <v>3937</v>
      </c>
      <c r="N4699" s="341">
        <v>1</v>
      </c>
      <c r="O4699" s="135">
        <v>1453.58</v>
      </c>
      <c r="P4699" s="341">
        <v>2025</v>
      </c>
    </row>
    <row r="4700" spans="1:16" ht="15.75" customHeight="1" x14ac:dyDescent="0.25">
      <c r="A4700" s="121" t="s">
        <v>5018</v>
      </c>
      <c r="B4700" s="341" t="s">
        <v>4191</v>
      </c>
      <c r="C4700" s="306">
        <v>2776230.73</v>
      </c>
      <c r="D4700" s="360"/>
      <c r="E4700" s="360"/>
      <c r="F4700" s="360"/>
      <c r="G4700" s="16">
        <v>2776230.73</v>
      </c>
      <c r="H4700" s="49">
        <v>45804</v>
      </c>
      <c r="I4700" s="331">
        <v>45840</v>
      </c>
      <c r="J4700" s="360"/>
      <c r="K4700" s="360"/>
      <c r="L4700" s="360"/>
      <c r="M4700" s="333" t="s">
        <v>3937</v>
      </c>
      <c r="N4700" s="341">
        <v>1</v>
      </c>
      <c r="O4700" s="135">
        <v>1227.2</v>
      </c>
      <c r="P4700" s="341">
        <v>2025</v>
      </c>
    </row>
    <row r="4701" spans="1:16" ht="15.75" customHeight="1" x14ac:dyDescent="0.25">
      <c r="A4701" s="274" t="s">
        <v>5019</v>
      </c>
      <c r="B4701" s="341" t="s">
        <v>4191</v>
      </c>
      <c r="C4701" s="306">
        <v>3229422.3</v>
      </c>
      <c r="D4701" s="360"/>
      <c r="E4701" s="360"/>
      <c r="F4701" s="360"/>
      <c r="G4701" s="16">
        <v>3229422.3</v>
      </c>
      <c r="H4701" s="328">
        <v>45805</v>
      </c>
      <c r="I4701" s="331">
        <v>45847</v>
      </c>
      <c r="J4701" s="360"/>
      <c r="K4701" s="360"/>
      <c r="L4701" s="360"/>
      <c r="M4701" s="333" t="s">
        <v>3937</v>
      </c>
      <c r="N4701" s="341">
        <v>1</v>
      </c>
      <c r="O4701" s="340">
        <v>1459.6</v>
      </c>
      <c r="P4701" s="341">
        <v>2025</v>
      </c>
    </row>
    <row r="4702" spans="1:16" ht="15.75" customHeight="1" x14ac:dyDescent="0.25">
      <c r="A4702" s="121" t="s">
        <v>5020</v>
      </c>
      <c r="B4702" s="341" t="s">
        <v>4703</v>
      </c>
      <c r="C4702" s="306">
        <v>4063874.98</v>
      </c>
      <c r="D4702" s="360"/>
      <c r="E4702" s="360"/>
      <c r="F4702" s="360"/>
      <c r="G4702" s="16">
        <v>4063874.98</v>
      </c>
      <c r="H4702" s="49">
        <v>45834</v>
      </c>
      <c r="I4702" s="331">
        <v>45848</v>
      </c>
      <c r="J4702" s="360"/>
      <c r="K4702" s="360"/>
      <c r="L4702" s="360"/>
      <c r="M4702" s="214" t="s">
        <v>3938</v>
      </c>
      <c r="N4702" s="341">
        <v>1</v>
      </c>
      <c r="O4702" s="135">
        <v>725.1</v>
      </c>
      <c r="P4702" s="341">
        <v>2025</v>
      </c>
    </row>
    <row r="4703" spans="1:16" ht="15.75" customHeight="1" x14ac:dyDescent="0.25">
      <c r="A4703" s="121" t="s">
        <v>5021</v>
      </c>
      <c r="B4703" s="341" t="s">
        <v>4703</v>
      </c>
      <c r="C4703" s="306">
        <v>4243329.4800000004</v>
      </c>
      <c r="D4703" s="360"/>
      <c r="E4703" s="360"/>
      <c r="F4703" s="360"/>
      <c r="G4703" s="16">
        <v>4243329.4800000004</v>
      </c>
      <c r="H4703" s="49">
        <v>45834</v>
      </c>
      <c r="I4703" s="331">
        <v>45848</v>
      </c>
      <c r="J4703" s="360"/>
      <c r="K4703" s="360"/>
      <c r="L4703" s="360"/>
      <c r="M4703" s="214" t="s">
        <v>3938</v>
      </c>
      <c r="N4703" s="341">
        <v>1</v>
      </c>
      <c r="O4703" s="135">
        <v>775.1</v>
      </c>
      <c r="P4703" s="341">
        <v>2025</v>
      </c>
    </row>
    <row r="4704" spans="1:16" ht="15.75" customHeight="1" x14ac:dyDescent="0.25">
      <c r="A4704" s="121" t="s">
        <v>5022</v>
      </c>
      <c r="B4704" s="325" t="s">
        <v>4162</v>
      </c>
      <c r="C4704" s="306">
        <v>4944122.3600000003</v>
      </c>
      <c r="D4704" s="360"/>
      <c r="E4704" s="360"/>
      <c r="F4704" s="360"/>
      <c r="G4704" s="16">
        <v>4944122.3600000003</v>
      </c>
      <c r="H4704" s="49">
        <v>45807</v>
      </c>
      <c r="I4704" s="331">
        <v>45845</v>
      </c>
      <c r="J4704" s="360"/>
      <c r="K4704" s="360"/>
      <c r="L4704" s="360"/>
      <c r="M4704" s="333" t="s">
        <v>3938</v>
      </c>
      <c r="N4704" s="341">
        <v>1</v>
      </c>
      <c r="O4704" s="135">
        <v>784</v>
      </c>
      <c r="P4704" s="341">
        <v>2025</v>
      </c>
    </row>
    <row r="4705" spans="1:16" ht="15.75" customHeight="1" x14ac:dyDescent="0.25">
      <c r="A4705" s="121" t="s">
        <v>5023</v>
      </c>
      <c r="B4705" s="325" t="s">
        <v>4743</v>
      </c>
      <c r="C4705" s="306">
        <v>3790008.76</v>
      </c>
      <c r="D4705" s="360"/>
      <c r="E4705" s="360"/>
      <c r="F4705" s="360"/>
      <c r="G4705" s="16">
        <v>3790008.76</v>
      </c>
      <c r="H4705" s="49">
        <v>45812</v>
      </c>
      <c r="I4705" s="331">
        <v>45846</v>
      </c>
      <c r="J4705" s="360"/>
      <c r="K4705" s="360"/>
      <c r="L4705" s="360"/>
      <c r="M4705" s="333" t="s">
        <v>3938</v>
      </c>
      <c r="N4705" s="341">
        <v>1</v>
      </c>
      <c r="O4705" s="135">
        <v>554.9</v>
      </c>
      <c r="P4705" s="341">
        <v>2025</v>
      </c>
    </row>
    <row r="4706" spans="1:16" ht="15.75" customHeight="1" x14ac:dyDescent="0.25">
      <c r="A4706" s="121" t="s">
        <v>5024</v>
      </c>
      <c r="B4706" s="325" t="s">
        <v>4090</v>
      </c>
      <c r="C4706" s="306">
        <v>5311108.33</v>
      </c>
      <c r="D4706" s="360"/>
      <c r="E4706" s="360"/>
      <c r="F4706" s="360"/>
      <c r="G4706" s="16">
        <v>5311108.33</v>
      </c>
      <c r="H4706" s="49">
        <v>45846</v>
      </c>
      <c r="I4706" s="331">
        <v>45852</v>
      </c>
      <c r="J4706" s="360"/>
      <c r="K4706" s="360"/>
      <c r="L4706" s="360"/>
      <c r="M4706" s="214" t="s">
        <v>3938</v>
      </c>
      <c r="N4706" s="341">
        <v>1</v>
      </c>
      <c r="O4706" s="135">
        <v>528.29999999999995</v>
      </c>
      <c r="P4706" s="341">
        <v>2025</v>
      </c>
    </row>
    <row r="4707" spans="1:16" ht="15.75" customHeight="1" x14ac:dyDescent="0.25">
      <c r="A4707" s="121" t="s">
        <v>5025</v>
      </c>
      <c r="B4707" s="325" t="s">
        <v>4090</v>
      </c>
      <c r="C4707" s="306">
        <v>5252772.54</v>
      </c>
      <c r="D4707" s="360"/>
      <c r="E4707" s="360"/>
      <c r="F4707" s="360"/>
      <c r="G4707" s="16">
        <v>5252772.54</v>
      </c>
      <c r="H4707" s="49">
        <v>45846</v>
      </c>
      <c r="I4707" s="331">
        <v>45852</v>
      </c>
      <c r="J4707" s="360"/>
      <c r="K4707" s="360"/>
      <c r="L4707" s="360"/>
      <c r="M4707" s="333" t="s">
        <v>3938</v>
      </c>
      <c r="N4707" s="341">
        <v>1</v>
      </c>
      <c r="O4707" s="135">
        <v>503.8</v>
      </c>
      <c r="P4707" s="341">
        <v>2025</v>
      </c>
    </row>
    <row r="4708" spans="1:16" ht="15.75" customHeight="1" x14ac:dyDescent="0.25">
      <c r="A4708" s="121" t="s">
        <v>5026</v>
      </c>
      <c r="B4708" s="325" t="s">
        <v>694</v>
      </c>
      <c r="C4708" s="306">
        <v>2917283.03</v>
      </c>
      <c r="D4708" s="360"/>
      <c r="E4708" s="360"/>
      <c r="F4708" s="360"/>
      <c r="G4708" s="16">
        <v>2917283.03</v>
      </c>
      <c r="H4708" s="49">
        <v>45848</v>
      </c>
      <c r="I4708" s="331">
        <v>45852</v>
      </c>
      <c r="J4708" s="360"/>
      <c r="K4708" s="360"/>
      <c r="L4708" s="360"/>
      <c r="M4708" s="333" t="s">
        <v>3937</v>
      </c>
      <c r="N4708" s="341">
        <v>1</v>
      </c>
      <c r="O4708" s="135">
        <v>1876.2</v>
      </c>
      <c r="P4708" s="341">
        <v>2025</v>
      </c>
    </row>
    <row r="4709" spans="1:16" ht="15.75" customHeight="1" x14ac:dyDescent="0.25">
      <c r="A4709" s="121" t="s">
        <v>5027</v>
      </c>
      <c r="B4709" s="341" t="s">
        <v>4743</v>
      </c>
      <c r="C4709" s="306">
        <v>4635865.8</v>
      </c>
      <c r="D4709" s="360"/>
      <c r="E4709" s="360"/>
      <c r="F4709" s="360"/>
      <c r="G4709" s="16">
        <v>4635865.8</v>
      </c>
      <c r="H4709" s="49">
        <v>45832</v>
      </c>
      <c r="I4709" s="331">
        <v>45853</v>
      </c>
      <c r="J4709" s="360"/>
      <c r="K4709" s="360"/>
      <c r="L4709" s="360"/>
      <c r="M4709" s="214" t="s">
        <v>3938</v>
      </c>
      <c r="N4709" s="341">
        <v>1</v>
      </c>
      <c r="O4709" s="135">
        <v>1026.3</v>
      </c>
      <c r="P4709" s="341">
        <v>2025</v>
      </c>
    </row>
    <row r="4710" spans="1:16" ht="15.75" customHeight="1" x14ac:dyDescent="0.25">
      <c r="A4710" s="121" t="s">
        <v>5028</v>
      </c>
      <c r="B4710" s="341" t="s">
        <v>4743</v>
      </c>
      <c r="C4710" s="306">
        <v>3178881.84</v>
      </c>
      <c r="D4710" s="360"/>
      <c r="E4710" s="360"/>
      <c r="F4710" s="360"/>
      <c r="G4710" s="16">
        <v>3178881.84</v>
      </c>
      <c r="H4710" s="49">
        <v>45832</v>
      </c>
      <c r="I4710" s="331">
        <v>45853</v>
      </c>
      <c r="J4710" s="360"/>
      <c r="K4710" s="360"/>
      <c r="L4710" s="360"/>
      <c r="M4710" s="333" t="s">
        <v>3937</v>
      </c>
      <c r="N4710" s="341">
        <v>1</v>
      </c>
      <c r="O4710" s="135">
        <v>1921.8</v>
      </c>
      <c r="P4710" s="341">
        <v>2025</v>
      </c>
    </row>
    <row r="4711" spans="1:16" ht="15.75" customHeight="1" x14ac:dyDescent="0.25">
      <c r="A4711" s="121" t="s">
        <v>5029</v>
      </c>
      <c r="B4711" s="325" t="s">
        <v>694</v>
      </c>
      <c r="C4711" s="306">
        <v>9118154.3300000001</v>
      </c>
      <c r="D4711" s="360"/>
      <c r="E4711" s="360"/>
      <c r="F4711" s="360"/>
      <c r="G4711" s="16">
        <v>9118154.3300000001</v>
      </c>
      <c r="H4711" s="49">
        <v>45848</v>
      </c>
      <c r="I4711" s="331">
        <v>45852</v>
      </c>
      <c r="J4711" s="360"/>
      <c r="K4711" s="360"/>
      <c r="L4711" s="360"/>
      <c r="M4711" s="333" t="s">
        <v>3938</v>
      </c>
      <c r="N4711" s="341">
        <v>1</v>
      </c>
      <c r="O4711" s="135">
        <v>4694.88</v>
      </c>
      <c r="P4711" s="341">
        <v>2025</v>
      </c>
    </row>
    <row r="4712" spans="1:16" ht="15.75" customHeight="1" x14ac:dyDescent="0.25">
      <c r="A4712" s="274" t="s">
        <v>5030</v>
      </c>
      <c r="B4712" s="341" t="s">
        <v>4195</v>
      </c>
      <c r="C4712" s="306">
        <v>3264100.6</v>
      </c>
      <c r="D4712" s="360"/>
      <c r="E4712" s="360"/>
      <c r="F4712" s="360"/>
      <c r="G4712" s="16">
        <v>3264100.6</v>
      </c>
      <c r="H4712" s="328">
        <v>45825</v>
      </c>
      <c r="I4712" s="331">
        <v>45854</v>
      </c>
      <c r="J4712" s="360"/>
      <c r="K4712" s="360"/>
      <c r="L4712" s="360"/>
      <c r="M4712" s="333" t="s">
        <v>3938</v>
      </c>
      <c r="N4712" s="341">
        <v>1</v>
      </c>
      <c r="O4712" s="340">
        <v>596.9</v>
      </c>
      <c r="P4712" s="341">
        <v>2025</v>
      </c>
    </row>
    <row r="4713" spans="1:16" ht="15.75" customHeight="1" x14ac:dyDescent="0.25">
      <c r="A4713" s="121" t="s">
        <v>1523</v>
      </c>
      <c r="B4713" s="341" t="s">
        <v>3844</v>
      </c>
      <c r="C4713" s="306">
        <v>3591154.92</v>
      </c>
      <c r="D4713" s="360"/>
      <c r="E4713" s="360"/>
      <c r="F4713" s="360"/>
      <c r="G4713" s="16">
        <v>3591154.92</v>
      </c>
      <c r="H4713" s="49">
        <v>45842</v>
      </c>
      <c r="I4713" s="331">
        <v>45856</v>
      </c>
      <c r="J4713" s="360"/>
      <c r="K4713" s="360"/>
      <c r="L4713" s="360"/>
      <c r="M4713" s="214" t="s">
        <v>3938</v>
      </c>
      <c r="N4713" s="341">
        <v>1</v>
      </c>
      <c r="O4713" s="135">
        <v>724.9</v>
      </c>
      <c r="P4713" s="341">
        <v>2025</v>
      </c>
    </row>
    <row r="4714" spans="1:16" ht="15.75" customHeight="1" x14ac:dyDescent="0.25">
      <c r="A4714" s="121" t="s">
        <v>1149</v>
      </c>
      <c r="B4714" s="341" t="s">
        <v>3844</v>
      </c>
      <c r="C4714" s="306">
        <v>3587977.55</v>
      </c>
      <c r="D4714" s="360"/>
      <c r="E4714" s="360"/>
      <c r="F4714" s="360"/>
      <c r="G4714" s="16">
        <v>3587977.55</v>
      </c>
      <c r="H4714" s="49">
        <v>45842</v>
      </c>
      <c r="I4714" s="331">
        <v>45856</v>
      </c>
      <c r="J4714" s="360"/>
      <c r="K4714" s="360"/>
      <c r="L4714" s="360"/>
      <c r="M4714" s="214" t="s">
        <v>3938</v>
      </c>
      <c r="N4714" s="341">
        <v>1</v>
      </c>
      <c r="O4714" s="135">
        <v>733.5</v>
      </c>
      <c r="P4714" s="341">
        <v>2025</v>
      </c>
    </row>
    <row r="4715" spans="1:16" ht="15.75" customHeight="1" x14ac:dyDescent="0.25">
      <c r="A4715" s="274" t="s">
        <v>5031</v>
      </c>
      <c r="B4715" s="341" t="s">
        <v>2081</v>
      </c>
      <c r="C4715" s="306">
        <v>5023506.83</v>
      </c>
      <c r="D4715" s="360"/>
      <c r="E4715" s="360"/>
      <c r="F4715" s="360"/>
      <c r="G4715" s="16">
        <v>5023506.83</v>
      </c>
      <c r="H4715" s="328">
        <v>45806</v>
      </c>
      <c r="I4715" s="331">
        <v>45847</v>
      </c>
      <c r="J4715" s="360"/>
      <c r="K4715" s="360"/>
      <c r="L4715" s="360"/>
      <c r="M4715" s="333" t="s">
        <v>3938</v>
      </c>
      <c r="N4715" s="341">
        <v>1</v>
      </c>
      <c r="O4715" s="340">
        <v>967.46</v>
      </c>
      <c r="P4715" s="341">
        <v>2025</v>
      </c>
    </row>
    <row r="4716" spans="1:16" ht="15.75" customHeight="1" x14ac:dyDescent="0.25">
      <c r="A4716" s="274" t="s">
        <v>5032</v>
      </c>
      <c r="B4716" s="341" t="s">
        <v>2081</v>
      </c>
      <c r="C4716" s="306">
        <v>5559644.3499999996</v>
      </c>
      <c r="D4716" s="360"/>
      <c r="E4716" s="360"/>
      <c r="F4716" s="360"/>
      <c r="G4716" s="16">
        <v>5559644.3499999996</v>
      </c>
      <c r="H4716" s="328">
        <v>45806</v>
      </c>
      <c r="I4716" s="331">
        <v>45847</v>
      </c>
      <c r="J4716" s="360"/>
      <c r="K4716" s="360"/>
      <c r="L4716" s="360"/>
      <c r="M4716" s="333" t="s">
        <v>3938</v>
      </c>
      <c r="N4716" s="341">
        <v>1</v>
      </c>
      <c r="O4716" s="340">
        <v>961.58</v>
      </c>
      <c r="P4716" s="341">
        <v>2025</v>
      </c>
    </row>
    <row r="4717" spans="1:16" ht="15.75" customHeight="1" x14ac:dyDescent="0.25">
      <c r="A4717" s="274" t="s">
        <v>5052</v>
      </c>
      <c r="B4717" s="341" t="s">
        <v>694</v>
      </c>
      <c r="C4717" s="306">
        <v>4872059.0999999996</v>
      </c>
      <c r="D4717" s="360"/>
      <c r="E4717" s="360"/>
      <c r="F4717" s="360"/>
      <c r="G4717" s="16">
        <v>4872059.0999999996</v>
      </c>
      <c r="H4717" s="328">
        <v>45862</v>
      </c>
      <c r="I4717" s="331">
        <v>45866</v>
      </c>
      <c r="J4717" s="360"/>
      <c r="K4717" s="360"/>
      <c r="L4717" s="360"/>
      <c r="M4717" s="333" t="s">
        <v>3937</v>
      </c>
      <c r="N4717" s="341">
        <v>1</v>
      </c>
      <c r="O4717" s="340">
        <v>2449.8000000000002</v>
      </c>
      <c r="P4717" s="341">
        <v>2025</v>
      </c>
    </row>
    <row r="4718" spans="1:16" ht="15.75" customHeight="1" x14ac:dyDescent="0.25">
      <c r="A4718" s="121" t="s">
        <v>5053</v>
      </c>
      <c r="B4718" s="325" t="s">
        <v>5054</v>
      </c>
      <c r="C4718" s="306">
        <v>115335</v>
      </c>
      <c r="D4718" s="360"/>
      <c r="E4718" s="360"/>
      <c r="F4718" s="360"/>
      <c r="G4718" s="16">
        <v>115335</v>
      </c>
      <c r="H4718" s="49">
        <v>45847</v>
      </c>
      <c r="I4718" s="331">
        <v>45863</v>
      </c>
      <c r="J4718" s="360"/>
      <c r="K4718" s="360"/>
      <c r="L4718" s="360"/>
      <c r="M4718" s="214" t="s">
        <v>5058</v>
      </c>
      <c r="N4718" s="341">
        <v>1</v>
      </c>
      <c r="O4718" s="135">
        <v>912.1</v>
      </c>
      <c r="P4718" s="341">
        <v>2025</v>
      </c>
    </row>
    <row r="4719" spans="1:16" ht="15.75" customHeight="1" x14ac:dyDescent="0.25">
      <c r="A4719" s="121" t="s">
        <v>5055</v>
      </c>
      <c r="B4719" s="325" t="s">
        <v>5054</v>
      </c>
      <c r="C4719" s="306">
        <v>52033.38</v>
      </c>
      <c r="D4719" s="360"/>
      <c r="E4719" s="360"/>
      <c r="F4719" s="360"/>
      <c r="G4719" s="16">
        <v>52033.38</v>
      </c>
      <c r="H4719" s="49">
        <v>45847</v>
      </c>
      <c r="I4719" s="331">
        <v>45863</v>
      </c>
      <c r="J4719" s="360"/>
      <c r="K4719" s="360"/>
      <c r="L4719" s="360"/>
      <c r="M4719" s="214" t="s">
        <v>5059</v>
      </c>
      <c r="N4719" s="341">
        <v>1</v>
      </c>
      <c r="O4719" s="135">
        <v>810.9</v>
      </c>
      <c r="P4719" s="341">
        <v>2025</v>
      </c>
    </row>
    <row r="4720" spans="1:16" ht="15.75" customHeight="1" x14ac:dyDescent="0.25">
      <c r="A4720" s="264" t="s">
        <v>5056</v>
      </c>
      <c r="B4720" s="341" t="s">
        <v>4164</v>
      </c>
      <c r="C4720" s="306">
        <v>6732550.3499999996</v>
      </c>
      <c r="D4720" s="360"/>
      <c r="E4720" s="360"/>
      <c r="F4720" s="360"/>
      <c r="G4720" s="16">
        <v>6732550.3499999996</v>
      </c>
      <c r="H4720" s="328" t="s">
        <v>5057</v>
      </c>
      <c r="I4720" s="331">
        <v>45855</v>
      </c>
      <c r="J4720" s="360"/>
      <c r="K4720" s="360"/>
      <c r="L4720" s="360"/>
      <c r="M4720" s="333" t="s">
        <v>4466</v>
      </c>
      <c r="N4720" s="341">
        <v>4</v>
      </c>
      <c r="O4720" s="340">
        <v>3293.4</v>
      </c>
      <c r="P4720" s="214">
        <v>2024</v>
      </c>
    </row>
    <row r="4721" spans="1:16" ht="15.75" customHeight="1" x14ac:dyDescent="0.25">
      <c r="A4721" s="274" t="s">
        <v>5065</v>
      </c>
      <c r="B4721" s="341" t="s">
        <v>4154</v>
      </c>
      <c r="C4721" s="306">
        <v>4680266.38</v>
      </c>
      <c r="D4721" s="360"/>
      <c r="E4721" s="360"/>
      <c r="F4721" s="360"/>
      <c r="G4721" s="16">
        <v>4680266.38</v>
      </c>
      <c r="H4721" s="328">
        <v>45799</v>
      </c>
      <c r="I4721" s="331">
        <v>45874</v>
      </c>
      <c r="J4721" s="360"/>
      <c r="K4721" s="360"/>
      <c r="L4721" s="360"/>
      <c r="M4721" s="333" t="s">
        <v>3938</v>
      </c>
      <c r="N4721" s="341">
        <v>1</v>
      </c>
      <c r="O4721" s="340">
        <v>798.2</v>
      </c>
      <c r="P4721" s="214">
        <v>2025</v>
      </c>
    </row>
    <row r="4722" spans="1:16" ht="15.75" customHeight="1" x14ac:dyDescent="0.25">
      <c r="A4722" s="121" t="s">
        <v>5066</v>
      </c>
      <c r="B4722" s="325" t="s">
        <v>4090</v>
      </c>
      <c r="C4722" s="306">
        <v>4455406.6100000003</v>
      </c>
      <c r="D4722" s="360"/>
      <c r="E4722" s="360"/>
      <c r="F4722" s="360"/>
      <c r="G4722" s="16">
        <v>4455406.6100000003</v>
      </c>
      <c r="H4722" s="49">
        <v>45863</v>
      </c>
      <c r="I4722" s="331">
        <v>45884</v>
      </c>
      <c r="J4722" s="360"/>
      <c r="K4722" s="360"/>
      <c r="L4722" s="360"/>
      <c r="M4722" s="333" t="s">
        <v>3937</v>
      </c>
      <c r="N4722" s="341">
        <v>1</v>
      </c>
      <c r="O4722" s="135">
        <v>2501.5</v>
      </c>
      <c r="P4722" s="214">
        <v>2025</v>
      </c>
    </row>
    <row r="4723" spans="1:16" ht="15.75" customHeight="1" x14ac:dyDescent="0.25">
      <c r="A4723" s="121" t="s">
        <v>5067</v>
      </c>
      <c r="B4723" s="341" t="s">
        <v>4703</v>
      </c>
      <c r="C4723" s="306">
        <v>751680.54</v>
      </c>
      <c r="D4723" s="360"/>
      <c r="E4723" s="360"/>
      <c r="F4723" s="360"/>
      <c r="G4723" s="16">
        <v>751680.54</v>
      </c>
      <c r="H4723" s="49">
        <v>45876</v>
      </c>
      <c r="I4723" s="331">
        <v>45894</v>
      </c>
      <c r="J4723" s="360"/>
      <c r="K4723" s="360"/>
      <c r="L4723" s="360"/>
      <c r="M4723" s="214" t="s">
        <v>1161</v>
      </c>
      <c r="N4723" s="341">
        <v>1</v>
      </c>
      <c r="O4723" s="135">
        <v>755.8</v>
      </c>
      <c r="P4723" s="214">
        <v>2025</v>
      </c>
    </row>
    <row r="4724" spans="1:16" ht="15.75" customHeight="1" x14ac:dyDescent="0.25">
      <c r="A4724" s="121" t="s">
        <v>5068</v>
      </c>
      <c r="B4724" s="341" t="s">
        <v>4703</v>
      </c>
      <c r="C4724" s="306">
        <v>702296.63</v>
      </c>
      <c r="D4724" s="360"/>
      <c r="E4724" s="360"/>
      <c r="F4724" s="360"/>
      <c r="G4724" s="16">
        <v>702296.63</v>
      </c>
      <c r="H4724" s="49">
        <v>45876</v>
      </c>
      <c r="I4724" s="331">
        <v>45894</v>
      </c>
      <c r="J4724" s="360"/>
      <c r="K4724" s="360"/>
      <c r="L4724" s="360"/>
      <c r="M4724" s="214" t="s">
        <v>1161</v>
      </c>
      <c r="N4724" s="341">
        <v>1</v>
      </c>
      <c r="O4724" s="135">
        <v>710.3</v>
      </c>
      <c r="P4724" s="214">
        <v>2025</v>
      </c>
    </row>
    <row r="4725" spans="1:16" ht="15.75" customHeight="1" x14ac:dyDescent="0.25">
      <c r="A4725" s="121" t="s">
        <v>5069</v>
      </c>
      <c r="B4725" s="341" t="s">
        <v>4191</v>
      </c>
      <c r="C4725" s="306">
        <v>4403783.32</v>
      </c>
      <c r="D4725" s="360"/>
      <c r="E4725" s="360"/>
      <c r="F4725" s="360"/>
      <c r="G4725" s="16">
        <v>4403783.32</v>
      </c>
      <c r="H4725" s="49">
        <v>45855</v>
      </c>
      <c r="I4725" s="331">
        <v>45875</v>
      </c>
      <c r="J4725" s="360"/>
      <c r="K4725" s="360"/>
      <c r="L4725" s="360"/>
      <c r="M4725" s="333" t="s">
        <v>3937</v>
      </c>
      <c r="N4725" s="341">
        <v>1</v>
      </c>
      <c r="O4725" s="135">
        <v>2620.6</v>
      </c>
      <c r="P4725" s="214">
        <v>2025</v>
      </c>
    </row>
    <row r="4726" spans="1:16" ht="15.75" customHeight="1" x14ac:dyDescent="0.25">
      <c r="A4726" s="121" t="s">
        <v>1958</v>
      </c>
      <c r="B4726" s="325" t="s">
        <v>5047</v>
      </c>
      <c r="C4726" s="306">
        <v>4280250.24</v>
      </c>
      <c r="D4726" s="360"/>
      <c r="E4726" s="360"/>
      <c r="F4726" s="360"/>
      <c r="G4726" s="16">
        <v>4280250.24</v>
      </c>
      <c r="H4726" s="49">
        <v>45841</v>
      </c>
      <c r="I4726" s="331">
        <v>45889</v>
      </c>
      <c r="J4726" s="360"/>
      <c r="K4726" s="360"/>
      <c r="L4726" s="360"/>
      <c r="M4726" s="333" t="s">
        <v>3938</v>
      </c>
      <c r="N4726" s="341">
        <v>1</v>
      </c>
      <c r="O4726" s="135">
        <v>778.9</v>
      </c>
      <c r="P4726" s="214">
        <v>2025</v>
      </c>
    </row>
    <row r="4727" spans="1:16" ht="15.75" customHeight="1" x14ac:dyDescent="0.25">
      <c r="A4727" s="121" t="s">
        <v>5070</v>
      </c>
      <c r="B4727" s="341" t="s">
        <v>4191</v>
      </c>
      <c r="C4727" s="306">
        <v>4202394.71</v>
      </c>
      <c r="D4727" s="360"/>
      <c r="E4727" s="360"/>
      <c r="F4727" s="360"/>
      <c r="G4727" s="16">
        <v>4202394.71</v>
      </c>
      <c r="H4727" s="49">
        <v>45855</v>
      </c>
      <c r="I4727" s="331">
        <v>45875</v>
      </c>
      <c r="J4727" s="360"/>
      <c r="K4727" s="360"/>
      <c r="L4727" s="360"/>
      <c r="M4727" s="333" t="s">
        <v>3937</v>
      </c>
      <c r="N4727" s="341">
        <v>1</v>
      </c>
      <c r="O4727" s="135">
        <v>831.73</v>
      </c>
      <c r="P4727" s="214">
        <v>2025</v>
      </c>
    </row>
    <row r="4728" spans="1:16" ht="15.75" customHeight="1" x14ac:dyDescent="0.25">
      <c r="A4728" s="274" t="s">
        <v>5071</v>
      </c>
      <c r="B4728" s="341" t="s">
        <v>2081</v>
      </c>
      <c r="C4728" s="306">
        <v>2625639.9700000002</v>
      </c>
      <c r="D4728" s="360"/>
      <c r="E4728" s="360"/>
      <c r="F4728" s="360"/>
      <c r="G4728" s="16">
        <v>2625639.9700000002</v>
      </c>
      <c r="H4728" s="328">
        <v>45845</v>
      </c>
      <c r="I4728" s="331">
        <v>45884</v>
      </c>
      <c r="J4728" s="360"/>
      <c r="K4728" s="360"/>
      <c r="L4728" s="360"/>
      <c r="M4728" s="333" t="s">
        <v>3937</v>
      </c>
      <c r="N4728" s="341">
        <v>1</v>
      </c>
      <c r="O4728" s="340">
        <v>1501.8</v>
      </c>
      <c r="P4728" s="214">
        <v>2025</v>
      </c>
    </row>
    <row r="4729" spans="1:16" ht="15.75" customHeight="1" x14ac:dyDescent="0.25">
      <c r="A4729" s="121" t="s">
        <v>5072</v>
      </c>
      <c r="B4729" s="325" t="s">
        <v>4162</v>
      </c>
      <c r="C4729" s="306">
        <v>3721589.8</v>
      </c>
      <c r="D4729" s="360"/>
      <c r="E4729" s="360"/>
      <c r="F4729" s="360"/>
      <c r="G4729" s="16">
        <v>3721589.8</v>
      </c>
      <c r="H4729" s="49">
        <v>45833</v>
      </c>
      <c r="I4729" s="331">
        <v>45862</v>
      </c>
      <c r="J4729" s="360"/>
      <c r="K4729" s="360"/>
      <c r="L4729" s="360"/>
      <c r="M4729" s="214" t="s">
        <v>3938</v>
      </c>
      <c r="N4729" s="341">
        <v>1</v>
      </c>
      <c r="O4729" s="135">
        <v>614.9</v>
      </c>
      <c r="P4729" s="214">
        <v>2025</v>
      </c>
    </row>
    <row r="4730" spans="1:16" ht="15.75" customHeight="1" x14ac:dyDescent="0.25">
      <c r="A4730" s="121" t="s">
        <v>5073</v>
      </c>
      <c r="B4730" s="325" t="s">
        <v>4090</v>
      </c>
      <c r="C4730" s="306">
        <v>6338538.6600000001</v>
      </c>
      <c r="D4730" s="360"/>
      <c r="E4730" s="360"/>
      <c r="F4730" s="360"/>
      <c r="G4730" s="16">
        <v>6338538.6600000001</v>
      </c>
      <c r="H4730" s="49">
        <v>45890</v>
      </c>
      <c r="I4730" s="331">
        <v>45896</v>
      </c>
      <c r="J4730" s="360"/>
      <c r="K4730" s="360"/>
      <c r="L4730" s="360"/>
      <c r="M4730" s="214" t="s">
        <v>3938</v>
      </c>
      <c r="N4730" s="341">
        <v>1</v>
      </c>
      <c r="O4730" s="135">
        <v>841.2</v>
      </c>
      <c r="P4730" s="214">
        <v>2025</v>
      </c>
    </row>
    <row r="4731" spans="1:16" ht="15.75" customHeight="1" x14ac:dyDescent="0.25">
      <c r="A4731" s="121" t="s">
        <v>5074</v>
      </c>
      <c r="B4731" s="325" t="s">
        <v>4743</v>
      </c>
      <c r="C4731" s="306">
        <v>3583442.03</v>
      </c>
      <c r="D4731" s="360"/>
      <c r="E4731" s="360"/>
      <c r="F4731" s="360"/>
      <c r="G4731" s="16">
        <v>3583442.03</v>
      </c>
      <c r="H4731" s="49">
        <v>45845</v>
      </c>
      <c r="I4731" s="331">
        <v>45894</v>
      </c>
      <c r="J4731" s="360"/>
      <c r="K4731" s="360"/>
      <c r="L4731" s="360"/>
      <c r="M4731" s="214" t="s">
        <v>3938</v>
      </c>
      <c r="N4731" s="341">
        <v>1</v>
      </c>
      <c r="O4731" s="135">
        <v>586.1</v>
      </c>
      <c r="P4731" s="214">
        <v>2025</v>
      </c>
    </row>
    <row r="4732" spans="1:16" ht="15.75" customHeight="1" x14ac:dyDescent="0.25">
      <c r="A4732" s="121" t="s">
        <v>5075</v>
      </c>
      <c r="B4732" s="325" t="s">
        <v>4743</v>
      </c>
      <c r="C4732" s="306">
        <v>3685315.36</v>
      </c>
      <c r="D4732" s="360"/>
      <c r="E4732" s="360"/>
      <c r="F4732" s="360"/>
      <c r="G4732" s="16">
        <v>3685315.36</v>
      </c>
      <c r="H4732" s="49">
        <v>45812</v>
      </c>
      <c r="I4732" s="331">
        <v>45845</v>
      </c>
      <c r="J4732" s="360"/>
      <c r="K4732" s="360"/>
      <c r="L4732" s="360"/>
      <c r="M4732" s="333" t="s">
        <v>3938</v>
      </c>
      <c r="N4732" s="341">
        <v>1</v>
      </c>
      <c r="O4732" s="135">
        <v>576.1</v>
      </c>
      <c r="P4732" s="214">
        <v>2025</v>
      </c>
    </row>
    <row r="4733" spans="1:16" ht="15.75" customHeight="1" x14ac:dyDescent="0.25">
      <c r="A4733" s="121" t="s">
        <v>2824</v>
      </c>
      <c r="B4733" s="325" t="s">
        <v>694</v>
      </c>
      <c r="C4733" s="306">
        <v>521983.93</v>
      </c>
      <c r="D4733" s="360"/>
      <c r="E4733" s="360"/>
      <c r="F4733" s="360"/>
      <c r="G4733" s="363">
        <v>521983.93</v>
      </c>
      <c r="H4733" s="49">
        <v>45880</v>
      </c>
      <c r="I4733" s="331">
        <v>45895</v>
      </c>
      <c r="J4733" s="360"/>
      <c r="K4733" s="360"/>
      <c r="L4733" s="360"/>
      <c r="M4733" s="333" t="s">
        <v>3937</v>
      </c>
      <c r="N4733" s="341">
        <v>1</v>
      </c>
      <c r="O4733" s="135">
        <v>1710.1</v>
      </c>
      <c r="P4733" s="214">
        <v>2025</v>
      </c>
    </row>
    <row r="4734" spans="1:16" ht="15.75" customHeight="1" x14ac:dyDescent="0.25">
      <c r="A4734" s="121" t="s">
        <v>5085</v>
      </c>
      <c r="B4734" s="341" t="s">
        <v>4191</v>
      </c>
      <c r="C4734" s="306">
        <v>3004383.02</v>
      </c>
      <c r="D4734" s="360"/>
      <c r="E4734" s="360"/>
      <c r="F4734" s="360"/>
      <c r="G4734" s="363">
        <v>3004383.02</v>
      </c>
      <c r="H4734" s="49">
        <v>45862</v>
      </c>
      <c r="I4734" s="331">
        <v>45904</v>
      </c>
      <c r="J4734" s="360"/>
      <c r="K4734" s="360"/>
      <c r="L4734" s="360"/>
      <c r="M4734" s="333" t="s">
        <v>3937</v>
      </c>
      <c r="N4734" s="341">
        <v>1</v>
      </c>
      <c r="O4734" s="135">
        <v>1298.7</v>
      </c>
      <c r="P4734" s="214">
        <v>2025</v>
      </c>
    </row>
    <row r="4735" spans="1:16" ht="15.75" customHeight="1" x14ac:dyDescent="0.25">
      <c r="A4735" s="121" t="s">
        <v>5086</v>
      </c>
      <c r="B4735" s="325" t="s">
        <v>5054</v>
      </c>
      <c r="C4735" s="306">
        <v>4603898.09</v>
      </c>
      <c r="D4735" s="360"/>
      <c r="E4735" s="360"/>
      <c r="F4735" s="360"/>
      <c r="G4735" s="363">
        <v>4603898.09</v>
      </c>
      <c r="H4735" s="49">
        <v>45884</v>
      </c>
      <c r="I4735" s="331">
        <v>45904</v>
      </c>
      <c r="J4735" s="360"/>
      <c r="K4735" s="360"/>
      <c r="L4735" s="360"/>
      <c r="M4735" s="214" t="s">
        <v>3938</v>
      </c>
      <c r="N4735" s="341">
        <v>1</v>
      </c>
      <c r="O4735" s="135">
        <v>839</v>
      </c>
      <c r="P4735" s="214">
        <v>2025</v>
      </c>
    </row>
    <row r="4736" spans="1:16" ht="15.75" customHeight="1" x14ac:dyDescent="0.25">
      <c r="A4736" s="121" t="s">
        <v>5087</v>
      </c>
      <c r="B4736" s="341" t="s">
        <v>4191</v>
      </c>
      <c r="C4736" s="306">
        <v>2912697.84</v>
      </c>
      <c r="D4736" s="360"/>
      <c r="E4736" s="360"/>
      <c r="F4736" s="360"/>
      <c r="G4736" s="363">
        <v>2912697.84</v>
      </c>
      <c r="H4736" s="49">
        <v>45888</v>
      </c>
      <c r="I4736" s="331">
        <v>45904</v>
      </c>
      <c r="J4736" s="360"/>
      <c r="K4736" s="360"/>
      <c r="L4736" s="360"/>
      <c r="M4736" s="333" t="s">
        <v>3937</v>
      </c>
      <c r="N4736" s="341">
        <v>1</v>
      </c>
      <c r="O4736" s="135">
        <v>1998.7</v>
      </c>
      <c r="P4736" s="214">
        <v>2025</v>
      </c>
    </row>
    <row r="4737" spans="1:16" ht="15.75" customHeight="1" x14ac:dyDescent="0.25">
      <c r="A4737" s="121" t="s">
        <v>5095</v>
      </c>
      <c r="B4737" s="325" t="s">
        <v>5054</v>
      </c>
      <c r="C4737" s="306">
        <v>4682507.42</v>
      </c>
      <c r="D4737" s="360"/>
      <c r="E4737" s="360"/>
      <c r="F4737" s="360"/>
      <c r="G4737" s="16">
        <v>4682507.42</v>
      </c>
      <c r="H4737" s="49">
        <v>45887</v>
      </c>
      <c r="I4737" s="331">
        <v>45904</v>
      </c>
      <c r="J4737" s="360"/>
      <c r="K4737" s="360"/>
      <c r="L4737" s="360"/>
      <c r="M4737" s="214" t="s">
        <v>3938</v>
      </c>
      <c r="N4737" s="341">
        <v>1</v>
      </c>
      <c r="O4737" s="135">
        <v>1278.7</v>
      </c>
      <c r="P4737" s="214">
        <v>2025</v>
      </c>
    </row>
    <row r="4738" spans="1:16" ht="15.75" customHeight="1" x14ac:dyDescent="0.25">
      <c r="A4738" s="121" t="s">
        <v>5096</v>
      </c>
      <c r="B4738" s="325" t="s">
        <v>5054</v>
      </c>
      <c r="C4738" s="306">
        <v>3277998.4</v>
      </c>
      <c r="D4738" s="360"/>
      <c r="E4738" s="360"/>
      <c r="F4738" s="360"/>
      <c r="G4738" s="16">
        <v>3277998.4</v>
      </c>
      <c r="H4738" s="49">
        <v>45866</v>
      </c>
      <c r="I4738" s="331">
        <v>45896</v>
      </c>
      <c r="J4738" s="360"/>
      <c r="K4738" s="360"/>
      <c r="L4738" s="360"/>
      <c r="M4738" s="333" t="s">
        <v>3938</v>
      </c>
      <c r="N4738" s="341">
        <v>1</v>
      </c>
      <c r="O4738" s="135">
        <v>569.1</v>
      </c>
      <c r="P4738" s="214">
        <v>2025</v>
      </c>
    </row>
    <row r="4739" spans="1:16" ht="15.75" customHeight="1" x14ac:dyDescent="0.25">
      <c r="A4739" s="121" t="s">
        <v>5097</v>
      </c>
      <c r="B4739" s="325" t="s">
        <v>4090</v>
      </c>
      <c r="C4739" s="306">
        <v>2926077.89</v>
      </c>
      <c r="D4739" s="360"/>
      <c r="E4739" s="360"/>
      <c r="F4739" s="360"/>
      <c r="G4739" s="16">
        <v>2926077.89</v>
      </c>
      <c r="H4739" s="49">
        <v>45919</v>
      </c>
      <c r="I4739" s="331">
        <v>45926</v>
      </c>
      <c r="J4739" s="360"/>
      <c r="K4739" s="360"/>
      <c r="L4739" s="360"/>
      <c r="M4739" s="333" t="s">
        <v>3937</v>
      </c>
      <c r="N4739" s="341">
        <v>1</v>
      </c>
      <c r="O4739" s="135">
        <v>1410.5</v>
      </c>
      <c r="P4739" s="214">
        <v>2025</v>
      </c>
    </row>
    <row r="4740" spans="1:16" ht="15.75" customHeight="1" x14ac:dyDescent="0.25">
      <c r="A4740" s="121" t="s">
        <v>5098</v>
      </c>
      <c r="B4740" s="325" t="s">
        <v>694</v>
      </c>
      <c r="C4740" s="306">
        <v>12117188.890000001</v>
      </c>
      <c r="D4740" s="360"/>
      <c r="E4740" s="360"/>
      <c r="F4740" s="360"/>
      <c r="G4740" s="16">
        <v>12117188.890000001</v>
      </c>
      <c r="H4740" s="49">
        <v>45880</v>
      </c>
      <c r="I4740" s="331">
        <v>45923</v>
      </c>
      <c r="J4740" s="360"/>
      <c r="K4740" s="360"/>
      <c r="L4740" s="360"/>
      <c r="M4740" s="333" t="s">
        <v>3938</v>
      </c>
      <c r="N4740" s="341">
        <v>1</v>
      </c>
      <c r="O4740" s="135">
        <v>5507</v>
      </c>
      <c r="P4740" s="214">
        <v>2025</v>
      </c>
    </row>
    <row r="4741" spans="1:16" ht="15.75" customHeight="1" x14ac:dyDescent="0.25">
      <c r="A4741" s="121" t="s">
        <v>5099</v>
      </c>
      <c r="B4741" s="325" t="s">
        <v>4162</v>
      </c>
      <c r="C4741" s="306">
        <v>5377157.5</v>
      </c>
      <c r="D4741" s="360"/>
      <c r="E4741" s="360"/>
      <c r="F4741" s="360"/>
      <c r="G4741" s="16">
        <v>5377157.5</v>
      </c>
      <c r="H4741" s="49">
        <v>45880</v>
      </c>
      <c r="I4741" s="331">
        <v>45904</v>
      </c>
      <c r="J4741" s="360"/>
      <c r="K4741" s="360"/>
      <c r="L4741" s="360"/>
      <c r="M4741" s="214" t="s">
        <v>3938</v>
      </c>
      <c r="N4741" s="341">
        <v>1</v>
      </c>
      <c r="O4741" s="135">
        <v>1024</v>
      </c>
      <c r="P4741" s="214">
        <v>2025</v>
      </c>
    </row>
    <row r="4742" spans="1:16" ht="15.75" customHeight="1" x14ac:dyDescent="0.25">
      <c r="A4742" s="121" t="s">
        <v>5105</v>
      </c>
      <c r="B4742" s="325" t="s">
        <v>4743</v>
      </c>
      <c r="C4742" s="306">
        <v>5149136.62</v>
      </c>
      <c r="D4742" s="360"/>
      <c r="E4742" s="360"/>
      <c r="F4742" s="360"/>
      <c r="G4742" s="16">
        <v>5149136.62</v>
      </c>
      <c r="H4742" s="49">
        <v>45863</v>
      </c>
      <c r="I4742" s="331">
        <v>45911</v>
      </c>
      <c r="J4742" s="360"/>
      <c r="K4742" s="360"/>
      <c r="L4742" s="360"/>
      <c r="M4742" s="214" t="s">
        <v>3938</v>
      </c>
      <c r="N4742" s="341">
        <v>1</v>
      </c>
      <c r="O4742" s="135">
        <v>898.13</v>
      </c>
      <c r="P4742" s="214">
        <v>2025</v>
      </c>
    </row>
    <row r="4743" spans="1:16" ht="15.75" customHeight="1" x14ac:dyDescent="0.25">
      <c r="A4743" s="121" t="s">
        <v>5106</v>
      </c>
      <c r="B4743" s="325" t="s">
        <v>4743</v>
      </c>
      <c r="C4743" s="306">
        <v>5598159.5499999998</v>
      </c>
      <c r="D4743" s="360"/>
      <c r="E4743" s="360"/>
      <c r="F4743" s="360"/>
      <c r="G4743" s="16">
        <v>5598159.5499999998</v>
      </c>
      <c r="H4743" s="49">
        <v>45863</v>
      </c>
      <c r="I4743" s="331">
        <v>45911</v>
      </c>
      <c r="J4743" s="360"/>
      <c r="K4743" s="360"/>
      <c r="L4743" s="360"/>
      <c r="M4743" s="214" t="s">
        <v>3938</v>
      </c>
      <c r="N4743" s="341">
        <v>1</v>
      </c>
      <c r="O4743" s="135">
        <v>3396.1</v>
      </c>
      <c r="P4743" s="214">
        <v>2025</v>
      </c>
    </row>
    <row r="4744" spans="1:16" ht="15.75" customHeight="1" x14ac:dyDescent="0.25">
      <c r="A4744" s="121" t="s">
        <v>5107</v>
      </c>
      <c r="B4744" s="325" t="s">
        <v>4162</v>
      </c>
      <c r="C4744" s="306">
        <v>5411945.1500000004</v>
      </c>
      <c r="D4744" s="360"/>
      <c r="E4744" s="360"/>
      <c r="F4744" s="360"/>
      <c r="G4744" s="16">
        <v>5411945.1500000004</v>
      </c>
      <c r="H4744" s="49">
        <v>45905</v>
      </c>
      <c r="I4744" s="331">
        <v>45923</v>
      </c>
      <c r="J4744" s="360"/>
      <c r="K4744" s="360"/>
      <c r="L4744" s="360"/>
      <c r="M4744" s="214" t="s">
        <v>3938</v>
      </c>
      <c r="N4744" s="341">
        <v>1</v>
      </c>
      <c r="O4744" s="135">
        <v>1024</v>
      </c>
      <c r="P4744" s="214">
        <v>2025</v>
      </c>
    </row>
    <row r="4745" spans="1:16" ht="15.75" customHeight="1" x14ac:dyDescent="0.25">
      <c r="A4745" s="121" t="s">
        <v>5108</v>
      </c>
      <c r="B4745" s="341" t="s">
        <v>3844</v>
      </c>
      <c r="C4745" s="306">
        <v>3841579.09</v>
      </c>
      <c r="D4745" s="360"/>
      <c r="E4745" s="360"/>
      <c r="F4745" s="360"/>
      <c r="G4745" s="16">
        <v>3841579.09</v>
      </c>
      <c r="H4745" s="49">
        <v>45875</v>
      </c>
      <c r="I4745" s="331">
        <v>45901</v>
      </c>
      <c r="J4745" s="360"/>
      <c r="K4745" s="360"/>
      <c r="L4745" s="360"/>
      <c r="M4745" s="214" t="s">
        <v>3938</v>
      </c>
      <c r="N4745" s="341">
        <v>1</v>
      </c>
      <c r="O4745" s="135">
        <v>763.6</v>
      </c>
      <c r="P4745" s="214">
        <v>2025</v>
      </c>
    </row>
    <row r="4746" spans="1:16" ht="15.75" customHeight="1" x14ac:dyDescent="0.25">
      <c r="A4746" s="121" t="s">
        <v>5109</v>
      </c>
      <c r="B4746" s="341" t="s">
        <v>3844</v>
      </c>
      <c r="C4746" s="306">
        <v>5057272.13</v>
      </c>
      <c r="D4746" s="360"/>
      <c r="E4746" s="360"/>
      <c r="F4746" s="360"/>
      <c r="G4746" s="16">
        <v>5057272.13</v>
      </c>
      <c r="H4746" s="49">
        <v>45884</v>
      </c>
      <c r="I4746" s="331">
        <v>45924</v>
      </c>
      <c r="J4746" s="360"/>
      <c r="K4746" s="360"/>
      <c r="L4746" s="360"/>
      <c r="M4746" s="214" t="s">
        <v>3938</v>
      </c>
      <c r="N4746" s="341">
        <v>1</v>
      </c>
      <c r="O4746" s="135">
        <v>763.7</v>
      </c>
      <c r="P4746" s="214">
        <v>2025</v>
      </c>
    </row>
    <row r="4747" spans="1:16" ht="15.75" customHeight="1" x14ac:dyDescent="0.25">
      <c r="A4747" s="121" t="s">
        <v>5110</v>
      </c>
      <c r="B4747" s="341" t="s">
        <v>3844</v>
      </c>
      <c r="C4747" s="306">
        <v>4119459.78</v>
      </c>
      <c r="D4747" s="360"/>
      <c r="E4747" s="360"/>
      <c r="F4747" s="360"/>
      <c r="G4747" s="16">
        <v>4119459.78</v>
      </c>
      <c r="H4747" s="49">
        <v>45884</v>
      </c>
      <c r="I4747" s="331">
        <v>45924</v>
      </c>
      <c r="J4747" s="360"/>
      <c r="K4747" s="360"/>
      <c r="L4747" s="360"/>
      <c r="M4747" s="214" t="s">
        <v>3938</v>
      </c>
      <c r="N4747" s="341">
        <v>1</v>
      </c>
      <c r="O4747" s="135">
        <v>693.3</v>
      </c>
      <c r="P4747" s="214">
        <v>2025</v>
      </c>
    </row>
    <row r="4748" spans="1:16" ht="15.75" customHeight="1" x14ac:dyDescent="0.25">
      <c r="A4748" s="121" t="s">
        <v>5111</v>
      </c>
      <c r="B4748" s="341" t="s">
        <v>3844</v>
      </c>
      <c r="C4748" s="306">
        <v>4208713.5599999996</v>
      </c>
      <c r="D4748" s="360"/>
      <c r="E4748" s="360"/>
      <c r="F4748" s="360"/>
      <c r="G4748" s="16">
        <v>4208713.5599999996</v>
      </c>
      <c r="H4748" s="49">
        <v>45884</v>
      </c>
      <c r="I4748" s="331">
        <v>45924</v>
      </c>
      <c r="J4748" s="360"/>
      <c r="K4748" s="360"/>
      <c r="L4748" s="360"/>
      <c r="M4748" s="214" t="s">
        <v>3938</v>
      </c>
      <c r="N4748" s="341">
        <v>1</v>
      </c>
      <c r="O4748" s="135">
        <v>670.6</v>
      </c>
      <c r="P4748" s="214">
        <v>2025</v>
      </c>
    </row>
    <row r="4749" spans="1:16" ht="15.75" customHeight="1" x14ac:dyDescent="0.25">
      <c r="A4749" s="124" t="s">
        <v>5112</v>
      </c>
      <c r="B4749" s="341" t="s">
        <v>3838</v>
      </c>
      <c r="C4749" s="306">
        <v>1729669.75</v>
      </c>
      <c r="D4749" s="360"/>
      <c r="E4749" s="360"/>
      <c r="F4749" s="360"/>
      <c r="G4749" s="16">
        <v>1729669.75</v>
      </c>
      <c r="H4749" s="300">
        <v>44735</v>
      </c>
      <c r="I4749" s="331">
        <v>45953</v>
      </c>
      <c r="J4749" s="360"/>
      <c r="K4749" s="360"/>
      <c r="L4749" s="360"/>
      <c r="M4749" s="214" t="s">
        <v>3575</v>
      </c>
      <c r="N4749" s="341">
        <v>1</v>
      </c>
      <c r="O4749" s="135">
        <v>912.1</v>
      </c>
      <c r="P4749" s="214">
        <v>2022</v>
      </c>
    </row>
    <row r="4750" spans="1:16" ht="15.75" customHeight="1" x14ac:dyDescent="0.25">
      <c r="A4750" s="121" t="s">
        <v>5113</v>
      </c>
      <c r="B4750" s="325" t="s">
        <v>694</v>
      </c>
      <c r="C4750" s="306">
        <v>2997338.5</v>
      </c>
      <c r="D4750" s="360"/>
      <c r="E4750" s="360"/>
      <c r="F4750" s="360"/>
      <c r="G4750" s="16">
        <v>2997338.5</v>
      </c>
      <c r="H4750" s="49">
        <v>45930</v>
      </c>
      <c r="I4750" s="331">
        <v>45946</v>
      </c>
      <c r="J4750" s="360"/>
      <c r="K4750" s="360"/>
      <c r="L4750" s="360"/>
      <c r="M4750" s="333" t="s">
        <v>3937</v>
      </c>
      <c r="N4750" s="341">
        <v>1</v>
      </c>
      <c r="O4750" s="135">
        <v>1450.02</v>
      </c>
      <c r="P4750" s="214">
        <v>2025</v>
      </c>
    </row>
    <row r="4751" spans="1:16" ht="15.75" customHeight="1" x14ac:dyDescent="0.25">
      <c r="A4751" s="121" t="s">
        <v>5119</v>
      </c>
      <c r="B4751" s="341" t="s">
        <v>4191</v>
      </c>
      <c r="C4751" s="306">
        <v>3405353.86</v>
      </c>
      <c r="D4751" s="360"/>
      <c r="E4751" s="360"/>
      <c r="F4751" s="360"/>
      <c r="G4751" s="16">
        <v>3405353.86</v>
      </c>
      <c r="H4751" s="49">
        <v>45911</v>
      </c>
      <c r="I4751" s="331">
        <v>45957</v>
      </c>
      <c r="J4751" s="360"/>
      <c r="K4751" s="360"/>
      <c r="L4751" s="360"/>
      <c r="M4751" s="333" t="s">
        <v>3937</v>
      </c>
      <c r="N4751" s="341">
        <v>1</v>
      </c>
      <c r="O4751" s="135">
        <v>1315.9</v>
      </c>
      <c r="P4751" s="214">
        <v>2025</v>
      </c>
    </row>
    <row r="4752" spans="1:16" ht="15.75" customHeight="1" x14ac:dyDescent="0.25">
      <c r="A4752" s="121" t="s">
        <v>5120</v>
      </c>
      <c r="B4752" s="341" t="s">
        <v>4191</v>
      </c>
      <c r="C4752" s="306">
        <v>3414126.88</v>
      </c>
      <c r="D4752" s="360"/>
      <c r="E4752" s="360"/>
      <c r="F4752" s="360"/>
      <c r="G4752" s="16">
        <v>3414126.88</v>
      </c>
      <c r="H4752" s="49">
        <v>45911</v>
      </c>
      <c r="I4752" s="331">
        <v>45957</v>
      </c>
      <c r="J4752" s="360"/>
      <c r="K4752" s="360"/>
      <c r="L4752" s="360"/>
      <c r="M4752" s="333" t="s">
        <v>3937</v>
      </c>
      <c r="N4752" s="341">
        <v>1</v>
      </c>
      <c r="O4752" s="135">
        <v>1345</v>
      </c>
      <c r="P4752" s="214">
        <v>2025</v>
      </c>
    </row>
    <row r="4753" spans="1:16" ht="15.75" customHeight="1" x14ac:dyDescent="0.25">
      <c r="A4753" s="274" t="s">
        <v>5121</v>
      </c>
      <c r="B4753" s="341" t="s">
        <v>2081</v>
      </c>
      <c r="C4753" s="306">
        <v>3239175.07</v>
      </c>
      <c r="D4753" s="360"/>
      <c r="E4753" s="360"/>
      <c r="F4753" s="360"/>
      <c r="G4753" s="16">
        <v>3239175.07</v>
      </c>
      <c r="H4753" s="328">
        <v>45883</v>
      </c>
      <c r="I4753" s="331">
        <v>45951</v>
      </c>
      <c r="J4753" s="360"/>
      <c r="K4753" s="360"/>
      <c r="L4753" s="360"/>
      <c r="M4753" s="333" t="s">
        <v>3939</v>
      </c>
      <c r="N4753" s="341">
        <v>2</v>
      </c>
      <c r="O4753" s="340">
        <v>775.1</v>
      </c>
      <c r="P4753" s="214">
        <v>2025</v>
      </c>
    </row>
    <row r="4754" spans="1:16" ht="15.75" customHeight="1" x14ac:dyDescent="0.25">
      <c r="A4754" s="121" t="s">
        <v>418</v>
      </c>
      <c r="B4754" s="341" t="s">
        <v>3844</v>
      </c>
      <c r="C4754" s="306">
        <v>3955260.24</v>
      </c>
      <c r="D4754" s="360"/>
      <c r="E4754" s="360"/>
      <c r="F4754" s="360"/>
      <c r="G4754" s="16">
        <v>3955260.24</v>
      </c>
      <c r="H4754" s="49">
        <v>45922</v>
      </c>
      <c r="I4754" s="331">
        <v>45952</v>
      </c>
      <c r="J4754" s="360"/>
      <c r="K4754" s="360"/>
      <c r="L4754" s="360"/>
      <c r="M4754" s="214" t="s">
        <v>3938</v>
      </c>
      <c r="N4754" s="341">
        <v>1</v>
      </c>
      <c r="O4754" s="135">
        <v>797.4</v>
      </c>
      <c r="P4754" s="214">
        <v>2025</v>
      </c>
    </row>
    <row r="4755" spans="1:16" ht="15.75" customHeight="1" x14ac:dyDescent="0.25">
      <c r="A4755" s="121" t="s">
        <v>419</v>
      </c>
      <c r="B4755" s="341" t="s">
        <v>3844</v>
      </c>
      <c r="C4755" s="306">
        <v>3991233.41</v>
      </c>
      <c r="D4755" s="360"/>
      <c r="E4755" s="360"/>
      <c r="F4755" s="360"/>
      <c r="G4755" s="16">
        <v>3991233.41</v>
      </c>
      <c r="H4755" s="49">
        <v>45922</v>
      </c>
      <c r="I4755" s="331">
        <v>45952</v>
      </c>
      <c r="J4755" s="360"/>
      <c r="K4755" s="360"/>
      <c r="L4755" s="360"/>
      <c r="M4755" s="214" t="s">
        <v>3938</v>
      </c>
      <c r="N4755" s="341">
        <v>1</v>
      </c>
      <c r="O4755" s="135">
        <v>733.2</v>
      </c>
      <c r="P4755" s="214">
        <v>2025</v>
      </c>
    </row>
    <row r="4756" spans="1:16" ht="15.75" customHeight="1" x14ac:dyDescent="0.25">
      <c r="A4756" s="121" t="s">
        <v>5122</v>
      </c>
      <c r="B4756" s="341" t="s">
        <v>3844</v>
      </c>
      <c r="C4756" s="306">
        <v>4662636.42</v>
      </c>
      <c r="D4756" s="360"/>
      <c r="E4756" s="360"/>
      <c r="F4756" s="360"/>
      <c r="G4756" s="16">
        <v>4662636.42</v>
      </c>
      <c r="H4756" s="49">
        <v>45922</v>
      </c>
      <c r="I4756" s="331">
        <v>45952</v>
      </c>
      <c r="J4756" s="360"/>
      <c r="K4756" s="360"/>
      <c r="L4756" s="360"/>
      <c r="M4756" s="214" t="s">
        <v>3938</v>
      </c>
      <c r="N4756" s="341">
        <v>1</v>
      </c>
      <c r="O4756" s="135">
        <v>965.7</v>
      </c>
      <c r="P4756" s="214">
        <v>2025</v>
      </c>
    </row>
    <row r="4757" spans="1:16" ht="15.75" customHeight="1" x14ac:dyDescent="0.25">
      <c r="A4757" s="121" t="s">
        <v>5123</v>
      </c>
      <c r="B4757" s="341" t="s">
        <v>4191</v>
      </c>
      <c r="C4757" s="306">
        <v>3397904.47</v>
      </c>
      <c r="D4757" s="360"/>
      <c r="E4757" s="360"/>
      <c r="F4757" s="360"/>
      <c r="G4757" s="16">
        <v>3397904.47</v>
      </c>
      <c r="H4757" s="49">
        <v>45897</v>
      </c>
      <c r="I4757" s="331">
        <v>45960</v>
      </c>
      <c r="J4757" s="360"/>
      <c r="K4757" s="360"/>
      <c r="L4757" s="360"/>
      <c r="M4757" s="333" t="s">
        <v>3937</v>
      </c>
      <c r="N4757" s="341">
        <v>1</v>
      </c>
      <c r="O4757" s="135">
        <v>1388.5</v>
      </c>
      <c r="P4757" s="214">
        <v>2025</v>
      </c>
    </row>
    <row r="4758" spans="1:16" ht="15.75" customHeight="1" x14ac:dyDescent="0.25">
      <c r="A4758" s="121" t="s">
        <v>5124</v>
      </c>
      <c r="B4758" s="325" t="s">
        <v>5047</v>
      </c>
      <c r="C4758" s="306">
        <v>2555884.87</v>
      </c>
      <c r="D4758" s="360"/>
      <c r="E4758" s="360"/>
      <c r="F4758" s="360"/>
      <c r="G4758" s="16">
        <v>2555884.87</v>
      </c>
      <c r="H4758" s="49">
        <v>45882</v>
      </c>
      <c r="I4758" s="331">
        <v>45944</v>
      </c>
      <c r="J4758" s="360"/>
      <c r="K4758" s="360"/>
      <c r="L4758" s="360"/>
      <c r="M4758" s="333" t="s">
        <v>3937</v>
      </c>
      <c r="N4758" s="341">
        <v>1</v>
      </c>
      <c r="O4758" s="135">
        <v>828.7</v>
      </c>
      <c r="P4758" s="214">
        <v>2025</v>
      </c>
    </row>
    <row r="4759" spans="1:16" ht="15.75" customHeight="1" x14ac:dyDescent="0.25">
      <c r="A4759" s="121" t="s">
        <v>5125</v>
      </c>
      <c r="B4759" s="325" t="s">
        <v>4090</v>
      </c>
      <c r="C4759" s="306">
        <v>3360488.51</v>
      </c>
      <c r="D4759" s="360"/>
      <c r="E4759" s="360"/>
      <c r="F4759" s="360"/>
      <c r="G4759" s="16">
        <v>3360488.51</v>
      </c>
      <c r="H4759" s="49">
        <v>45943</v>
      </c>
      <c r="I4759" s="331">
        <v>45952</v>
      </c>
      <c r="J4759" s="360"/>
      <c r="K4759" s="360"/>
      <c r="L4759" s="360"/>
      <c r="M4759" s="333" t="s">
        <v>3937</v>
      </c>
      <c r="N4759" s="341">
        <v>1</v>
      </c>
      <c r="O4759" s="135">
        <v>1450.4</v>
      </c>
      <c r="P4759" s="214">
        <v>2025</v>
      </c>
    </row>
    <row r="4760" spans="1:16" ht="15.75" customHeight="1" x14ac:dyDescent="0.25">
      <c r="A4760" s="121" t="s">
        <v>2827</v>
      </c>
      <c r="B4760" s="325" t="s">
        <v>4090</v>
      </c>
      <c r="C4760" s="306">
        <v>2478087.0699999998</v>
      </c>
      <c r="D4760" s="360"/>
      <c r="E4760" s="360"/>
      <c r="F4760" s="360"/>
      <c r="G4760" s="16">
        <v>2478087.0699999998</v>
      </c>
      <c r="H4760" s="49">
        <v>45918</v>
      </c>
      <c r="I4760" s="331">
        <v>45959</v>
      </c>
      <c r="J4760" s="360"/>
      <c r="K4760" s="360"/>
      <c r="L4760" s="360"/>
      <c r="M4760" s="333" t="s">
        <v>4466</v>
      </c>
      <c r="N4760" s="341">
        <v>4</v>
      </c>
      <c r="O4760" s="135">
        <v>1299.3</v>
      </c>
      <c r="P4760" s="214">
        <v>2025</v>
      </c>
    </row>
    <row r="4761" spans="1:16" ht="15.75" customHeight="1" x14ac:dyDescent="0.25">
      <c r="A4761" s="121" t="s">
        <v>5126</v>
      </c>
      <c r="B4761" s="325" t="s">
        <v>694</v>
      </c>
      <c r="C4761" s="306">
        <v>2145840.1</v>
      </c>
      <c r="D4761" s="360"/>
      <c r="E4761" s="360"/>
      <c r="F4761" s="360"/>
      <c r="G4761" s="16">
        <v>2145840.1</v>
      </c>
      <c r="H4761" s="49">
        <v>45944</v>
      </c>
      <c r="I4761" s="331">
        <v>45961</v>
      </c>
      <c r="J4761" s="360"/>
      <c r="K4761" s="360"/>
      <c r="L4761" s="360"/>
      <c r="M4761" s="333" t="s">
        <v>3937</v>
      </c>
      <c r="N4761" s="341">
        <v>1</v>
      </c>
      <c r="O4761" s="135">
        <v>1276.5</v>
      </c>
      <c r="P4761" s="214">
        <v>2025</v>
      </c>
    </row>
    <row r="4762" spans="1:16" ht="15.75" customHeight="1" x14ac:dyDescent="0.25">
      <c r="A4762" s="121" t="s">
        <v>5127</v>
      </c>
      <c r="B4762" s="325" t="s">
        <v>5054</v>
      </c>
      <c r="C4762" s="306">
        <v>3716388.94</v>
      </c>
      <c r="D4762" s="360"/>
      <c r="E4762" s="360"/>
      <c r="F4762" s="360"/>
      <c r="G4762" s="16">
        <v>3716388.94</v>
      </c>
      <c r="H4762" s="49">
        <v>45929</v>
      </c>
      <c r="I4762" s="331">
        <v>45960</v>
      </c>
      <c r="J4762" s="360"/>
      <c r="K4762" s="360"/>
      <c r="L4762" s="360"/>
      <c r="M4762" s="214" t="s">
        <v>3938</v>
      </c>
      <c r="N4762" s="341">
        <v>1</v>
      </c>
      <c r="O4762" s="135">
        <v>741.7</v>
      </c>
      <c r="P4762" s="214">
        <v>2025</v>
      </c>
    </row>
    <row r="4763" spans="1:16" ht="15.75" customHeight="1" x14ac:dyDescent="0.25">
      <c r="A4763" s="121" t="s">
        <v>686</v>
      </c>
      <c r="B4763" s="325" t="s">
        <v>4154</v>
      </c>
      <c r="C4763" s="306">
        <v>2537048.2200000002</v>
      </c>
      <c r="D4763" s="360"/>
      <c r="E4763" s="360"/>
      <c r="F4763" s="360"/>
      <c r="G4763" s="16">
        <v>2537048.2200000002</v>
      </c>
      <c r="H4763" s="49">
        <v>45918</v>
      </c>
      <c r="I4763" s="331">
        <v>45972</v>
      </c>
      <c r="J4763" s="360"/>
      <c r="K4763" s="360"/>
      <c r="L4763" s="360"/>
      <c r="M4763" s="333" t="s">
        <v>3939</v>
      </c>
      <c r="N4763" s="341">
        <v>2</v>
      </c>
      <c r="O4763" s="135">
        <v>414.1</v>
      </c>
      <c r="P4763" s="214">
        <v>2025</v>
      </c>
    </row>
    <row r="4764" spans="1:16" ht="15.75" customHeight="1" x14ac:dyDescent="0.25">
      <c r="A4764" s="121" t="s">
        <v>5144</v>
      </c>
      <c r="B4764" s="325" t="s">
        <v>5054</v>
      </c>
      <c r="C4764" s="306">
        <v>2635255.42</v>
      </c>
      <c r="D4764" s="360"/>
      <c r="E4764" s="360"/>
      <c r="F4764" s="360"/>
      <c r="G4764" s="16">
        <v>2635255.42</v>
      </c>
      <c r="H4764" s="49">
        <v>45910</v>
      </c>
      <c r="I4764" s="331">
        <v>45960</v>
      </c>
      <c r="J4764" s="360"/>
      <c r="K4764" s="360"/>
      <c r="L4764" s="360"/>
      <c r="M4764" s="333" t="s">
        <v>3937</v>
      </c>
      <c r="N4764" s="341">
        <v>1</v>
      </c>
      <c r="O4764" s="135">
        <v>1475</v>
      </c>
      <c r="P4764" s="214">
        <v>2025</v>
      </c>
    </row>
    <row r="4765" spans="1:16" ht="15.75" customHeight="1" x14ac:dyDescent="0.25">
      <c r="A4765" s="121" t="s">
        <v>5145</v>
      </c>
      <c r="B4765" s="325" t="s">
        <v>694</v>
      </c>
      <c r="C4765" s="306">
        <v>3195938.72</v>
      </c>
      <c r="D4765" s="360"/>
      <c r="E4765" s="360"/>
      <c r="F4765" s="360"/>
      <c r="G4765" s="16">
        <v>3195938.72</v>
      </c>
      <c r="H4765" s="49">
        <v>45954</v>
      </c>
      <c r="I4765" s="331">
        <v>45971</v>
      </c>
      <c r="J4765" s="360"/>
      <c r="K4765" s="360"/>
      <c r="L4765" s="360"/>
      <c r="M4765" s="333" t="s">
        <v>3939</v>
      </c>
      <c r="N4765" s="341">
        <v>2</v>
      </c>
      <c r="O4765" s="135">
        <v>612.9</v>
      </c>
      <c r="P4765" s="214">
        <v>2025</v>
      </c>
    </row>
    <row r="4766" spans="1:16" ht="15.75" customHeight="1" x14ac:dyDescent="0.25">
      <c r="A4766" s="121" t="s">
        <v>5146</v>
      </c>
      <c r="B4766" s="341" t="s">
        <v>4164</v>
      </c>
      <c r="C4766" s="306">
        <v>3916759.63</v>
      </c>
      <c r="D4766" s="360"/>
      <c r="E4766" s="360"/>
      <c r="F4766" s="360"/>
      <c r="G4766" s="16">
        <v>3916759.63</v>
      </c>
      <c r="H4766" s="49">
        <v>45939</v>
      </c>
      <c r="I4766" s="331">
        <v>45971</v>
      </c>
      <c r="J4766" s="360"/>
      <c r="K4766" s="360"/>
      <c r="L4766" s="360"/>
      <c r="M4766" s="214" t="s">
        <v>3938</v>
      </c>
      <c r="N4766" s="341">
        <v>1</v>
      </c>
      <c r="O4766" s="135">
        <v>568.6</v>
      </c>
      <c r="P4766" s="214">
        <v>2025</v>
      </c>
    </row>
    <row r="4767" spans="1:16" ht="15.75" customHeight="1" x14ac:dyDescent="0.25">
      <c r="A4767" s="121" t="s">
        <v>5147</v>
      </c>
      <c r="B4767" s="325" t="s">
        <v>4090</v>
      </c>
      <c r="C4767" s="306">
        <v>3414880.69</v>
      </c>
      <c r="D4767" s="360"/>
      <c r="E4767" s="360"/>
      <c r="F4767" s="360"/>
      <c r="G4767" s="16">
        <v>3414880.69</v>
      </c>
      <c r="H4767" s="49">
        <v>45958</v>
      </c>
      <c r="I4767" s="331">
        <v>45962</v>
      </c>
      <c r="J4767" s="360"/>
      <c r="K4767" s="360"/>
      <c r="L4767" s="360"/>
      <c r="M4767" s="333" t="s">
        <v>3938</v>
      </c>
      <c r="N4767" s="341">
        <v>1</v>
      </c>
      <c r="O4767" s="135">
        <v>550</v>
      </c>
      <c r="P4767" s="214">
        <v>2025</v>
      </c>
    </row>
    <row r="4768" spans="1:16" ht="15.75" customHeight="1" x14ac:dyDescent="0.25">
      <c r="A4768" s="274" t="s">
        <v>5148</v>
      </c>
      <c r="B4768" s="341" t="s">
        <v>4154</v>
      </c>
      <c r="C4768" s="306">
        <v>1115597.17</v>
      </c>
      <c r="D4768" s="360"/>
      <c r="E4768" s="360"/>
      <c r="F4768" s="360"/>
      <c r="G4768" s="16">
        <v>1115597.17</v>
      </c>
      <c r="H4768" s="328">
        <v>45611</v>
      </c>
      <c r="I4768" s="331">
        <v>45645</v>
      </c>
      <c r="J4768" s="360"/>
      <c r="K4768" s="360"/>
      <c r="L4768" s="360"/>
      <c r="M4768" s="333" t="s">
        <v>5150</v>
      </c>
      <c r="N4768" s="341">
        <v>2</v>
      </c>
      <c r="O4768" s="340">
        <v>368.5</v>
      </c>
      <c r="P4768" s="214">
        <v>2024</v>
      </c>
    </row>
    <row r="4769" spans="1:16" ht="15.75" customHeight="1" x14ac:dyDescent="0.25">
      <c r="A4769" s="121" t="s">
        <v>5149</v>
      </c>
      <c r="B4769" s="325" t="s">
        <v>4162</v>
      </c>
      <c r="C4769" s="306">
        <v>3272145.89</v>
      </c>
      <c r="D4769" s="360"/>
      <c r="E4769" s="360"/>
      <c r="F4769" s="360"/>
      <c r="G4769" s="16">
        <v>3272145.89</v>
      </c>
      <c r="H4769" s="49">
        <v>45946</v>
      </c>
      <c r="I4769" s="331">
        <v>45989</v>
      </c>
      <c r="J4769" s="360"/>
      <c r="K4769" s="360"/>
      <c r="L4769" s="360"/>
      <c r="M4769" s="333" t="s">
        <v>3937</v>
      </c>
      <c r="N4769" s="341">
        <v>1</v>
      </c>
      <c r="O4769" s="135">
        <v>1554</v>
      </c>
      <c r="P4769" s="214">
        <v>2025</v>
      </c>
    </row>
    <row r="4770" spans="1:16" ht="15.75" customHeight="1" x14ac:dyDescent="0.25">
      <c r="A4770" s="121" t="s">
        <v>5164</v>
      </c>
      <c r="B4770" s="341" t="s">
        <v>4191</v>
      </c>
      <c r="C4770" s="306">
        <v>3211190.78</v>
      </c>
      <c r="D4770" s="360"/>
      <c r="E4770" s="360"/>
      <c r="F4770" s="360"/>
      <c r="G4770" s="16">
        <v>3211190.78</v>
      </c>
      <c r="H4770" s="49">
        <v>45980</v>
      </c>
      <c r="I4770" s="331">
        <v>46006</v>
      </c>
      <c r="J4770" s="360"/>
      <c r="K4770" s="360"/>
      <c r="L4770" s="360"/>
      <c r="M4770" s="333" t="s">
        <v>3937</v>
      </c>
      <c r="N4770" s="341">
        <v>1</v>
      </c>
      <c r="O4770" s="135">
        <v>1387</v>
      </c>
      <c r="P4770" s="214">
        <v>2025</v>
      </c>
    </row>
    <row r="4771" spans="1:16" ht="15.75" customHeight="1" x14ac:dyDescent="0.25">
      <c r="A4771" s="121" t="s">
        <v>5165</v>
      </c>
      <c r="B4771" s="325" t="s">
        <v>4090</v>
      </c>
      <c r="C4771" s="306">
        <v>3244332.37</v>
      </c>
      <c r="D4771" s="360"/>
      <c r="E4771" s="360"/>
      <c r="F4771" s="360"/>
      <c r="G4771" s="16">
        <v>3244332.37</v>
      </c>
      <c r="H4771" s="49">
        <v>45992</v>
      </c>
      <c r="I4771" s="331">
        <v>46006</v>
      </c>
      <c r="J4771" s="360"/>
      <c r="K4771" s="360"/>
      <c r="L4771" s="360"/>
      <c r="M4771" s="333" t="s">
        <v>3937</v>
      </c>
      <c r="N4771" s="341">
        <v>1</v>
      </c>
      <c r="O4771" s="135">
        <v>1504.3</v>
      </c>
      <c r="P4771" s="214">
        <v>2025</v>
      </c>
    </row>
    <row r="4772" spans="1:16" ht="15.75" customHeight="1" x14ac:dyDescent="0.25">
      <c r="A4772" s="121" t="s">
        <v>5166</v>
      </c>
      <c r="B4772" s="325" t="s">
        <v>4090</v>
      </c>
      <c r="C4772" s="306">
        <v>3192231.16</v>
      </c>
      <c r="D4772" s="360"/>
      <c r="E4772" s="360"/>
      <c r="F4772" s="360"/>
      <c r="G4772" s="16">
        <v>3192231.16</v>
      </c>
      <c r="H4772" s="49">
        <v>45992</v>
      </c>
      <c r="I4772" s="331">
        <v>46006</v>
      </c>
      <c r="J4772" s="360"/>
      <c r="K4772" s="360"/>
      <c r="L4772" s="360"/>
      <c r="M4772" s="333" t="s">
        <v>3937</v>
      </c>
      <c r="N4772" s="341">
        <v>1</v>
      </c>
      <c r="O4772" s="135">
        <v>1307.9000000000001</v>
      </c>
      <c r="P4772" s="214">
        <v>2025</v>
      </c>
    </row>
    <row r="4773" spans="1:16" ht="15.75" customHeight="1" x14ac:dyDescent="0.25">
      <c r="A4773" s="121" t="s">
        <v>5167</v>
      </c>
      <c r="B4773" s="341" t="s">
        <v>2081</v>
      </c>
      <c r="C4773" s="306">
        <v>3372930.88</v>
      </c>
      <c r="D4773" s="360"/>
      <c r="E4773" s="360"/>
      <c r="F4773" s="360"/>
      <c r="G4773" s="16">
        <v>3372930.88</v>
      </c>
      <c r="H4773" s="49">
        <v>46007</v>
      </c>
      <c r="I4773" s="331">
        <v>46013</v>
      </c>
      <c r="J4773" s="360"/>
      <c r="K4773" s="360"/>
      <c r="L4773" s="360"/>
      <c r="M4773" s="333" t="s">
        <v>3937</v>
      </c>
      <c r="N4773" s="341">
        <v>1</v>
      </c>
      <c r="O4773" s="135">
        <v>1290.9000000000001</v>
      </c>
      <c r="P4773" s="214">
        <v>2025</v>
      </c>
    </row>
    <row r="4774" spans="1:16" ht="15.75" customHeight="1" x14ac:dyDescent="0.25">
      <c r="A4774" s="121" t="s">
        <v>5168</v>
      </c>
      <c r="B4774" s="341" t="s">
        <v>2081</v>
      </c>
      <c r="C4774" s="306">
        <v>3422752.39</v>
      </c>
      <c r="D4774" s="360"/>
      <c r="E4774" s="360"/>
      <c r="F4774" s="360"/>
      <c r="G4774" s="16">
        <v>3422752.39</v>
      </c>
      <c r="H4774" s="49">
        <v>46007</v>
      </c>
      <c r="I4774" s="331">
        <v>46013</v>
      </c>
      <c r="J4774" s="360"/>
      <c r="K4774" s="360"/>
      <c r="L4774" s="360"/>
      <c r="M4774" s="333" t="s">
        <v>3937</v>
      </c>
      <c r="N4774" s="341">
        <v>1</v>
      </c>
      <c r="O4774" s="135">
        <v>1308.5</v>
      </c>
      <c r="P4774" s="214">
        <v>2025</v>
      </c>
    </row>
    <row r="4775" spans="1:16" ht="15.75" customHeight="1" x14ac:dyDescent="0.25">
      <c r="A4775" s="121" t="s">
        <v>5169</v>
      </c>
      <c r="B4775" s="341" t="s">
        <v>2081</v>
      </c>
      <c r="C4775" s="306">
        <v>3407758.22</v>
      </c>
      <c r="D4775" s="360"/>
      <c r="E4775" s="360"/>
      <c r="F4775" s="360"/>
      <c r="G4775" s="16">
        <v>3407758.22</v>
      </c>
      <c r="H4775" s="49">
        <v>46007</v>
      </c>
      <c r="I4775" s="331">
        <v>46013</v>
      </c>
      <c r="J4775" s="360"/>
      <c r="K4775" s="360"/>
      <c r="L4775" s="360"/>
      <c r="M4775" s="333" t="s">
        <v>3937</v>
      </c>
      <c r="N4775" s="341">
        <v>1</v>
      </c>
      <c r="O4775" s="135">
        <v>1295.0999999999999</v>
      </c>
      <c r="P4775" s="214">
        <v>2025</v>
      </c>
    </row>
    <row r="4776" spans="1:16" ht="15.75" customHeight="1" x14ac:dyDescent="0.25">
      <c r="A4776" s="188" t="s">
        <v>5172</v>
      </c>
      <c r="B4776" s="341" t="s">
        <v>4511</v>
      </c>
      <c r="C4776" s="306">
        <v>807803.92</v>
      </c>
      <c r="D4776" s="360"/>
      <c r="E4776" s="360"/>
      <c r="F4776" s="360"/>
      <c r="G4776" s="16">
        <v>807803.92</v>
      </c>
      <c r="H4776" s="328">
        <v>45863</v>
      </c>
      <c r="I4776" s="331">
        <v>46037</v>
      </c>
      <c r="J4776" s="360"/>
      <c r="K4776" s="360"/>
      <c r="L4776" s="360"/>
      <c r="M4776" s="333" t="s">
        <v>3939</v>
      </c>
      <c r="N4776" s="341">
        <v>2</v>
      </c>
      <c r="O4776" s="340">
        <v>311.10000000000002</v>
      </c>
      <c r="P4776" s="214">
        <v>2025</v>
      </c>
    </row>
    <row r="4777" spans="1:16" ht="15.75" customHeight="1" x14ac:dyDescent="0.25">
      <c r="A4777" s="121" t="s">
        <v>5173</v>
      </c>
      <c r="B4777" s="325" t="s">
        <v>4090</v>
      </c>
      <c r="C4777" s="306">
        <v>3366648.73</v>
      </c>
      <c r="D4777" s="360"/>
      <c r="E4777" s="360"/>
      <c r="F4777" s="360"/>
      <c r="G4777" s="16">
        <v>3366648.73</v>
      </c>
      <c r="H4777" s="49">
        <v>46010</v>
      </c>
      <c r="I4777" s="331">
        <v>46035</v>
      </c>
      <c r="J4777" s="360"/>
      <c r="K4777" s="360"/>
      <c r="L4777" s="360"/>
      <c r="M4777" s="333" t="s">
        <v>3937</v>
      </c>
      <c r="N4777" s="341">
        <v>1</v>
      </c>
      <c r="O4777" s="135">
        <v>1459.4</v>
      </c>
      <c r="P4777" s="214">
        <v>2025</v>
      </c>
    </row>
    <row r="4778" spans="1:16" ht="15.75" customHeight="1" x14ac:dyDescent="0.25">
      <c r="A4778" s="121" t="s">
        <v>5174</v>
      </c>
      <c r="B4778" s="325" t="s">
        <v>4090</v>
      </c>
      <c r="C4778" s="306">
        <v>3344694.1</v>
      </c>
      <c r="D4778" s="360"/>
      <c r="E4778" s="360"/>
      <c r="F4778" s="360"/>
      <c r="G4778" s="16">
        <v>3344694.1</v>
      </c>
      <c r="H4778" s="49">
        <v>46010</v>
      </c>
      <c r="I4778" s="331">
        <v>46035</v>
      </c>
      <c r="J4778" s="360"/>
      <c r="K4778" s="360"/>
      <c r="L4778" s="360"/>
      <c r="M4778" s="333" t="s">
        <v>3937</v>
      </c>
      <c r="N4778" s="341">
        <v>1</v>
      </c>
      <c r="O4778" s="135">
        <v>1448.25</v>
      </c>
      <c r="P4778" s="214">
        <v>2025</v>
      </c>
    </row>
    <row r="4779" spans="1:16" ht="15.75" customHeight="1" x14ac:dyDescent="0.25">
      <c r="A4779" s="121" t="s">
        <v>5175</v>
      </c>
      <c r="B4779" s="325" t="s">
        <v>4090</v>
      </c>
      <c r="C4779" s="306">
        <v>3367477.09</v>
      </c>
      <c r="D4779" s="360"/>
      <c r="E4779" s="360"/>
      <c r="F4779" s="360"/>
      <c r="G4779" s="16">
        <v>3367477.09</v>
      </c>
      <c r="H4779" s="49">
        <v>46010</v>
      </c>
      <c r="I4779" s="331">
        <v>46035</v>
      </c>
      <c r="J4779" s="360"/>
      <c r="K4779" s="360"/>
      <c r="L4779" s="360"/>
      <c r="M4779" s="333" t="s">
        <v>3937</v>
      </c>
      <c r="N4779" s="341">
        <v>1</v>
      </c>
      <c r="O4779" s="135">
        <v>1445.2</v>
      </c>
      <c r="P4779" s="214">
        <v>2025</v>
      </c>
    </row>
    <row r="4780" spans="1:16" ht="15.75" customHeight="1" x14ac:dyDescent="0.25">
      <c r="A4780" s="206" t="s">
        <v>5176</v>
      </c>
      <c r="B4780" s="214" t="s">
        <v>3543</v>
      </c>
      <c r="C4780" s="306">
        <v>2071804.53</v>
      </c>
      <c r="D4780" s="360"/>
      <c r="E4780" s="360"/>
      <c r="F4780" s="360"/>
      <c r="G4780" s="16">
        <v>2071804.53</v>
      </c>
      <c r="H4780" s="328">
        <v>44166</v>
      </c>
      <c r="I4780" s="331">
        <v>46049</v>
      </c>
      <c r="J4780" s="360"/>
      <c r="K4780" s="360"/>
      <c r="L4780" s="360"/>
      <c r="M4780" s="333" t="s">
        <v>3584</v>
      </c>
      <c r="N4780" s="214">
        <v>4</v>
      </c>
      <c r="O4780" s="341">
        <v>1455.5</v>
      </c>
      <c r="P4780" s="214">
        <v>2020</v>
      </c>
    </row>
    <row r="4781" spans="1:16" ht="15.75" customHeight="1" x14ac:dyDescent="0.25">
      <c r="A4781" s="188" t="s">
        <v>5183</v>
      </c>
      <c r="B4781" s="341" t="s">
        <v>4511</v>
      </c>
      <c r="C4781" s="306">
        <v>287680.08</v>
      </c>
      <c r="D4781" s="360"/>
      <c r="E4781" s="360"/>
      <c r="F4781" s="360"/>
      <c r="G4781" s="306">
        <v>287680.08</v>
      </c>
      <c r="H4781" s="328">
        <v>45520</v>
      </c>
      <c r="I4781" s="331">
        <v>46043</v>
      </c>
      <c r="J4781" s="360"/>
      <c r="K4781" s="360"/>
      <c r="L4781" s="360"/>
      <c r="M4781" s="333" t="s">
        <v>3663</v>
      </c>
      <c r="N4781" s="341">
        <v>1</v>
      </c>
      <c r="O4781" s="340">
        <v>384.6</v>
      </c>
      <c r="P4781" s="214">
        <v>2024</v>
      </c>
    </row>
    <row r="4782" spans="1:16" ht="15.75" customHeight="1" x14ac:dyDescent="0.25">
      <c r="A4782" s="121" t="s">
        <v>5184</v>
      </c>
      <c r="B4782" s="341" t="s">
        <v>4191</v>
      </c>
      <c r="C4782" s="306">
        <v>3253183.21</v>
      </c>
      <c r="D4782" s="360"/>
      <c r="E4782" s="360"/>
      <c r="F4782" s="360"/>
      <c r="G4782" s="16">
        <v>3253183.21</v>
      </c>
      <c r="H4782" s="49">
        <v>46036</v>
      </c>
      <c r="I4782" s="331">
        <v>46045</v>
      </c>
      <c r="J4782" s="360"/>
      <c r="K4782" s="360"/>
      <c r="L4782" s="360"/>
      <c r="M4782" s="333" t="s">
        <v>3937</v>
      </c>
      <c r="N4782" s="341">
        <v>1</v>
      </c>
      <c r="O4782" s="135">
        <v>1372.5</v>
      </c>
      <c r="P4782" s="214">
        <v>2026</v>
      </c>
    </row>
    <row r="4783" spans="1:16" ht="15.75" customHeight="1" x14ac:dyDescent="0.25">
      <c r="A4783" s="274" t="s">
        <v>5185</v>
      </c>
      <c r="B4783" s="341" t="s">
        <v>694</v>
      </c>
      <c r="C4783" s="306">
        <v>1226709.1599999999</v>
      </c>
      <c r="D4783" s="360"/>
      <c r="E4783" s="360"/>
      <c r="F4783" s="360"/>
      <c r="G4783" s="16">
        <v>1226709.1599999999</v>
      </c>
      <c r="H4783" s="328">
        <v>45915</v>
      </c>
      <c r="I4783" s="331">
        <v>46051</v>
      </c>
      <c r="J4783" s="360"/>
      <c r="K4783" s="360"/>
      <c r="L4783" s="360"/>
      <c r="M4783" s="333" t="s">
        <v>4466</v>
      </c>
      <c r="N4783" s="341">
        <v>4</v>
      </c>
      <c r="O4783" s="340">
        <v>958.9</v>
      </c>
      <c r="P4783" s="214">
        <v>2025</v>
      </c>
    </row>
    <row r="4784" spans="1:16" ht="15.75" customHeight="1" x14ac:dyDescent="0.25">
      <c r="A4784" s="121" t="s">
        <v>5186</v>
      </c>
      <c r="B4784" s="341" t="s">
        <v>4191</v>
      </c>
      <c r="C4784" s="306">
        <v>3173001.91</v>
      </c>
      <c r="D4784" s="360"/>
      <c r="E4784" s="360"/>
      <c r="F4784" s="360"/>
      <c r="G4784" s="16">
        <v>3173001.91</v>
      </c>
      <c r="H4784" s="49">
        <v>45981</v>
      </c>
      <c r="I4784" s="331">
        <v>46036</v>
      </c>
      <c r="J4784" s="360"/>
      <c r="K4784" s="360"/>
      <c r="L4784" s="360"/>
      <c r="M4784" s="333" t="s">
        <v>3937</v>
      </c>
      <c r="N4784" s="341">
        <v>1</v>
      </c>
      <c r="O4784" s="135">
        <v>1387</v>
      </c>
      <c r="P4784" s="214">
        <v>2025</v>
      </c>
    </row>
    <row r="4785" spans="1:16" ht="15.75" customHeight="1" x14ac:dyDescent="0.25">
      <c r="A4785" s="121" t="s">
        <v>5187</v>
      </c>
      <c r="B4785" s="325" t="s">
        <v>4090</v>
      </c>
      <c r="C4785" s="306">
        <v>4345260.67</v>
      </c>
      <c r="D4785" s="360"/>
      <c r="E4785" s="360"/>
      <c r="F4785" s="360"/>
      <c r="G4785" s="16">
        <v>4345260.67</v>
      </c>
      <c r="H4785" s="49">
        <v>46015</v>
      </c>
      <c r="I4785" s="331">
        <v>46051</v>
      </c>
      <c r="J4785" s="360"/>
      <c r="K4785" s="360"/>
      <c r="L4785" s="360"/>
      <c r="M4785" s="333" t="s">
        <v>3937</v>
      </c>
      <c r="N4785" s="341">
        <v>1</v>
      </c>
      <c r="O4785" s="135">
        <v>2140.13</v>
      </c>
      <c r="P4785" s="214">
        <v>2025</v>
      </c>
    </row>
    <row r="4786" spans="1:16" ht="15.75" customHeight="1" x14ac:dyDescent="0.25">
      <c r="A4786" s="121" t="s">
        <v>5188</v>
      </c>
      <c r="B4786" s="325" t="s">
        <v>4090</v>
      </c>
      <c r="C4786" s="306">
        <v>3045520.96</v>
      </c>
      <c r="D4786" s="360"/>
      <c r="E4786" s="360"/>
      <c r="F4786" s="360"/>
      <c r="G4786" s="16">
        <v>3045520.96</v>
      </c>
      <c r="H4786" s="49">
        <v>46020</v>
      </c>
      <c r="I4786" s="331">
        <v>46051</v>
      </c>
      <c r="J4786" s="360"/>
      <c r="K4786" s="360"/>
      <c r="L4786" s="360"/>
      <c r="M4786" s="333" t="s">
        <v>3937</v>
      </c>
      <c r="N4786" s="341">
        <v>1</v>
      </c>
      <c r="O4786" s="135">
        <v>1436</v>
      </c>
      <c r="P4786" s="214">
        <v>2025</v>
      </c>
    </row>
    <row r="4787" spans="1:16" ht="15.75" customHeight="1" x14ac:dyDescent="0.25">
      <c r="A4787" s="121" t="s">
        <v>5189</v>
      </c>
      <c r="B4787" s="341" t="s">
        <v>4743</v>
      </c>
      <c r="C4787" s="321">
        <v>4475143.1500000004</v>
      </c>
      <c r="D4787" s="360"/>
      <c r="E4787" s="360"/>
      <c r="F4787" s="360"/>
      <c r="G4787" s="16">
        <v>4475143.1500000004</v>
      </c>
      <c r="H4787" s="49">
        <v>46020</v>
      </c>
      <c r="I4787" s="331">
        <v>46050</v>
      </c>
      <c r="J4787" s="360"/>
      <c r="K4787" s="360"/>
      <c r="L4787" s="360"/>
      <c r="M4787" s="333" t="s">
        <v>3938</v>
      </c>
      <c r="N4787" s="341">
        <v>1</v>
      </c>
      <c r="O4787" s="135">
        <v>799.79</v>
      </c>
      <c r="P4787" s="341">
        <v>2025</v>
      </c>
    </row>
    <row r="4788" spans="1:16" ht="15.75" customHeight="1" x14ac:dyDescent="0.25">
      <c r="A4788" s="121" t="s">
        <v>5190</v>
      </c>
      <c r="B4788" s="341" t="s">
        <v>4743</v>
      </c>
      <c r="C4788" s="321">
        <v>5287723.21</v>
      </c>
      <c r="D4788" s="360"/>
      <c r="E4788" s="360"/>
      <c r="F4788" s="360"/>
      <c r="G4788" s="16">
        <v>5287723.21</v>
      </c>
      <c r="H4788" s="49">
        <v>46020</v>
      </c>
      <c r="I4788" s="300">
        <v>46050</v>
      </c>
      <c r="J4788" s="360"/>
      <c r="K4788" s="360"/>
      <c r="L4788" s="360"/>
      <c r="M4788" s="333" t="s">
        <v>3938</v>
      </c>
      <c r="N4788" s="341">
        <v>1</v>
      </c>
      <c r="O4788" s="135">
        <v>943.86</v>
      </c>
      <c r="P4788" s="341">
        <v>2025</v>
      </c>
    </row>
    <row r="4789" spans="1:16" ht="15.75" customHeight="1" x14ac:dyDescent="0.25">
      <c r="A4789" s="121" t="s">
        <v>5191</v>
      </c>
      <c r="B4789" s="341" t="s">
        <v>3844</v>
      </c>
      <c r="C4789" s="321">
        <v>4041016.24</v>
      </c>
      <c r="D4789" s="360"/>
      <c r="E4789" s="360"/>
      <c r="F4789" s="360"/>
      <c r="G4789" s="16">
        <v>4041016.24</v>
      </c>
      <c r="H4789" s="49">
        <v>45945</v>
      </c>
      <c r="I4789" s="300">
        <v>45973</v>
      </c>
      <c r="J4789" s="360"/>
      <c r="K4789" s="360"/>
      <c r="L4789" s="360"/>
      <c r="M4789" s="333" t="s">
        <v>3939</v>
      </c>
      <c r="N4789" s="341">
        <v>2</v>
      </c>
      <c r="O4789" s="135">
        <v>799.7</v>
      </c>
      <c r="P4789" s="341">
        <v>2025</v>
      </c>
    </row>
    <row r="4790" spans="1:16" ht="15.75" customHeight="1" x14ac:dyDescent="0.25">
      <c r="A4790" s="121" t="s">
        <v>5192</v>
      </c>
      <c r="B4790" s="341" t="s">
        <v>4191</v>
      </c>
      <c r="C4790" s="321">
        <v>3302914.3</v>
      </c>
      <c r="D4790" s="360"/>
      <c r="E4790" s="360"/>
      <c r="F4790" s="360"/>
      <c r="G4790" s="16">
        <v>3302914.3</v>
      </c>
      <c r="H4790" s="49">
        <v>46043</v>
      </c>
      <c r="I4790" s="300">
        <v>46057</v>
      </c>
      <c r="J4790" s="360"/>
      <c r="K4790" s="360"/>
      <c r="L4790" s="360"/>
      <c r="M4790" s="333" t="s">
        <v>3937</v>
      </c>
      <c r="N4790" s="341">
        <v>1</v>
      </c>
      <c r="O4790" s="135">
        <v>1330.2</v>
      </c>
      <c r="P4790" s="341">
        <v>2026</v>
      </c>
    </row>
    <row r="4791" spans="1:16" ht="15.75" customHeight="1" x14ac:dyDescent="0.25">
      <c r="A4791" s="121" t="s">
        <v>5193</v>
      </c>
      <c r="B4791" s="341" t="s">
        <v>4191</v>
      </c>
      <c r="C4791" s="321">
        <v>3260171.85</v>
      </c>
      <c r="D4791" s="360"/>
      <c r="E4791" s="360"/>
      <c r="F4791" s="360"/>
      <c r="G4791" s="16">
        <v>3260171.85</v>
      </c>
      <c r="H4791" s="49">
        <v>46055</v>
      </c>
      <c r="I4791" s="300">
        <v>46057</v>
      </c>
      <c r="J4791" s="360"/>
      <c r="K4791" s="360"/>
      <c r="L4791" s="360"/>
      <c r="M4791" s="333" t="s">
        <v>3937</v>
      </c>
      <c r="N4791" s="341">
        <v>1</v>
      </c>
      <c r="O4791" s="135">
        <v>1346.6</v>
      </c>
      <c r="P4791" s="341">
        <v>2026</v>
      </c>
    </row>
    <row r="4792" spans="1:16" ht="15.75" customHeight="1" x14ac:dyDescent="0.25">
      <c r="A4792" s="121" t="s">
        <v>1417</v>
      </c>
      <c r="B4792" s="341" t="s">
        <v>3844</v>
      </c>
      <c r="C4792" s="321">
        <v>3893154.06</v>
      </c>
      <c r="D4792" s="360"/>
      <c r="E4792" s="360"/>
      <c r="F4792" s="360"/>
      <c r="G4792" s="16">
        <v>3893154.06</v>
      </c>
      <c r="H4792" s="49">
        <v>46010</v>
      </c>
      <c r="I4792" s="300">
        <v>46048</v>
      </c>
      <c r="J4792" s="360"/>
      <c r="K4792" s="360"/>
      <c r="L4792" s="360"/>
      <c r="M4792" s="333" t="s">
        <v>3939</v>
      </c>
      <c r="N4792" s="341">
        <v>2</v>
      </c>
      <c r="O4792" s="135">
        <v>762.9</v>
      </c>
      <c r="P4792" s="341">
        <v>2025</v>
      </c>
    </row>
    <row r="4793" spans="1:16" ht="15.75" customHeight="1" x14ac:dyDescent="0.25">
      <c r="A4793" s="121" t="s">
        <v>512</v>
      </c>
      <c r="B4793" s="341" t="s">
        <v>3844</v>
      </c>
      <c r="C4793" s="321">
        <v>2179878.89</v>
      </c>
      <c r="D4793" s="360"/>
      <c r="E4793" s="360"/>
      <c r="F4793" s="360"/>
      <c r="G4793" s="16">
        <v>2179878.89</v>
      </c>
      <c r="H4793" s="49">
        <v>46010</v>
      </c>
      <c r="I4793" s="300">
        <v>46048</v>
      </c>
      <c r="J4793" s="360"/>
      <c r="K4793" s="360"/>
      <c r="L4793" s="360"/>
      <c r="M4793" s="333" t="s">
        <v>3939</v>
      </c>
      <c r="N4793" s="341">
        <v>2</v>
      </c>
      <c r="O4793" s="135">
        <v>375.6</v>
      </c>
      <c r="P4793" s="341">
        <v>2025</v>
      </c>
    </row>
    <row r="4794" spans="1:16" ht="15.75" customHeight="1" x14ac:dyDescent="0.25">
      <c r="A4794" s="121" t="s">
        <v>5208</v>
      </c>
      <c r="B4794" s="341" t="s">
        <v>4743</v>
      </c>
      <c r="C4794" s="321">
        <v>5596145.3399999999</v>
      </c>
      <c r="D4794" s="360"/>
      <c r="E4794" s="360"/>
      <c r="F4794" s="360"/>
      <c r="G4794" s="16">
        <v>5596145.3399999999</v>
      </c>
      <c r="H4794" s="49">
        <v>46013</v>
      </c>
      <c r="I4794" s="300">
        <v>46059</v>
      </c>
      <c r="J4794" s="360"/>
      <c r="K4794" s="360"/>
      <c r="L4794" s="360"/>
      <c r="M4794" s="333" t="s">
        <v>3938</v>
      </c>
      <c r="N4794" s="341">
        <v>1</v>
      </c>
      <c r="O4794" s="135">
        <v>892.8</v>
      </c>
      <c r="P4794" s="341">
        <v>2025</v>
      </c>
    </row>
    <row r="4795" spans="1:16" ht="15.75" customHeight="1" x14ac:dyDescent="0.25">
      <c r="A4795" s="274" t="s">
        <v>5209</v>
      </c>
      <c r="B4795" s="341" t="s">
        <v>4162</v>
      </c>
      <c r="C4795" s="321">
        <v>2532180.3199999998</v>
      </c>
      <c r="D4795" s="360"/>
      <c r="E4795" s="360"/>
      <c r="F4795" s="360"/>
      <c r="G4795" s="16">
        <v>2532180.3199999998</v>
      </c>
      <c r="H4795" s="328">
        <v>45813</v>
      </c>
      <c r="I4795" s="300">
        <v>46021</v>
      </c>
      <c r="J4795" s="360"/>
      <c r="K4795" s="360"/>
      <c r="L4795" s="360"/>
      <c r="M4795" s="333" t="s">
        <v>4466</v>
      </c>
      <c r="N4795" s="341">
        <v>4</v>
      </c>
      <c r="O4795" s="340">
        <v>1457.9</v>
      </c>
      <c r="P4795" s="341">
        <v>2025</v>
      </c>
    </row>
    <row r="4796" spans="1:16" ht="15.75" customHeight="1" x14ac:dyDescent="0.25">
      <c r="A4796" s="121" t="s">
        <v>5210</v>
      </c>
      <c r="B4796" s="341" t="s">
        <v>2081</v>
      </c>
      <c r="C4796" s="321">
        <v>2391460.27</v>
      </c>
      <c r="D4796" s="360"/>
      <c r="E4796" s="360"/>
      <c r="F4796" s="360"/>
      <c r="G4796" s="16">
        <v>2391460.27</v>
      </c>
      <c r="H4796" s="49">
        <v>45903</v>
      </c>
      <c r="I4796" s="300">
        <v>46309</v>
      </c>
      <c r="J4796" s="360"/>
      <c r="K4796" s="360"/>
      <c r="L4796" s="360"/>
      <c r="M4796" s="214" t="s">
        <v>3938</v>
      </c>
      <c r="N4796" s="341">
        <v>1</v>
      </c>
      <c r="O4796" s="135">
        <v>500</v>
      </c>
      <c r="P4796" s="341">
        <v>2025</v>
      </c>
    </row>
    <row r="4797" spans="1:16" ht="15.75" customHeight="1" x14ac:dyDescent="0.25">
      <c r="A4797" s="121" t="s">
        <v>5211</v>
      </c>
      <c r="B4797" s="341" t="s">
        <v>2081</v>
      </c>
      <c r="C4797" s="321">
        <v>2400111.5299999998</v>
      </c>
      <c r="D4797" s="360"/>
      <c r="E4797" s="360"/>
      <c r="F4797" s="360"/>
      <c r="G4797" s="16">
        <v>2400111.5299999998</v>
      </c>
      <c r="H4797" s="49">
        <v>45903</v>
      </c>
      <c r="I4797" s="300">
        <v>46309</v>
      </c>
      <c r="J4797" s="360"/>
      <c r="K4797" s="360"/>
      <c r="L4797" s="360"/>
      <c r="M4797" s="214" t="s">
        <v>3938</v>
      </c>
      <c r="N4797" s="341">
        <v>1</v>
      </c>
      <c r="O4797" s="135">
        <v>496</v>
      </c>
      <c r="P4797" s="341">
        <v>2025</v>
      </c>
    </row>
    <row r="4798" spans="1:16" ht="15.75" customHeight="1" x14ac:dyDescent="0.25">
      <c r="A4798" s="121" t="s">
        <v>5212</v>
      </c>
      <c r="B4798" s="341" t="s">
        <v>2081</v>
      </c>
      <c r="C4798" s="321">
        <v>2402916.9500000002</v>
      </c>
      <c r="D4798" s="360"/>
      <c r="E4798" s="360"/>
      <c r="F4798" s="360"/>
      <c r="G4798" s="16">
        <v>2402916.9500000002</v>
      </c>
      <c r="H4798" s="49">
        <v>45903</v>
      </c>
      <c r="I4798" s="300">
        <v>46309</v>
      </c>
      <c r="J4798" s="360"/>
      <c r="K4798" s="360"/>
      <c r="L4798" s="360"/>
      <c r="M4798" s="214" t="s">
        <v>3938</v>
      </c>
      <c r="N4798" s="341">
        <v>1</v>
      </c>
      <c r="O4798" s="135">
        <v>450</v>
      </c>
      <c r="P4798" s="341">
        <v>2025</v>
      </c>
    </row>
    <row r="4799" spans="1:16" ht="15.75" customHeight="1" x14ac:dyDescent="0.25">
      <c r="A4799" s="121" t="s">
        <v>5213</v>
      </c>
      <c r="B4799" s="341" t="s">
        <v>4164</v>
      </c>
      <c r="C4799" s="321">
        <v>3352046.57</v>
      </c>
      <c r="D4799" s="360"/>
      <c r="E4799" s="360"/>
      <c r="F4799" s="360"/>
      <c r="G4799" s="16">
        <v>3352046.57</v>
      </c>
      <c r="H4799" s="49">
        <v>46073</v>
      </c>
      <c r="I4799" s="300">
        <v>46080</v>
      </c>
      <c r="J4799" s="360"/>
      <c r="K4799" s="360"/>
      <c r="L4799" s="360"/>
      <c r="M4799" s="333" t="s">
        <v>3938</v>
      </c>
      <c r="N4799" s="341">
        <v>1</v>
      </c>
      <c r="O4799" s="135">
        <v>635</v>
      </c>
      <c r="P4799" s="341">
        <v>2026</v>
      </c>
    </row>
    <row r="4800" spans="1:16" ht="15.75" customHeight="1" x14ac:dyDescent="0.25">
      <c r="A4800" s="121" t="s">
        <v>5214</v>
      </c>
      <c r="B4800" s="341" t="s">
        <v>4164</v>
      </c>
      <c r="C4800" s="321">
        <v>5005026.1100000003</v>
      </c>
      <c r="D4800" s="360"/>
      <c r="E4800" s="360"/>
      <c r="F4800" s="360"/>
      <c r="G4800" s="16">
        <v>5005026.1100000003</v>
      </c>
      <c r="H4800" s="49">
        <v>46069</v>
      </c>
      <c r="I4800" s="300">
        <v>46080</v>
      </c>
      <c r="J4800" s="360"/>
      <c r="K4800" s="360"/>
      <c r="L4800" s="360"/>
      <c r="M4800" s="333" t="s">
        <v>3938</v>
      </c>
      <c r="N4800" s="341">
        <v>1</v>
      </c>
      <c r="O4800" s="135">
        <v>943.6</v>
      </c>
      <c r="P4800" s="341">
        <v>2026</v>
      </c>
    </row>
    <row r="4801" spans="1:16" ht="15.75" customHeight="1" x14ac:dyDescent="0.25">
      <c r="A4801" s="121" t="s">
        <v>2282</v>
      </c>
      <c r="B4801" s="341" t="s">
        <v>3844</v>
      </c>
      <c r="C4801" s="321">
        <v>4735285.34</v>
      </c>
      <c r="D4801" s="360"/>
      <c r="E4801" s="360"/>
      <c r="F4801" s="360"/>
      <c r="G4801" s="16">
        <v>4735285.34</v>
      </c>
      <c r="H4801" s="49">
        <v>46009</v>
      </c>
      <c r="I4801" s="300">
        <v>46094</v>
      </c>
      <c r="J4801" s="360"/>
      <c r="K4801" s="360"/>
      <c r="L4801" s="360"/>
      <c r="M4801" s="333" t="s">
        <v>3939</v>
      </c>
      <c r="N4801" s="341">
        <v>2</v>
      </c>
      <c r="O4801" s="135">
        <v>733.2</v>
      </c>
      <c r="P4801" s="341">
        <v>2025</v>
      </c>
    </row>
    <row r="4802" spans="1:16" ht="15.75" customHeight="1" x14ac:dyDescent="0.25">
      <c r="A4802" s="121" t="s">
        <v>5215</v>
      </c>
      <c r="B4802" s="341" t="s">
        <v>4441</v>
      </c>
      <c r="C4802" s="321">
        <v>2841350.43</v>
      </c>
      <c r="D4802" s="360"/>
      <c r="E4802" s="360"/>
      <c r="F4802" s="360"/>
      <c r="G4802" s="16">
        <v>2841350.43</v>
      </c>
      <c r="H4802" s="49" t="s">
        <v>5216</v>
      </c>
      <c r="I4802" s="300">
        <v>46080</v>
      </c>
      <c r="J4802" s="360"/>
      <c r="K4802" s="360"/>
      <c r="L4802" s="360"/>
      <c r="M4802" s="333" t="s">
        <v>3575</v>
      </c>
      <c r="N4802" s="341">
        <v>1</v>
      </c>
      <c r="O4802" s="135">
        <v>782.04</v>
      </c>
      <c r="P4802" s="341">
        <v>2026</v>
      </c>
    </row>
    <row r="4803" spans="1:16" ht="15.75" customHeight="1" x14ac:dyDescent="0.25">
      <c r="A4803" s="121" t="s">
        <v>5239</v>
      </c>
      <c r="B4803" s="341" t="s">
        <v>694</v>
      </c>
      <c r="C4803" s="306">
        <v>7695223.8300000001</v>
      </c>
      <c r="D4803" s="360"/>
      <c r="E4803" s="360"/>
      <c r="F4803" s="360"/>
      <c r="G4803" s="16">
        <v>7695223.8300000001</v>
      </c>
      <c r="H4803" s="49">
        <v>46105</v>
      </c>
      <c r="I4803" s="300">
        <v>46111</v>
      </c>
      <c r="J4803" s="360"/>
      <c r="K4803" s="360"/>
      <c r="L4803" s="360"/>
      <c r="M4803" s="371" t="s">
        <v>3938</v>
      </c>
      <c r="N4803" s="371">
        <v>1</v>
      </c>
      <c r="O4803" s="135">
        <v>2153.8000000000002</v>
      </c>
      <c r="P4803" s="341">
        <v>2026</v>
      </c>
    </row>
    <row r="4804" spans="1:16" ht="15.75" customHeight="1" x14ac:dyDescent="0.25">
      <c r="A4804" s="121" t="s">
        <v>5247</v>
      </c>
      <c r="B4804" s="341" t="s">
        <v>694</v>
      </c>
      <c r="C4804" s="321">
        <v>3380390.25</v>
      </c>
      <c r="D4804" s="360"/>
      <c r="E4804" s="360"/>
      <c r="F4804" s="360"/>
      <c r="G4804" s="321">
        <v>3380390.25</v>
      </c>
      <c r="H4804" s="49">
        <v>46126</v>
      </c>
      <c r="I4804" s="300">
        <v>46128</v>
      </c>
      <c r="J4804" s="360"/>
      <c r="K4804" s="360"/>
      <c r="L4804" s="360"/>
      <c r="M4804" s="333" t="s">
        <v>3937</v>
      </c>
      <c r="N4804" s="341">
        <v>1</v>
      </c>
      <c r="O4804" s="135">
        <v>1710.1</v>
      </c>
      <c r="P4804" s="341">
        <v>2026</v>
      </c>
    </row>
    <row r="4805" spans="1:16" ht="15.75" customHeight="1" x14ac:dyDescent="0.25">
      <c r="A4805" s="121" t="s">
        <v>5248</v>
      </c>
      <c r="B4805" s="341" t="s">
        <v>4191</v>
      </c>
      <c r="C4805" s="321">
        <v>3553371.3</v>
      </c>
      <c r="D4805" s="360"/>
      <c r="E4805" s="360"/>
      <c r="F4805" s="360"/>
      <c r="G4805" s="321">
        <v>3553371.3</v>
      </c>
      <c r="H4805" s="372">
        <v>46120</v>
      </c>
      <c r="I4805" s="300">
        <v>46140</v>
      </c>
      <c r="J4805" s="360"/>
      <c r="K4805" s="360"/>
      <c r="L4805" s="360"/>
      <c r="M4805" s="333" t="s">
        <v>3937</v>
      </c>
      <c r="N4805" s="341">
        <v>1</v>
      </c>
      <c r="O4805" s="135">
        <v>1464</v>
      </c>
      <c r="P4805" s="341">
        <v>2026</v>
      </c>
    </row>
    <row r="4806" spans="1:16" ht="15.75" customHeight="1" x14ac:dyDescent="0.25">
      <c r="A4806" s="121" t="s">
        <v>5249</v>
      </c>
      <c r="B4806" s="341" t="s">
        <v>4191</v>
      </c>
      <c r="C4806" s="321">
        <v>3571747.13</v>
      </c>
      <c r="D4806" s="360"/>
      <c r="E4806" s="360"/>
      <c r="F4806" s="360"/>
      <c r="G4806" s="321">
        <v>3571747.13</v>
      </c>
      <c r="H4806" s="372">
        <v>46120</v>
      </c>
      <c r="I4806" s="300">
        <v>46140</v>
      </c>
      <c r="J4806" s="360"/>
      <c r="K4806" s="360"/>
      <c r="L4806" s="360"/>
      <c r="M4806" s="333" t="s">
        <v>3937</v>
      </c>
      <c r="N4806" s="341">
        <v>1</v>
      </c>
      <c r="O4806" s="135">
        <v>1385.9</v>
      </c>
      <c r="P4806" s="341">
        <v>2026</v>
      </c>
    </row>
    <row r="4807" spans="1:16" ht="15.75" customHeight="1" x14ac:dyDescent="0.25">
      <c r="A4807" s="121" t="s">
        <v>762</v>
      </c>
      <c r="B4807" s="341" t="s">
        <v>4162</v>
      </c>
      <c r="C4807" s="321">
        <v>3861597.19</v>
      </c>
      <c r="D4807" s="360"/>
      <c r="E4807" s="360"/>
      <c r="F4807" s="360"/>
      <c r="G4807" s="321">
        <v>3861597.19</v>
      </c>
      <c r="H4807" s="49">
        <v>46106</v>
      </c>
      <c r="I4807" s="300">
        <v>46126</v>
      </c>
      <c r="J4807" s="360"/>
      <c r="K4807" s="360"/>
      <c r="L4807" s="360"/>
      <c r="M4807" s="333" t="s">
        <v>3938</v>
      </c>
      <c r="N4807" s="341">
        <v>1</v>
      </c>
      <c r="O4807" s="135">
        <v>689.9</v>
      </c>
      <c r="P4807" s="341">
        <v>2026</v>
      </c>
    </row>
    <row r="4808" spans="1:16" ht="15.75" customHeight="1" x14ac:dyDescent="0.25">
      <c r="A4808" s="121" t="s">
        <v>5253</v>
      </c>
      <c r="B4808" s="341" t="s">
        <v>4191</v>
      </c>
      <c r="C4808" s="321">
        <v>2392264.63</v>
      </c>
      <c r="D4808" s="360"/>
      <c r="E4808" s="360"/>
      <c r="F4808" s="360"/>
      <c r="G4808" s="16">
        <v>2392264.63</v>
      </c>
      <c r="H4808" s="372">
        <v>46125</v>
      </c>
      <c r="I4808" s="300">
        <v>46149</v>
      </c>
      <c r="J4808" s="360"/>
      <c r="K4808" s="360"/>
      <c r="L4808" s="360"/>
      <c r="M4808" s="333" t="s">
        <v>3937</v>
      </c>
      <c r="N4808" s="341">
        <v>1</v>
      </c>
      <c r="O4808" s="135">
        <v>753.2</v>
      </c>
      <c r="P4808" s="341">
        <v>2026</v>
      </c>
    </row>
    <row r="4809" spans="1:16" ht="15.75" customHeight="1" x14ac:dyDescent="0.25">
      <c r="A4809" s="121" t="s">
        <v>5254</v>
      </c>
      <c r="B4809" s="341" t="s">
        <v>694</v>
      </c>
      <c r="C4809" s="321">
        <v>5588619.3300000001</v>
      </c>
      <c r="D4809" s="360"/>
      <c r="E4809" s="360"/>
      <c r="F4809" s="360"/>
      <c r="G4809" s="16">
        <v>5588619.3300000001</v>
      </c>
      <c r="H4809" s="49">
        <v>46147</v>
      </c>
      <c r="I4809" s="300">
        <v>46155</v>
      </c>
      <c r="J4809" s="360"/>
      <c r="K4809" s="360"/>
      <c r="L4809" s="360"/>
      <c r="M4809" s="333" t="s">
        <v>3938</v>
      </c>
      <c r="N4809" s="341">
        <v>1</v>
      </c>
      <c r="O4809" s="135">
        <v>1444.7</v>
      </c>
      <c r="P4809" s="341">
        <v>2026</v>
      </c>
    </row>
    <row r="4810" spans="1:16" ht="15.75" customHeight="1" x14ac:dyDescent="0.25">
      <c r="A4810" s="121" t="s">
        <v>2564</v>
      </c>
      <c r="B4810" s="341" t="s">
        <v>694</v>
      </c>
      <c r="C4810" s="321">
        <v>6110096.5999999996</v>
      </c>
      <c r="D4810" s="360"/>
      <c r="E4810" s="360"/>
      <c r="F4810" s="360"/>
      <c r="G4810" s="16">
        <v>6110096.5999999996</v>
      </c>
      <c r="H4810" s="49">
        <v>46147</v>
      </c>
      <c r="I4810" s="300">
        <v>46161</v>
      </c>
      <c r="J4810" s="360"/>
      <c r="K4810" s="360"/>
      <c r="L4810" s="360"/>
      <c r="M4810" s="333" t="s">
        <v>3938</v>
      </c>
      <c r="N4810" s="341">
        <v>1</v>
      </c>
      <c r="O4810" s="135">
        <v>1031.8399999999999</v>
      </c>
      <c r="P4810" s="341">
        <v>2026</v>
      </c>
    </row>
    <row r="4811" spans="1:16" ht="15.75" customHeight="1" x14ac:dyDescent="0.25">
      <c r="A4811" s="121" t="s">
        <v>1319</v>
      </c>
      <c r="B4811" s="325" t="s">
        <v>4154</v>
      </c>
      <c r="C4811" s="321">
        <v>4000832.07</v>
      </c>
      <c r="D4811" s="360"/>
      <c r="E4811" s="360"/>
      <c r="F4811" s="360"/>
      <c r="G4811" s="16">
        <v>4000832.07</v>
      </c>
      <c r="H4811" s="372">
        <v>46139</v>
      </c>
      <c r="I4811" s="300">
        <v>46155</v>
      </c>
      <c r="J4811" s="360"/>
      <c r="K4811" s="360"/>
      <c r="L4811" s="360"/>
      <c r="M4811" s="333" t="s">
        <v>3938</v>
      </c>
      <c r="N4811" s="341">
        <v>1</v>
      </c>
      <c r="O4811" s="374">
        <v>549.53</v>
      </c>
      <c r="P4811" s="341">
        <v>2026</v>
      </c>
    </row>
    <row r="4812" spans="1:16" ht="15.75" customHeight="1" x14ac:dyDescent="0.25">
      <c r="A4812" s="121" t="s">
        <v>5255</v>
      </c>
      <c r="B4812" s="341" t="s">
        <v>694</v>
      </c>
      <c r="C4812" s="321">
        <v>4377368.72</v>
      </c>
      <c r="D4812" s="121"/>
      <c r="E4812" s="121"/>
      <c r="F4812" s="121"/>
      <c r="G4812" s="321">
        <v>4377368.72</v>
      </c>
      <c r="H4812" s="49">
        <v>46147</v>
      </c>
      <c r="I4812" s="300">
        <v>46168</v>
      </c>
      <c r="J4812" s="360"/>
      <c r="K4812" s="121"/>
      <c r="L4812" s="121"/>
      <c r="M4812" s="333" t="s">
        <v>3938</v>
      </c>
      <c r="N4812" s="341">
        <v>1</v>
      </c>
      <c r="O4812" s="135">
        <v>1028</v>
      </c>
      <c r="P4812" s="341">
        <v>2026</v>
      </c>
    </row>
    <row r="4813" spans="1:16" ht="15.75" customHeight="1" x14ac:dyDescent="0.25">
      <c r="A4813" s="121" t="s">
        <v>462</v>
      </c>
      <c r="B4813" s="341" t="s">
        <v>4090</v>
      </c>
      <c r="C4813" s="321">
        <v>3947449.45</v>
      </c>
      <c r="D4813" s="121"/>
      <c r="E4813" s="121"/>
      <c r="F4813" s="121"/>
      <c r="G4813" s="321">
        <v>3947449.45</v>
      </c>
      <c r="H4813" s="49">
        <v>46161</v>
      </c>
      <c r="I4813" s="300">
        <v>46176</v>
      </c>
      <c r="J4813" s="360"/>
      <c r="K4813" s="121"/>
      <c r="L4813" s="121"/>
      <c r="M4813" s="333" t="s">
        <v>3938</v>
      </c>
      <c r="N4813" s="341">
        <v>1</v>
      </c>
      <c r="O4813" s="135">
        <v>690.3</v>
      </c>
      <c r="P4813" s="341">
        <v>2026</v>
      </c>
    </row>
    <row r="4814" spans="1:16" ht="15.75" customHeight="1" x14ac:dyDescent="0.25">
      <c r="A4814" s="121" t="s">
        <v>3253</v>
      </c>
      <c r="B4814" s="341" t="s">
        <v>4090</v>
      </c>
      <c r="C4814" s="321">
        <v>4565331.12</v>
      </c>
      <c r="D4814" s="121"/>
      <c r="E4814" s="121"/>
      <c r="F4814" s="121"/>
      <c r="G4814" s="321">
        <v>4565331.12</v>
      </c>
      <c r="H4814" s="49">
        <v>46161</v>
      </c>
      <c r="I4814" s="300">
        <v>46176</v>
      </c>
      <c r="J4814" s="360"/>
      <c r="K4814" s="121"/>
      <c r="L4814" s="121"/>
      <c r="M4814" s="333" t="s">
        <v>3938</v>
      </c>
      <c r="N4814" s="341">
        <v>1</v>
      </c>
      <c r="O4814" s="135">
        <v>770</v>
      </c>
      <c r="P4814" s="341">
        <v>2026</v>
      </c>
    </row>
    <row r="4815" spans="1:16" ht="15.75" customHeight="1" x14ac:dyDescent="0.25">
      <c r="A4815" s="121" t="s">
        <v>5256</v>
      </c>
      <c r="B4815" s="341" t="s">
        <v>4743</v>
      </c>
      <c r="C4815" s="321">
        <v>4725219.43</v>
      </c>
      <c r="D4815" s="121"/>
      <c r="E4815" s="121"/>
      <c r="F4815" s="121"/>
      <c r="G4815" s="321">
        <v>4725219.43</v>
      </c>
      <c r="H4815" s="49">
        <v>46171</v>
      </c>
      <c r="I4815" s="300">
        <v>46181</v>
      </c>
      <c r="J4815" s="360"/>
      <c r="K4815" s="121"/>
      <c r="L4815" s="121"/>
      <c r="M4815" s="333" t="s">
        <v>3938</v>
      </c>
      <c r="N4815" s="341">
        <v>1</v>
      </c>
      <c r="O4815" s="135">
        <v>2979.2</v>
      </c>
      <c r="P4815" s="341">
        <v>2026</v>
      </c>
    </row>
    <row r="4816" spans="1:16" ht="15.75" customHeight="1" x14ac:dyDescent="0.25">
      <c r="A4816" s="121" t="s">
        <v>242</v>
      </c>
      <c r="B4816" s="341" t="s">
        <v>2545</v>
      </c>
      <c r="C4816" s="321">
        <v>4463929.0999999996</v>
      </c>
      <c r="D4816" s="121"/>
      <c r="E4816" s="121"/>
      <c r="F4816" s="121"/>
      <c r="G4816" s="321">
        <v>4463929.0999999996</v>
      </c>
      <c r="H4816" s="49">
        <v>46160</v>
      </c>
      <c r="I4816" s="300">
        <v>46183</v>
      </c>
      <c r="J4816" s="360"/>
      <c r="K4816" s="121"/>
      <c r="L4816" s="121"/>
      <c r="M4816" s="333" t="s">
        <v>3938</v>
      </c>
      <c r="N4816" s="341">
        <v>1</v>
      </c>
      <c r="O4816" s="135">
        <v>739.4</v>
      </c>
      <c r="P4816" s="341">
        <v>2026</v>
      </c>
    </row>
    <row r="4817" spans="1:16" ht="15.75" customHeight="1" x14ac:dyDescent="0.25">
      <c r="A4817" s="121" t="s">
        <v>5257</v>
      </c>
      <c r="B4817" s="341" t="s">
        <v>4743</v>
      </c>
      <c r="C4817" s="321">
        <v>1465805.01</v>
      </c>
      <c r="D4817" s="121"/>
      <c r="E4817" s="121"/>
      <c r="F4817" s="121"/>
      <c r="G4817" s="321">
        <v>1465805.01</v>
      </c>
      <c r="H4817" s="49">
        <v>46171</v>
      </c>
      <c r="I4817" s="300">
        <v>46184</v>
      </c>
      <c r="J4817" s="360"/>
      <c r="K4817" s="121"/>
      <c r="L4817" s="121"/>
      <c r="M4817" s="333" t="s">
        <v>3837</v>
      </c>
      <c r="N4817" s="341">
        <v>3</v>
      </c>
      <c r="O4817" s="135">
        <v>798.1</v>
      </c>
      <c r="P4817" s="341">
        <v>2026</v>
      </c>
    </row>
    <row r="4818" spans="1:16" ht="15.75" customHeight="1" x14ac:dyDescent="0.25">
      <c r="A4818" s="271" t="s">
        <v>5258</v>
      </c>
      <c r="B4818" s="341" t="s">
        <v>5259</v>
      </c>
      <c r="C4818" s="321">
        <v>3781172.5</v>
      </c>
      <c r="D4818" s="121"/>
      <c r="E4818" s="121"/>
      <c r="F4818" s="121"/>
      <c r="G4818" s="321">
        <v>3781172.5</v>
      </c>
      <c r="H4818" s="329">
        <v>46156</v>
      </c>
      <c r="I4818" s="300">
        <v>46189</v>
      </c>
      <c r="J4818" s="360"/>
      <c r="K4818" s="121"/>
      <c r="L4818" s="121"/>
      <c r="M4818" s="333" t="s">
        <v>3938</v>
      </c>
      <c r="N4818" s="341">
        <v>1</v>
      </c>
      <c r="O4818" s="135">
        <v>520.4</v>
      </c>
      <c r="P4818" s="341">
        <v>2026</v>
      </c>
    </row>
    <row r="4819" spans="1:16" ht="15.75" customHeight="1" x14ac:dyDescent="0.25">
      <c r="A4819" s="271" t="s">
        <v>5260</v>
      </c>
      <c r="B4819" s="341" t="s">
        <v>5259</v>
      </c>
      <c r="C4819" s="321">
        <v>3826100.39</v>
      </c>
      <c r="D4819" s="121"/>
      <c r="E4819" s="121"/>
      <c r="F4819" s="121"/>
      <c r="G4819" s="321">
        <v>3826100.39</v>
      </c>
      <c r="H4819" s="329">
        <v>46156</v>
      </c>
      <c r="I4819" s="300">
        <v>46189</v>
      </c>
      <c r="J4819" s="360"/>
      <c r="K4819" s="121"/>
      <c r="L4819" s="121"/>
      <c r="M4819" s="333" t="s">
        <v>3938</v>
      </c>
      <c r="N4819" s="341">
        <v>1</v>
      </c>
      <c r="O4819" s="135">
        <v>581.20000000000005</v>
      </c>
      <c r="P4819" s="341">
        <v>2026</v>
      </c>
    </row>
    <row r="4820" spans="1:16" ht="15.75" customHeight="1" x14ac:dyDescent="0.25">
      <c r="A4820" s="121" t="s">
        <v>5215</v>
      </c>
      <c r="B4820" s="341" t="s">
        <v>4441</v>
      </c>
      <c r="C4820" s="321">
        <v>3197057.79</v>
      </c>
      <c r="D4820" s="121"/>
      <c r="E4820" s="121"/>
      <c r="F4820" s="121"/>
      <c r="G4820" s="321">
        <v>3197057.79</v>
      </c>
      <c r="H4820" s="49" t="s">
        <v>5262</v>
      </c>
      <c r="I4820" s="300">
        <v>46196</v>
      </c>
      <c r="J4820" s="360"/>
      <c r="K4820" s="121"/>
      <c r="L4820" s="121"/>
      <c r="M4820" s="333" t="s">
        <v>1046</v>
      </c>
      <c r="N4820" s="341">
        <v>1</v>
      </c>
      <c r="O4820" s="135">
        <v>782.04</v>
      </c>
      <c r="P4820" s="341">
        <v>2026</v>
      </c>
    </row>
    <row r="4821" spans="1:16" ht="15.75" customHeight="1" x14ac:dyDescent="0.25">
      <c r="A4821" s="121" t="s">
        <v>5261</v>
      </c>
      <c r="B4821" s="341" t="s">
        <v>2545</v>
      </c>
      <c r="C4821" s="321">
        <v>5783731.2999999998</v>
      </c>
      <c r="D4821" s="121"/>
      <c r="E4821" s="121"/>
      <c r="F4821" s="121"/>
      <c r="G4821" s="321">
        <v>5783731.2999999998</v>
      </c>
      <c r="H4821" s="49">
        <v>46195</v>
      </c>
      <c r="I4821" s="300">
        <v>46195</v>
      </c>
      <c r="J4821" s="121"/>
      <c r="K4821" s="121"/>
      <c r="L4821" s="121"/>
      <c r="M4821" s="333" t="s">
        <v>3938</v>
      </c>
      <c r="N4821" s="341">
        <v>1</v>
      </c>
      <c r="O4821" s="135">
        <v>1645.8</v>
      </c>
      <c r="P4821" s="341">
        <v>2026</v>
      </c>
    </row>
    <row r="4822" spans="1:16" ht="15.75" customHeight="1" x14ac:dyDescent="0.25">
      <c r="A4822" s="121" t="s">
        <v>5288</v>
      </c>
      <c r="B4822" s="341" t="s">
        <v>4441</v>
      </c>
      <c r="C4822" s="321">
        <v>3074376.71</v>
      </c>
      <c r="D4822" s="121"/>
      <c r="E4822" s="121"/>
      <c r="F4822" s="121"/>
      <c r="G4822" s="321">
        <v>3074376.71</v>
      </c>
      <c r="H4822" s="49" t="s">
        <v>5290</v>
      </c>
      <c r="I4822" s="327" t="s">
        <v>5291</v>
      </c>
      <c r="J4822" s="121"/>
      <c r="K4822" s="121"/>
      <c r="L4822" s="121"/>
      <c r="M4822" s="333" t="s">
        <v>3939</v>
      </c>
      <c r="N4822" s="341">
        <v>2</v>
      </c>
      <c r="O4822" s="135">
        <v>780.64</v>
      </c>
      <c r="P4822" s="341">
        <v>2026</v>
      </c>
    </row>
    <row r="4823" spans="1:16" ht="15.75" customHeight="1" x14ac:dyDescent="0.25">
      <c r="A4823" s="121" t="s">
        <v>5289</v>
      </c>
      <c r="B4823" s="341" t="s">
        <v>4743</v>
      </c>
      <c r="C4823" s="321">
        <v>3185978.77</v>
      </c>
      <c r="D4823" s="121"/>
      <c r="E4823" s="121"/>
      <c r="F4823" s="121"/>
      <c r="G4823" s="321">
        <v>3185978.77</v>
      </c>
      <c r="H4823" s="49">
        <v>46178</v>
      </c>
      <c r="I4823" s="327">
        <v>46211</v>
      </c>
      <c r="J4823" s="121"/>
      <c r="K4823" s="121"/>
      <c r="L4823" s="121"/>
      <c r="M4823" s="333" t="s">
        <v>3937</v>
      </c>
      <c r="N4823" s="341">
        <v>1</v>
      </c>
      <c r="O4823" s="135">
        <v>1303.97</v>
      </c>
      <c r="P4823" s="341">
        <v>2026</v>
      </c>
    </row>
  </sheetData>
  <autoFilter ref="A1:P4591"/>
  <customSheetViews>
    <customSheetView guid="{00CA1D91-97FF-4D84-850C-D045E209A49D}" scale="85" showPageBreaks="1" fitToPage="1" printArea="1" showAutoFilter="1">
      <pane xSplit="7" ySplit="18" topLeftCell="I2182" activePane="bottomRight" state="frozen"/>
      <selection pane="bottomRight" activeCell="I2201" sqref="I2201"/>
      <pageMargins left="0" right="0" top="0" bottom="0" header="0" footer="0"/>
      <pageSetup paperSize="9" scale="10" orientation="landscape" r:id="rId1"/>
      <autoFilter ref="A6:BD2190"/>
    </customSheetView>
    <customSheetView guid="{17916D7C-FC80-4339-98C4-B9719BB1814F}" scale="77" showPageBreaks="1" fitToPage="1" printArea="1" showAutoFilter="1" topLeftCell="A6">
      <pane xSplit="4" topLeftCell="AB1" activePane="topRight" state="frozenSplit"/>
      <selection pane="topRight" activeCell="AF1071" sqref="AF1071"/>
      <pageMargins left="0" right="0" top="0" bottom="0" header="0" footer="0"/>
      <pageSetup paperSize="9" scale="15" fitToHeight="0" orientation="landscape" r:id="rId2"/>
      <autoFilter ref="A6:BD2190"/>
    </customSheetView>
    <customSheetView guid="{A25E16F1-5DC9-4016-81D2-CCDE3F6F8895}" scale="85" showPageBreaks="1" fitToPage="1" printArea="1" showAutoFilter="1" hiddenColumns="1" topLeftCell="AN1">
      <selection activeCell="AU18" sqref="AU18"/>
      <pageMargins left="0" right="0" top="0" bottom="0" header="0" footer="0"/>
      <pageSetup paperSize="9" scale="10" orientation="landscape" r:id="rId3"/>
      <autoFilter ref="A6:BD2213"/>
    </customSheetView>
    <customSheetView guid="{41FE640E-22B0-42FD-AE86-030E091A3C69}" scale="85" showPageBreaks="1" fitToPage="1" printArea="1" filter="1" showAutoFilter="1" topLeftCell="A4">
      <pane xSplit="4" topLeftCell="E1" activePane="topRight" state="frozenSplit"/>
      <selection pane="topRight" activeCell="AF1071" sqref="AF1071"/>
      <pageMargins left="0" right="0" top="0" bottom="0" header="0" footer="0"/>
      <pageSetup paperSize="9" scale="15" fitToHeight="0" orientation="landscape" r:id="rId4"/>
      <autoFilter ref="A6:BD2151">
        <filterColumn colId="40">
          <filters>
            <filter val="2019"/>
          </filters>
        </filterColumn>
      </autoFilter>
    </customSheetView>
    <customSheetView guid="{8A34BC5A-8D1B-4077-AA06-8C35724C81ED}" scale="85" showPageBreaks="1" fitToPage="1" printArea="1" showAutoFilter="1" hiddenColumns="1">
      <pane ySplit="6" topLeftCell="A2130" activePane="bottomLeft" state="frozen"/>
      <selection pane="bottomLeft" activeCell="G2150" sqref="G2150"/>
      <pageMargins left="0" right="0" top="0" bottom="0" header="0" footer="0"/>
      <pageSetup paperSize="9" scale="21" fitToHeight="0" orientation="landscape" r:id="rId5"/>
      <autoFilter ref="A6:ARN2145"/>
    </customSheetView>
    <customSheetView guid="{57EB6A0F-FD91-408D-AF3D-D2D58CACE461}" scale="85" showPageBreaks="1" fitToPage="1" printArea="1" filter="1" showAutoFilter="1" topLeftCell="A4">
      <pane xSplit="4" topLeftCell="E1" activePane="topRight" state="frozenSplit"/>
      <selection pane="topRight" activeCell="AF1071" sqref="AF1071"/>
      <pageMargins left="0" right="0" top="0" bottom="0" header="0" footer="0"/>
      <pageSetup paperSize="9" scale="15" fitToHeight="0" orientation="landscape" r:id="rId6"/>
      <autoFilter ref="A6:BD2095">
        <filterColumn colId="40">
          <filters>
            <filter val="2019"/>
          </filters>
        </filterColumn>
      </autoFilter>
    </customSheetView>
    <customSheetView guid="{C105665C-2A19-4AA0-A076-888C2C92EBDB}" scale="85" showPageBreaks="1" fitToPage="1" printArea="1" showAutoFilter="1" hiddenColumns="1" topLeftCell="A2072">
      <selection activeCell="G2107" sqref="G2107"/>
      <pageMargins left="0" right="0" top="0" bottom="0" header="0" footer="0"/>
      <pageSetup paperSize="9" scale="10" orientation="landscape" r:id="rId7"/>
      <autoFilter ref="A6:BD2094"/>
    </customSheetView>
    <customSheetView guid="{F99FC0F1-BC9C-4C8D-942E-F89FCCDA1CE8}" scale="80" showPageBreaks="1" fitToPage="1" printArea="1" filter="1" showAutoFilter="1" topLeftCell="A6">
      <pane xSplit="4" topLeftCell="E1" activePane="topRight" state="frozenSplit"/>
      <selection pane="topRight" activeCell="A909" sqref="A909:XFD909"/>
      <pageMargins left="0" right="0" top="0" bottom="0" header="0" footer="0"/>
      <pageSetup paperSize="9" scale="15" fitToHeight="0" orientation="landscape" r:id="rId8"/>
      <autoFilter ref="A6:BD2090">
        <filterColumn colId="40">
          <filters>
            <filter val="2019"/>
          </filters>
        </filterColumn>
      </autoFilter>
    </customSheetView>
    <customSheetView guid="{2BAE64B2-55CE-452F-8012-27A5E0C8C851}" scale="85" fitToPage="1" showAutoFilter="1" hiddenColumns="1" topLeftCell="AN1102">
      <selection activeCell="AP1104" sqref="AP1104"/>
      <pageMargins left="0" right="0" top="0" bottom="0" header="0" footer="0"/>
      <pageSetup paperSize="9" scale="10" orientation="landscape" r:id="rId9"/>
      <autoFilter ref="A6:BD2088"/>
    </customSheetView>
    <customSheetView guid="{D9D29098-E3D0-4978-947F-8E55605DDF72}" scale="75" showPageBreaks="1" fitToPage="1" printArea="1" showAutoFilter="1">
      <pane ySplit="6" topLeftCell="A89" activePane="bottomLeft" state="frozen"/>
      <selection pane="bottomLeft" activeCell="F110" sqref="F110"/>
      <pageMargins left="0" right="0" top="0" bottom="0" header="0" footer="0"/>
      <pageSetup paperSize="9" scale="10" orientation="landscape" r:id="rId10"/>
      <autoFilter ref="A6:BD2088"/>
    </customSheetView>
    <customSheetView guid="{493AEB07-A077-45DD-AE7F-6DC9978EBEB5}" scale="85" showPageBreaks="1" fitToPage="1" printArea="1" filter="1" showAutoFilter="1" hiddenColumns="1" topLeftCell="H1">
      <pane ySplit="1346" topLeftCell="A1348" activePane="bottomLeft" state="frozen"/>
      <selection pane="bottomLeft" activeCell="F549" sqref="F549"/>
      <pageMargins left="0" right="0" top="0" bottom="0" header="0" footer="0"/>
      <pageSetup paperSize="9" scale="19" fitToHeight="0" orientation="landscape" r:id="rId11"/>
      <autoFilter ref="A6:BD2088">
        <filterColumn colId="6">
          <filters>
            <filter val="ООО &quot;ПАРТНЕР ИНВЕСТ&quot;"/>
          </filters>
        </filterColumn>
      </autoFilter>
    </customSheetView>
    <customSheetView guid="{81979C77-CF92-44CF-94B1-1CCD292A9C9E}" scale="80" showPageBreaks="1" fitToPage="1" printArea="1" filter="1" showAutoFilter="1" topLeftCell="M6">
      <selection activeCell="A36" sqref="A36:XFD36"/>
      <pageMargins left="0" right="0" top="0" bottom="0" header="0" footer="0"/>
      <pageSetup paperSize="9" scale="15" fitToHeight="0" orientation="landscape" r:id="rId12"/>
      <autoFilter ref="A6:BD2083">
        <filterColumn colId="40">
          <filters>
            <filter val="2019"/>
          </filters>
        </filterColumn>
      </autoFilter>
    </customSheetView>
    <customSheetView guid="{BBBC5041-72F9-491A-8F20-EE619F4BE572}" scale="85" showPageBreaks="1" fitToPage="1" printArea="1" filter="1" showAutoFilter="1">
      <pane xSplit="4" topLeftCell="E1" activePane="topRight" state="frozenSplit"/>
      <selection pane="topRight" activeCell="A835" sqref="A835"/>
      <pageMargins left="0" right="0" top="0" bottom="0" header="0" footer="0"/>
      <pageSetup paperSize="9" scale="15" fitToHeight="0" orientation="landscape" r:id="rId13"/>
      <autoFilter ref="A6:BD2073">
        <filterColumn colId="40">
          <filters>
            <filter val="2019"/>
          </filters>
        </filterColumn>
      </autoFilter>
    </customSheetView>
    <customSheetView guid="{3081E3B9-6271-4358-BBDB-3C039BAB7499}" scale="80" showPageBreaks="1" fitToPage="1" printArea="1" filter="1" showAutoFilter="1" topLeftCell="M1">
      <selection activeCell="A36" sqref="A36:XFD36"/>
      <pageMargins left="0" right="0" top="0" bottom="0" header="0" footer="0"/>
      <pageSetup paperSize="9" scale="15" fitToHeight="0" orientation="landscape" r:id="rId14"/>
      <autoFilter ref="A6:BD2073">
        <filterColumn colId="40">
          <filters>
            <filter val="2019"/>
          </filters>
        </filterColumn>
      </autoFilter>
    </customSheetView>
    <customSheetView guid="{FF11FA62-D81B-4BC5-894D-FE2F2D8CCCAA}" scale="80" fitToPage="1" filter="1" showAutoFilter="1" topLeftCell="M1">
      <selection activeCell="A1981" sqref="A1981:XFD1981"/>
      <pageMargins left="0" right="0" top="0" bottom="0" header="0" footer="0"/>
      <pageSetup paperSize="9" scale="15" fitToHeight="0" orientation="landscape" r:id="rId15"/>
      <autoFilter ref="A6:BD1981">
        <filterColumn colId="40">
          <filters>
            <filter val="2019"/>
          </filters>
        </filterColumn>
      </autoFilter>
    </customSheetView>
    <customSheetView guid="{E29C352F-91CA-4225-BE72-1D716E15A005}" scale="85" fitToPage="1" hiddenColumns="1">
      <pane ySplit="6" topLeftCell="A1396" activePane="bottomLeft" state="frozen"/>
      <selection pane="bottomLeft" activeCell="G1986" sqref="G1986"/>
      <pageMargins left="0" right="0" top="0" bottom="0" header="0" footer="0"/>
      <pageSetup paperSize="9" scale="20" fitToHeight="0" orientation="landscape" r:id="rId16"/>
    </customSheetView>
    <customSheetView guid="{E345B418-546D-42A7-A866-E18D1FCB9328}" scale="70" showPageBreaks="1" fitToPage="1" printArea="1" showAutoFilter="1" view="pageBreakPreview">
      <selection activeCell="AH6" sqref="AH6"/>
      <rowBreaks count="1" manualBreakCount="1">
        <brk id="697" max="25" man="1"/>
      </rowBreaks>
      <pageMargins left="0" right="0" top="0" bottom="0" header="0" footer="0"/>
      <pageSetup paperSize="9" scale="17" fitToHeight="0" orientation="landscape" r:id="rId17"/>
      <autoFilter ref="A6:AZ1944"/>
    </customSheetView>
    <customSheetView guid="{87C119BF-EE40-4A0B-AD59-1F58362F964A}" scale="85" showPageBreaks="1" fitToPage="1" printArea="1" showAutoFilter="1" hiddenColumns="1">
      <pane ySplit="6" topLeftCell="A1809" activePane="bottomLeft" state="frozen"/>
      <selection pane="bottomLeft" activeCell="G1841" sqref="G1841"/>
      <pageMargins left="0" right="0" top="0" bottom="0" header="0" footer="0"/>
      <pageSetup paperSize="9" scale="10" orientation="landscape" r:id="rId18"/>
      <autoFilter ref="A6:AZ1944"/>
    </customSheetView>
    <customSheetView guid="{AD62C237-3E03-45F9-8034-57675EFD3635}" scale="85" showPageBreaks="1" fitToPage="1" printArea="1" showAutoFilter="1" hiddenColumns="1" topLeftCell="S1">
      <pane ySplit="7" topLeftCell="A944" activePane="bottomLeft" state="frozen"/>
      <selection pane="bottomLeft" activeCell="AC954" sqref="AC954"/>
      <pageMargins left="0" right="0" top="0" bottom="0" header="0" footer="0"/>
      <pageSetup paperSize="9" scale="11" fitToHeight="0" orientation="portrait" r:id="rId19"/>
      <autoFilter ref="A6:AQ1931"/>
    </customSheetView>
    <customSheetView guid="{68EF4AC4-49AA-42C8-BC75-81DCEE842340}" scale="85" fitToPage="1" showAutoFilter="1" hiddenColumns="1">
      <pane ySplit="7" topLeftCell="A1915" activePane="bottomLeft" state="frozen"/>
      <selection pane="bottomLeft" activeCell="G1937" sqref="G1937"/>
      <pageMargins left="0" right="0" top="0" bottom="0" header="0" footer="0"/>
      <pageSetup paperSize="9" scale="16" fitToHeight="0" orientation="portrait" r:id="rId20"/>
      <autoFilter ref="A6:AW1924"/>
    </customSheetView>
    <customSheetView guid="{E1499463-D8FD-4BEE-823C-7243B456FD4F}" scale="90" showPageBreaks="1" fitToPage="1" printArea="1" showAutoFilter="1" view="pageBreakPreview" topLeftCell="A1609">
      <pane xSplit="4" topLeftCell="E1" activePane="topRight" state="frozenSplit"/>
      <selection pane="topRight" activeCell="G1637" sqref="G1637"/>
      <pageMargins left="0" right="0" top="0" bottom="0" header="0" footer="0"/>
      <pageSetup paperSize="9" scale="18" fitToHeight="0" orientation="landscape" r:id="rId21"/>
      <autoFilter ref="A6:AW1902"/>
    </customSheetView>
    <customSheetView guid="{46713884-E986-45B7-BFFF-170C0EFBD3D0}" scale="80" showPageBreaks="1" fitToPage="1" printArea="1" showAutoFilter="1" topLeftCell="A6">
      <pane xSplit="4" topLeftCell="F1" activePane="topRight" state="frozenSplit"/>
      <selection pane="topRight" activeCell="F44" sqref="F44"/>
      <pageMargins left="0" right="0" top="0" bottom="0" header="0" footer="0"/>
      <pageSetup paperSize="9" scale="17" fitToHeight="0" orientation="landscape" r:id="rId22"/>
      <autoFilter ref="A6:AX1694"/>
    </customSheetView>
    <customSheetView guid="{2F5991D2-7915-4B78-BBF9-FE69E2F8BA6A}" scale="80" showPageBreaks="1" fitToPage="1" printArea="1" showAutoFilter="1">
      <pane xSplit="4" topLeftCell="Q1" activePane="topRight" state="frozenSplit"/>
      <selection pane="topRight" activeCell="G662" sqref="G662"/>
      <pageMargins left="0" right="0" top="0" bottom="0" header="0" footer="0"/>
      <pageSetup paperSize="9" scale="17" fitToHeight="0" orientation="landscape" r:id="rId23"/>
      <autoFilter ref="A6:AX1677"/>
    </customSheetView>
    <customSheetView guid="{FBD44AA4-476D-4AB2-9C34-14999FD54645}" scale="80" showPageBreaks="1" fitToPage="1" printArea="1" showAutoFilter="1" view="pageBreakPreview" topLeftCell="C1479">
      <selection activeCell="E234" sqref="E234"/>
      <pageMargins left="0" right="0" top="0" bottom="0" header="0" footer="0"/>
      <pageSetup paperSize="9" scale="21" fitToHeight="0" orientation="landscape" r:id="rId24"/>
      <autoFilter ref="A6:Z1526"/>
    </customSheetView>
    <customSheetView guid="{2144BCB8-36A7-4717-9428-A17CD9D39F52}" scale="80" showPageBreaks="1" fitToPage="1" printArea="1" showAutoFilter="1" view="pageBreakPreview">
      <selection activeCell="F1527" sqref="F1527"/>
      <pageMargins left="0" right="0" top="0" bottom="0" header="0" footer="0"/>
      <pageSetup paperSize="9" scale="19" fitToHeight="0" orientation="landscape" r:id="rId25"/>
      <autoFilter ref="A6:Z1526"/>
    </customSheetView>
    <customSheetView guid="{458BBDF7-1B79-48DA-ACB4-DB17A99A884E}" scale="80" showPageBreaks="1" fitToPage="1" printArea="1" filter="1" showAutoFilter="1">
      <pane xSplit="4" topLeftCell="Q1" activePane="topRight" state="frozenSplit"/>
      <selection pane="topRight" activeCell="G662" sqref="G662"/>
      <pageMargins left="0" right="0" top="0" bottom="0" header="0" footer="0"/>
      <pageSetup paperSize="9" scale="27" fitToHeight="0" orientation="landscape" r:id="rId26"/>
      <autoFilter ref="A6:Z671">
        <filterColumn colId="2">
          <filters>
            <filter val="ООО &quot;Теплотехника&quot;"/>
          </filters>
        </filterColumn>
        <filterColumn colId="3">
          <filters>
            <filter val="с. Усть-Заостровка, ул. Мира, д. 1"/>
            <filter val="с. Усть-Заостровка, ул. Учебная, д. 7"/>
            <filter val="с. Усть-Ишим, ул. Советская, д. 47"/>
            <filter val="с. Усть-Ишим, ул. Школьная, д. 19"/>
            <filter val="с. Усть-Ишим, ул. Школьная, д. 23"/>
          </filters>
        </filterColumn>
      </autoFilter>
    </customSheetView>
    <customSheetView guid="{6FD28129-5A36-4844-8339-6BEEF05BE7D3}" scale="80" showPageBreaks="1" fitToPage="1" printArea="1" showAutoFilter="1" topLeftCell="A605">
      <pane xSplit="4" topLeftCell="E1" activePane="topRight" state="frozenSplit"/>
      <selection pane="topRight" activeCell="E650" sqref="E650"/>
      <pageMargins left="0" right="0" top="0" bottom="0" header="0" footer="0"/>
      <pageSetup paperSize="9" scale="24" fitToHeight="0" orientation="landscape" r:id="rId27"/>
      <autoFilter ref="A6:Z1102"/>
    </customSheetView>
    <customSheetView guid="{EE0AC204-3FCE-4F54-A6D8-0F1A0B3C1B5C}" scale="70" showPageBreaks="1" fitToPage="1" printArea="1" showAutoFilter="1" view="pageBreakPreview" topLeftCell="A196">
      <pane xSplit="4" topLeftCell="E1" activePane="topRight" state="frozenSplit"/>
      <selection pane="topRight" activeCell="E742" sqref="E742"/>
      <rowBreaks count="1" manualBreakCount="1">
        <brk id="589" max="25" man="1"/>
      </rowBreaks>
      <pageMargins left="0" right="0" top="0" bottom="0" header="0" footer="0"/>
      <pageSetup paperSize="9" scale="23" fitToHeight="0" orientation="landscape" r:id="rId28"/>
      <autoFilter ref="A6:Z1510"/>
    </customSheetView>
    <customSheetView guid="{71CE2E0F-4E2C-46CA-9BBA-B13104F47B20}" scale="80" showPageBreaks="1" fitToPage="1" printArea="1" filter="1" showAutoFilter="1">
      <pane xSplit="4" topLeftCell="E1" activePane="topRight" state="frozenSplit"/>
      <selection pane="topRight" activeCell="E497" sqref="E497:E498"/>
      <pageMargins left="0" right="0" top="0" bottom="0" header="0" footer="0"/>
      <pageSetup paperSize="9" scale="22" fitToHeight="0" orientation="landscape" r:id="rId29"/>
      <autoFilter ref="A6:AA1512">
        <filterColumn colId="13">
          <filters>
            <filter val="Аленин П. В"/>
            <filter val="Алёнин П.В."/>
          </filters>
        </filterColumn>
      </autoFilter>
    </customSheetView>
    <customSheetView guid="{0174552B-E42E-49BE-8A78-6B13936D7F8B}" scale="80" showPageBreaks="1" fitToPage="1" printArea="1" showAutoFilter="1" view="pageBreakPreview" topLeftCell="M1">
      <selection activeCell="I1027" sqref="I1027"/>
      <pageMargins left="0" right="0" top="0" bottom="0" header="0" footer="0"/>
      <pageSetup paperSize="9" scale="20" fitToHeight="0" orientation="landscape" r:id="rId30"/>
      <autoFilter ref="A6:Z1537"/>
    </customSheetView>
    <customSheetView guid="{A20A8978-2B67-481E-A4A4-B0DBC4A70BC5}" scale="80" showPageBreaks="1" fitToPage="1" printArea="1" showAutoFilter="1" view="pageBreakPreview" topLeftCell="A377">
      <pane xSplit="4" topLeftCell="E1" activePane="topRight" state="frozenSplit"/>
      <selection pane="topRight" activeCell="B653" sqref="B653:B655"/>
      <pageMargins left="0" right="0" top="0" bottom="0" header="0" footer="0"/>
      <pageSetup paperSize="9" scale="25" fitToHeight="0" orientation="landscape" r:id="rId31"/>
      <autoFilter ref="A6:Z1571"/>
    </customSheetView>
    <customSheetView guid="{F6A6D405-2014-4259-9F38-AC705AC403F2}" scale="80" fitToPage="1" showAutoFilter="1" topLeftCell="A1487">
      <selection activeCell="I1504" sqref="I1504"/>
      <pageMargins left="0" right="0" top="0" bottom="0" header="0" footer="0"/>
      <pageSetup paperSize="9" scale="10" orientation="portrait" r:id="rId32"/>
      <autoFilter ref="A6:AI1514"/>
    </customSheetView>
    <customSheetView guid="{3817B1F7-BF13-4AE4-86F1-ED7959D0B34F}" scale="80" showPageBreaks="1" fitToPage="1" printArea="1" showAutoFilter="1">
      <selection activeCell="F139" sqref="F139:F986"/>
      <pageMargins left="0" right="0" top="0" bottom="0" header="0" footer="0"/>
      <pageSetup paperSize="9" scale="10" orientation="landscape" r:id="rId33"/>
      <autoFilter ref="B6:AJ1560"/>
    </customSheetView>
    <customSheetView guid="{B06516D2-4CE3-494D-9425-0218ED341E26}" scale="80" showPageBreaks="1" fitToPage="1" printArea="1" showAutoFilter="1" view="pageBreakPreview" topLeftCell="A6">
      <pane xSplit="4" topLeftCell="E1" activePane="topRight" state="frozenSplit"/>
      <selection pane="topRight" activeCell="D659" sqref="D659"/>
      <pageMargins left="0" right="0" top="0" bottom="0" header="0" footer="0"/>
      <pageSetup paperSize="9" scale="17" fitToHeight="0" orientation="landscape" r:id="rId34"/>
      <autoFilter ref="A6:AX1822"/>
    </customSheetView>
    <customSheetView guid="{54D6F975-B0DD-4BA6-85A1-CEBAA1D50CA6}" scale="90" showPageBreaks="1" fitToPage="1" printArea="1" showAutoFilter="1" view="pageBreakPreview" topLeftCell="A377">
      <pane xSplit="4" topLeftCell="E1" activePane="topRight" state="frozenSplit"/>
      <selection pane="topRight" activeCell="B653" sqref="B653:B655"/>
      <pageMargins left="0" right="0" top="0" bottom="0" header="0" footer="0"/>
      <pageSetup paperSize="9" scale="17" fitToHeight="0" orientation="landscape" r:id="rId35"/>
      <autoFilter ref="A6:AW1907"/>
    </customSheetView>
    <customSheetView guid="{ADD57774-2316-4685-B1D5-F429023D9553}" scale="85" showPageBreaks="1" fitToPage="1" printArea="1" showAutoFilter="1">
      <pane xSplit="4" topLeftCell="E1" activePane="topRight" state="frozenSplit"/>
      <selection pane="topRight" activeCell="E650" sqref="E650"/>
      <pageMargins left="0" right="0" top="0" bottom="0" header="0" footer="0"/>
      <pageSetup paperSize="9" scale="17" fitToHeight="0" orientation="landscape" r:id="rId36"/>
      <autoFilter ref="A6:AW1907"/>
    </customSheetView>
    <customSheetView guid="{AF885C3D-ADD2-4E08-A8F0-412E684B9B9D}" scale="85" fitToPage="1" showAutoFilter="1" hiddenColumns="1">
      <pane ySplit="6" topLeftCell="A7" activePane="bottomLeft" state="frozen"/>
      <selection pane="bottomLeft" activeCell="I2011" sqref="I2011"/>
      <pageMargins left="0" right="0" top="0" bottom="0" header="0" footer="0"/>
      <pageSetup paperSize="9" scale="13" fitToHeight="0" orientation="landscape" r:id="rId37"/>
      <autoFilter ref="A6:BD2006"/>
    </customSheetView>
    <customSheetView guid="{F4D52251-55D7-48AD-9461-272009E6B194}" scale="80" fitToPage="1" showAutoFilter="1" topLeftCell="AL6">
      <selection activeCell="AQ6" sqref="AQ6"/>
      <pageMargins left="0" right="0" top="0" bottom="0" header="0" footer="0"/>
      <pageSetup paperSize="9" scale="15" fitToHeight="0" orientation="landscape" r:id="rId38"/>
      <autoFilter ref="A6:BD2015"/>
    </customSheetView>
    <customSheetView guid="{A7A94015-753B-4DA5-84BA-CAA806588427}" scale="80" showPageBreaks="1" fitToPage="1" printArea="1" filter="1" showAutoFilter="1">
      <selection activeCell="A3" sqref="A3:XFD3"/>
      <pageMargins left="0" right="0" top="0" bottom="0" header="0" footer="0"/>
      <pageSetup paperSize="9" scale="15" fitToHeight="0" orientation="landscape" r:id="rId39"/>
      <autoFilter ref="A6:BD2045">
        <filterColumn colId="40">
          <filters>
            <filter val="2019"/>
          </filters>
        </filterColumn>
      </autoFilter>
    </customSheetView>
    <customSheetView guid="{95DB03CA-4396-4289-9586-932E3FF7AFC3}" scale="85" fitToPage="1" showAutoFilter="1" topLeftCell="A280">
      <selection activeCell="F312" sqref="F312"/>
      <pageMargins left="0" right="0" top="0" bottom="0" header="0" footer="0"/>
      <pageSetup paperSize="9" scale="10" orientation="landscape" r:id="rId40"/>
      <autoFilter ref="A6:BD2088"/>
    </customSheetView>
    <customSheetView guid="{32D4987C-6BD3-40FA-82CE-1E1243A844A9}" scale="85" fitToPage="1" showAutoFilter="1" hiddenColumns="1" topLeftCell="A1330">
      <selection activeCell="F1359" sqref="F1359"/>
      <pageMargins left="0" right="0" top="0" bottom="0" header="0" footer="0"/>
      <pageSetup paperSize="9" scale="10" orientation="landscape" r:id="rId41"/>
      <autoFilter ref="A6:BD2088"/>
    </customSheetView>
    <customSheetView guid="{B60CB780-6689-446A-B7EB-53AF35C1CC45}" scale="85" showPageBreaks="1" fitToPage="1" printArea="1" showAutoFilter="1" hiddenColumns="1">
      <pane ySplit="6" topLeftCell="A801" activePane="bottomLeft" state="frozen"/>
      <selection pane="bottomLeft" activeCell="F830" sqref="F830"/>
      <pageMargins left="0" right="0" top="0" bottom="0" header="0" footer="0"/>
      <pageSetup paperSize="9" scale="20" fitToHeight="0" orientation="landscape" r:id="rId42"/>
      <autoFilter ref="A6:BD2090"/>
    </customSheetView>
    <customSheetView guid="{9862BAAD-B011-4598-A231-0C94009A0ACE}" scale="85" fitToPage="1" showAutoFilter="1" hiddenColumns="1" topLeftCell="A343">
      <selection activeCell="F343" sqref="F343"/>
      <pageMargins left="0" right="0" top="0" bottom="0" header="0" footer="0"/>
      <pageSetup paperSize="9" scale="10" orientation="landscape" r:id="rId43"/>
      <autoFilter ref="A6:BD2090"/>
    </customSheetView>
    <customSheetView guid="{166AF383-6B26-40E1-B028-88CA25BE65E6}" scale="85" fitToPage="1" showAutoFilter="1" hiddenColumns="1">
      <pane ySplit="6" topLeftCell="A2101" activePane="bottomLeft" state="frozen"/>
      <selection pane="bottomLeft" activeCell="G2127" sqref="G2127"/>
      <pageMargins left="0" right="0" top="0" bottom="0" header="0" footer="0"/>
      <pageSetup paperSize="9" scale="21" fitToHeight="0" orientation="landscape" r:id="rId44"/>
      <autoFilter ref="A6:QNB2115"/>
    </customSheetView>
    <customSheetView guid="{B5F6A564-E3B8-4B81-9D6C-F945C8AD2AC2}" fitToPage="1" hiddenColumns="1" topLeftCell="F1">
      <pane ySplit="6" topLeftCell="A2150" activePane="bottomLeft" state="frozen"/>
      <selection pane="bottomLeft" activeCell="F44" sqref="F44"/>
      <pageMargins left="0" right="0" top="0" bottom="0" header="0" footer="0"/>
      <pageSetup paperSize="9" scale="10" orientation="landscape" r:id="rId45"/>
    </customSheetView>
    <customSheetView guid="{765B092E-5F92-4318-B9D9-EDEE70D71D48}" scale="85" showPageBreaks="1" fitToPage="1" printArea="1" showAutoFilter="1" hiddenColumns="1" topLeftCell="F1156">
      <selection activeCell="F1196" sqref="F1196"/>
      <pageMargins left="0" right="0" top="0" bottom="0" header="0" footer="0"/>
      <pageSetup paperSize="9" scale="21" fitToHeight="0" orientation="landscape" r:id="rId46"/>
      <autoFilter ref="A6:BD2166"/>
    </customSheetView>
    <customSheetView guid="{50142902-9C53-4ABF-9E19-B25E64CCA323}" showPageBreaks="1" fitToPage="1" printArea="1" hiddenColumns="1">
      <pane ySplit="6" topLeftCell="A434" activePane="bottomLeft" state="frozen"/>
      <selection pane="bottomLeft" activeCell="F457" sqref="F457"/>
      <pageMargins left="0" right="0" top="0" bottom="0" header="0" footer="0"/>
      <pageSetup paperSize="9" scale="10" orientation="landscape" r:id="rId47"/>
    </customSheetView>
  </customSheetViews>
  <conditionalFormatting sqref="A4321">
    <cfRule type="duplicateValues" dxfId="208" priority="213"/>
  </conditionalFormatting>
  <conditionalFormatting sqref="A4321">
    <cfRule type="duplicateValues" dxfId="207" priority="214"/>
    <cfRule type="duplicateValues" dxfId="206" priority="215"/>
  </conditionalFormatting>
  <conditionalFormatting sqref="A4322">
    <cfRule type="duplicateValues" dxfId="205" priority="212"/>
  </conditionalFormatting>
  <conditionalFormatting sqref="A4322">
    <cfRule type="duplicateValues" dxfId="204" priority="211"/>
  </conditionalFormatting>
  <conditionalFormatting sqref="A4322">
    <cfRule type="duplicateValues" dxfId="203" priority="209"/>
    <cfRule type="duplicateValues" dxfId="202" priority="210"/>
  </conditionalFormatting>
  <conditionalFormatting sqref="A4323">
    <cfRule type="duplicateValues" dxfId="201" priority="206"/>
  </conditionalFormatting>
  <conditionalFormatting sqref="A4323">
    <cfRule type="duplicateValues" dxfId="200" priority="207"/>
    <cfRule type="duplicateValues" dxfId="199" priority="208"/>
  </conditionalFormatting>
  <conditionalFormatting sqref="A4324">
    <cfRule type="duplicateValues" dxfId="198" priority="203"/>
  </conditionalFormatting>
  <conditionalFormatting sqref="A4324">
    <cfRule type="duplicateValues" dxfId="197" priority="204"/>
    <cfRule type="duplicateValues" dxfId="196" priority="205"/>
  </conditionalFormatting>
  <conditionalFormatting sqref="A4325">
    <cfRule type="duplicateValues" dxfId="195" priority="200"/>
  </conditionalFormatting>
  <conditionalFormatting sqref="A4325">
    <cfRule type="duplicateValues" dxfId="194" priority="201"/>
    <cfRule type="duplicateValues" dxfId="193" priority="202"/>
  </conditionalFormatting>
  <conditionalFormatting sqref="A4326">
    <cfRule type="duplicateValues" dxfId="192" priority="197"/>
  </conditionalFormatting>
  <conditionalFormatting sqref="A4326">
    <cfRule type="duplicateValues" dxfId="191" priority="198"/>
    <cfRule type="duplicateValues" dxfId="190" priority="199"/>
  </conditionalFormatting>
  <conditionalFormatting sqref="A4327">
    <cfRule type="duplicateValues" dxfId="189" priority="194"/>
  </conditionalFormatting>
  <conditionalFormatting sqref="A4327">
    <cfRule type="duplicateValues" dxfId="188" priority="195"/>
    <cfRule type="duplicateValues" dxfId="187" priority="196"/>
  </conditionalFormatting>
  <conditionalFormatting sqref="A4328">
    <cfRule type="duplicateValues" dxfId="186" priority="191"/>
  </conditionalFormatting>
  <conditionalFormatting sqref="A4328">
    <cfRule type="duplicateValues" dxfId="185" priority="192"/>
    <cfRule type="duplicateValues" dxfId="184" priority="193"/>
  </conditionalFormatting>
  <conditionalFormatting sqref="A4329">
    <cfRule type="duplicateValues" dxfId="183" priority="188"/>
  </conditionalFormatting>
  <conditionalFormatting sqref="A4329">
    <cfRule type="duplicateValues" dxfId="182" priority="189"/>
    <cfRule type="duplicateValues" dxfId="181" priority="190"/>
  </conditionalFormatting>
  <conditionalFormatting sqref="A4331">
    <cfRule type="duplicateValues" dxfId="180" priority="185"/>
  </conditionalFormatting>
  <conditionalFormatting sqref="A4331">
    <cfRule type="duplicateValues" dxfId="179" priority="186"/>
    <cfRule type="duplicateValues" dxfId="178" priority="187"/>
  </conditionalFormatting>
  <conditionalFormatting sqref="A4332">
    <cfRule type="duplicateValues" dxfId="177" priority="182"/>
  </conditionalFormatting>
  <conditionalFormatting sqref="A4332">
    <cfRule type="duplicateValues" dxfId="176" priority="183"/>
    <cfRule type="duplicateValues" dxfId="175" priority="184"/>
  </conditionalFormatting>
  <conditionalFormatting sqref="A4336">
    <cfRule type="duplicateValues" dxfId="174" priority="179"/>
  </conditionalFormatting>
  <conditionalFormatting sqref="A4336">
    <cfRule type="duplicateValues" dxfId="173" priority="180"/>
    <cfRule type="duplicateValues" dxfId="172" priority="181"/>
  </conditionalFormatting>
  <conditionalFormatting sqref="A4342">
    <cfRule type="duplicateValues" dxfId="171" priority="176"/>
  </conditionalFormatting>
  <conditionalFormatting sqref="A4342">
    <cfRule type="duplicateValues" dxfId="170" priority="177"/>
    <cfRule type="duplicateValues" dxfId="169" priority="178"/>
  </conditionalFormatting>
  <conditionalFormatting sqref="A4345">
    <cfRule type="duplicateValues" dxfId="168" priority="173"/>
  </conditionalFormatting>
  <conditionalFormatting sqref="A4345">
    <cfRule type="duplicateValues" dxfId="167" priority="174"/>
    <cfRule type="duplicateValues" dxfId="166" priority="175"/>
  </conditionalFormatting>
  <conditionalFormatting sqref="A4349">
    <cfRule type="duplicateValues" dxfId="165" priority="170"/>
  </conditionalFormatting>
  <conditionalFormatting sqref="A4349">
    <cfRule type="duplicateValues" dxfId="164" priority="171"/>
    <cfRule type="duplicateValues" dxfId="163" priority="172"/>
  </conditionalFormatting>
  <conditionalFormatting sqref="A4350">
    <cfRule type="duplicateValues" dxfId="162" priority="167"/>
  </conditionalFormatting>
  <conditionalFormatting sqref="A4350">
    <cfRule type="duplicateValues" dxfId="161" priority="168"/>
    <cfRule type="duplicateValues" dxfId="160" priority="169"/>
  </conditionalFormatting>
  <conditionalFormatting sqref="A4352">
    <cfRule type="duplicateValues" dxfId="159" priority="166"/>
  </conditionalFormatting>
  <conditionalFormatting sqref="A4352">
    <cfRule type="duplicateValues" dxfId="158" priority="165"/>
  </conditionalFormatting>
  <conditionalFormatting sqref="A4352">
    <cfRule type="duplicateValues" dxfId="157" priority="163"/>
    <cfRule type="duplicateValues" dxfId="156" priority="164"/>
  </conditionalFormatting>
  <conditionalFormatting sqref="A4353">
    <cfRule type="duplicateValues" dxfId="155" priority="160"/>
  </conditionalFormatting>
  <conditionalFormatting sqref="A4353">
    <cfRule type="duplicateValues" dxfId="154" priority="161"/>
    <cfRule type="duplicateValues" dxfId="153" priority="162"/>
  </conditionalFormatting>
  <conditionalFormatting sqref="A4356">
    <cfRule type="duplicateValues" dxfId="152" priority="157"/>
  </conditionalFormatting>
  <conditionalFormatting sqref="A4356">
    <cfRule type="duplicateValues" dxfId="151" priority="158"/>
    <cfRule type="duplicateValues" dxfId="150" priority="159"/>
  </conditionalFormatting>
  <conditionalFormatting sqref="A4357">
    <cfRule type="duplicateValues" dxfId="149" priority="154"/>
  </conditionalFormatting>
  <conditionalFormatting sqref="A4357">
    <cfRule type="duplicateValues" dxfId="148" priority="155"/>
    <cfRule type="duplicateValues" dxfId="147" priority="156"/>
  </conditionalFormatting>
  <conditionalFormatting sqref="A4358">
    <cfRule type="duplicateValues" dxfId="146" priority="151"/>
  </conditionalFormatting>
  <conditionalFormatting sqref="A4358">
    <cfRule type="duplicateValues" dxfId="145" priority="152"/>
    <cfRule type="duplicateValues" dxfId="144" priority="153"/>
  </conditionalFormatting>
  <conditionalFormatting sqref="A4367">
    <cfRule type="duplicateValues" dxfId="143" priority="142"/>
  </conditionalFormatting>
  <conditionalFormatting sqref="A4367">
    <cfRule type="duplicateValues" dxfId="142" priority="143"/>
    <cfRule type="duplicateValues" dxfId="141" priority="144"/>
  </conditionalFormatting>
  <conditionalFormatting sqref="A4370">
    <cfRule type="duplicateValues" dxfId="140" priority="139"/>
  </conditionalFormatting>
  <conditionalFormatting sqref="A4370">
    <cfRule type="duplicateValues" dxfId="139" priority="140"/>
    <cfRule type="duplicateValues" dxfId="138" priority="141"/>
  </conditionalFormatting>
  <conditionalFormatting sqref="A4378">
    <cfRule type="duplicateValues" dxfId="137" priority="138"/>
  </conditionalFormatting>
  <conditionalFormatting sqref="A4378">
    <cfRule type="duplicateValues" dxfId="136" priority="137"/>
  </conditionalFormatting>
  <conditionalFormatting sqref="A4378">
    <cfRule type="duplicateValues" dxfId="135" priority="135"/>
    <cfRule type="duplicateValues" dxfId="134" priority="136"/>
  </conditionalFormatting>
  <conditionalFormatting sqref="A4391 A4404">
    <cfRule type="duplicateValues" dxfId="133" priority="132"/>
  </conditionalFormatting>
  <conditionalFormatting sqref="A4391 A4404">
    <cfRule type="duplicateValues" dxfId="132" priority="133"/>
    <cfRule type="duplicateValues" dxfId="131" priority="134"/>
  </conditionalFormatting>
  <conditionalFormatting sqref="A4396">
    <cfRule type="duplicateValues" dxfId="130" priority="129"/>
  </conditionalFormatting>
  <conditionalFormatting sqref="A4396">
    <cfRule type="duplicateValues" dxfId="129" priority="130"/>
    <cfRule type="duplicateValues" dxfId="128" priority="131"/>
  </conditionalFormatting>
  <conditionalFormatting sqref="A4400:A4403">
    <cfRule type="duplicateValues" dxfId="127" priority="126"/>
  </conditionalFormatting>
  <conditionalFormatting sqref="A4400:A4403">
    <cfRule type="duplicateValues" dxfId="126" priority="127"/>
    <cfRule type="duplicateValues" dxfId="125" priority="128"/>
  </conditionalFormatting>
  <conditionalFormatting sqref="A4406">
    <cfRule type="duplicateValues" dxfId="124" priority="125"/>
  </conditionalFormatting>
  <conditionalFormatting sqref="A4406">
    <cfRule type="duplicateValues" dxfId="123" priority="124"/>
  </conditionalFormatting>
  <conditionalFormatting sqref="A4406">
    <cfRule type="duplicateValues" dxfId="122" priority="122"/>
    <cfRule type="duplicateValues" dxfId="121" priority="123"/>
  </conditionalFormatting>
  <conditionalFormatting sqref="A2530">
    <cfRule type="duplicateValues" dxfId="120" priority="119"/>
  </conditionalFormatting>
  <conditionalFormatting sqref="A2530">
    <cfRule type="duplicateValues" dxfId="119" priority="120"/>
    <cfRule type="duplicateValues" dxfId="118" priority="121"/>
  </conditionalFormatting>
  <conditionalFormatting sqref="A2533">
    <cfRule type="duplicateValues" dxfId="117" priority="116"/>
  </conditionalFormatting>
  <conditionalFormatting sqref="A2533">
    <cfRule type="duplicateValues" dxfId="116" priority="117"/>
    <cfRule type="duplicateValues" dxfId="115" priority="118"/>
  </conditionalFormatting>
  <conditionalFormatting sqref="A2534">
    <cfRule type="duplicateValues" dxfId="114" priority="113"/>
  </conditionalFormatting>
  <conditionalFormatting sqref="A2534">
    <cfRule type="duplicateValues" dxfId="113" priority="114"/>
    <cfRule type="duplicateValues" dxfId="112" priority="115"/>
  </conditionalFormatting>
  <conditionalFormatting sqref="A2535">
    <cfRule type="duplicateValues" dxfId="111" priority="110"/>
  </conditionalFormatting>
  <conditionalFormatting sqref="A2535">
    <cfRule type="duplicateValues" dxfId="110" priority="111"/>
    <cfRule type="duplicateValues" dxfId="109" priority="112"/>
  </conditionalFormatting>
  <conditionalFormatting sqref="A2536">
    <cfRule type="duplicateValues" dxfId="108" priority="107"/>
  </conditionalFormatting>
  <conditionalFormatting sqref="A2536">
    <cfRule type="duplicateValues" dxfId="107" priority="108"/>
    <cfRule type="duplicateValues" dxfId="106" priority="109"/>
  </conditionalFormatting>
  <conditionalFormatting sqref="A2537">
    <cfRule type="duplicateValues" dxfId="105" priority="104"/>
  </conditionalFormatting>
  <conditionalFormatting sqref="A2537">
    <cfRule type="duplicateValues" dxfId="104" priority="105"/>
    <cfRule type="duplicateValues" dxfId="103" priority="106"/>
  </conditionalFormatting>
  <conditionalFormatting sqref="A2542">
    <cfRule type="duplicateValues" dxfId="102" priority="101"/>
  </conditionalFormatting>
  <conditionalFormatting sqref="A2542">
    <cfRule type="duplicateValues" dxfId="101" priority="102"/>
    <cfRule type="duplicateValues" dxfId="100" priority="103"/>
  </conditionalFormatting>
  <conditionalFormatting sqref="A2543">
    <cfRule type="duplicateValues" dxfId="99" priority="98"/>
  </conditionalFormatting>
  <conditionalFormatting sqref="A2543">
    <cfRule type="duplicateValues" dxfId="98" priority="99"/>
    <cfRule type="duplicateValues" dxfId="97" priority="100"/>
  </conditionalFormatting>
  <conditionalFormatting sqref="A2544">
    <cfRule type="duplicateValues" dxfId="96" priority="95"/>
  </conditionalFormatting>
  <conditionalFormatting sqref="A2544">
    <cfRule type="duplicateValues" dxfId="95" priority="96"/>
    <cfRule type="duplicateValues" dxfId="94" priority="97"/>
  </conditionalFormatting>
  <conditionalFormatting sqref="A2557">
    <cfRule type="duplicateValues" dxfId="93" priority="94"/>
  </conditionalFormatting>
  <conditionalFormatting sqref="A2557">
    <cfRule type="duplicateValues" dxfId="92" priority="92"/>
    <cfRule type="duplicateValues" dxfId="91" priority="93"/>
  </conditionalFormatting>
  <conditionalFormatting sqref="A2561">
    <cfRule type="duplicateValues" dxfId="90" priority="91"/>
  </conditionalFormatting>
  <conditionalFormatting sqref="A2561">
    <cfRule type="duplicateValues" dxfId="89" priority="89"/>
    <cfRule type="duplicateValues" dxfId="88" priority="90"/>
  </conditionalFormatting>
  <conditionalFormatting sqref="A2585">
    <cfRule type="duplicateValues" dxfId="87" priority="88"/>
  </conditionalFormatting>
  <conditionalFormatting sqref="A2585">
    <cfRule type="duplicateValues" dxfId="86" priority="86"/>
    <cfRule type="duplicateValues" dxfId="85" priority="87"/>
  </conditionalFormatting>
  <conditionalFormatting sqref="A2605">
    <cfRule type="duplicateValues" dxfId="84" priority="83"/>
  </conditionalFormatting>
  <conditionalFormatting sqref="A2605">
    <cfRule type="duplicateValues" dxfId="83" priority="84"/>
    <cfRule type="duplicateValues" dxfId="82" priority="85"/>
  </conditionalFormatting>
  <conditionalFormatting sqref="A2617">
    <cfRule type="duplicateValues" dxfId="81" priority="80"/>
  </conditionalFormatting>
  <conditionalFormatting sqref="A2617">
    <cfRule type="duplicateValues" dxfId="80" priority="81"/>
    <cfRule type="duplicateValues" dxfId="79" priority="82"/>
  </conditionalFormatting>
  <conditionalFormatting sqref="A2670">
    <cfRule type="duplicateValues" dxfId="78" priority="79"/>
  </conditionalFormatting>
  <conditionalFormatting sqref="A2670">
    <cfRule type="duplicateValues" dxfId="77" priority="78"/>
  </conditionalFormatting>
  <conditionalFormatting sqref="A2670">
    <cfRule type="duplicateValues" dxfId="76" priority="76"/>
    <cfRule type="duplicateValues" dxfId="75" priority="77"/>
  </conditionalFormatting>
  <conditionalFormatting sqref="A2672">
    <cfRule type="duplicateValues" dxfId="74" priority="74"/>
  </conditionalFormatting>
  <conditionalFormatting sqref="A2672">
    <cfRule type="duplicateValues" dxfId="73" priority="73"/>
  </conditionalFormatting>
  <conditionalFormatting sqref="A2672">
    <cfRule type="duplicateValues" dxfId="72" priority="71"/>
    <cfRule type="duplicateValues" dxfId="71" priority="72"/>
  </conditionalFormatting>
  <conditionalFormatting sqref="A2672">
    <cfRule type="duplicateValues" dxfId="70" priority="75"/>
  </conditionalFormatting>
  <conditionalFormatting sqref="A2673">
    <cfRule type="duplicateValues" dxfId="69" priority="69"/>
  </conditionalFormatting>
  <conditionalFormatting sqref="A2673">
    <cfRule type="duplicateValues" dxfId="68" priority="68"/>
  </conditionalFormatting>
  <conditionalFormatting sqref="A2673">
    <cfRule type="duplicateValues" dxfId="67" priority="66"/>
    <cfRule type="duplicateValues" dxfId="66" priority="67"/>
  </conditionalFormatting>
  <conditionalFormatting sqref="A2673">
    <cfRule type="duplicateValues" dxfId="65" priority="70"/>
  </conditionalFormatting>
  <conditionalFormatting sqref="A2674">
    <cfRule type="duplicateValues" dxfId="64" priority="64"/>
  </conditionalFormatting>
  <conditionalFormatting sqref="A2674">
    <cfRule type="duplicateValues" dxfId="63" priority="63"/>
  </conditionalFormatting>
  <conditionalFormatting sqref="A2674">
    <cfRule type="duplicateValues" dxfId="62" priority="61"/>
    <cfRule type="duplicateValues" dxfId="61" priority="62"/>
  </conditionalFormatting>
  <conditionalFormatting sqref="A2674">
    <cfRule type="duplicateValues" dxfId="60" priority="65"/>
  </conditionalFormatting>
  <conditionalFormatting sqref="A2685">
    <cfRule type="duplicateValues" dxfId="59" priority="59"/>
  </conditionalFormatting>
  <conditionalFormatting sqref="A2685">
    <cfRule type="duplicateValues" dxfId="58" priority="58"/>
  </conditionalFormatting>
  <conditionalFormatting sqref="A2685">
    <cfRule type="duplicateValues" dxfId="57" priority="57"/>
  </conditionalFormatting>
  <conditionalFormatting sqref="A2685">
    <cfRule type="duplicateValues" dxfId="56" priority="55"/>
    <cfRule type="duplicateValues" dxfId="55" priority="56"/>
  </conditionalFormatting>
  <conditionalFormatting sqref="A2685">
    <cfRule type="duplicateValues" dxfId="54" priority="60"/>
  </conditionalFormatting>
  <conditionalFormatting sqref="A4416">
    <cfRule type="duplicateValues" dxfId="53" priority="53"/>
  </conditionalFormatting>
  <conditionalFormatting sqref="A4416">
    <cfRule type="duplicateValues" dxfId="52" priority="52"/>
  </conditionalFormatting>
  <conditionalFormatting sqref="A4416">
    <cfRule type="duplicateValues" dxfId="51" priority="50"/>
    <cfRule type="duplicateValues" dxfId="50" priority="51"/>
  </conditionalFormatting>
  <conditionalFormatting sqref="A4416">
    <cfRule type="duplicateValues" dxfId="49" priority="54"/>
  </conditionalFormatting>
  <conditionalFormatting sqref="A4432">
    <cfRule type="duplicateValues" dxfId="48" priority="47"/>
  </conditionalFormatting>
  <conditionalFormatting sqref="A4432">
    <cfRule type="duplicateValues" dxfId="47" priority="48"/>
    <cfRule type="duplicateValues" dxfId="46" priority="49"/>
  </conditionalFormatting>
  <conditionalFormatting sqref="A4434">
    <cfRule type="duplicateValues" dxfId="45" priority="44"/>
  </conditionalFormatting>
  <conditionalFormatting sqref="A4434">
    <cfRule type="duplicateValues" dxfId="44" priority="45"/>
    <cfRule type="duplicateValues" dxfId="43" priority="46"/>
  </conditionalFormatting>
  <conditionalFormatting sqref="A2714">
    <cfRule type="duplicateValues" dxfId="42" priority="42"/>
  </conditionalFormatting>
  <conditionalFormatting sqref="A2714">
    <cfRule type="duplicateValues" dxfId="41" priority="41"/>
  </conditionalFormatting>
  <conditionalFormatting sqref="A2714">
    <cfRule type="duplicateValues" dxfId="40" priority="40"/>
  </conditionalFormatting>
  <conditionalFormatting sqref="A2714">
    <cfRule type="duplicateValues" dxfId="39" priority="38"/>
    <cfRule type="duplicateValues" dxfId="38" priority="39"/>
  </conditionalFormatting>
  <conditionalFormatting sqref="A2714">
    <cfRule type="duplicateValues" dxfId="37" priority="43"/>
  </conditionalFormatting>
  <conditionalFormatting sqref="A4436">
    <cfRule type="duplicateValues" dxfId="36" priority="36"/>
    <cfRule type="duplicateValues" dxfId="35" priority="37"/>
  </conditionalFormatting>
  <conditionalFormatting sqref="A4454:A4456">
    <cfRule type="duplicateValues" dxfId="34" priority="35"/>
  </conditionalFormatting>
  <conditionalFormatting sqref="A4454:A4456">
    <cfRule type="duplicateValues" dxfId="33" priority="34"/>
  </conditionalFormatting>
  <conditionalFormatting sqref="A4454:A4456">
    <cfRule type="duplicateValues" dxfId="32" priority="32"/>
    <cfRule type="duplicateValues" dxfId="31" priority="33"/>
  </conditionalFormatting>
  <conditionalFormatting sqref="A2776">
    <cfRule type="duplicateValues" dxfId="30" priority="31"/>
  </conditionalFormatting>
  <conditionalFormatting sqref="A2776">
    <cfRule type="duplicateValues" dxfId="29" priority="30"/>
  </conditionalFormatting>
  <conditionalFormatting sqref="A2776">
    <cfRule type="duplicateValues" dxfId="28" priority="28"/>
    <cfRule type="duplicateValues" dxfId="27" priority="29"/>
  </conditionalFormatting>
  <conditionalFormatting sqref="A4486">
    <cfRule type="duplicateValues" dxfId="26" priority="27"/>
  </conditionalFormatting>
  <conditionalFormatting sqref="A4486">
    <cfRule type="duplicateValues" dxfId="25" priority="26"/>
  </conditionalFormatting>
  <conditionalFormatting sqref="A4486">
    <cfRule type="duplicateValues" dxfId="24" priority="24"/>
    <cfRule type="duplicateValues" dxfId="23" priority="25"/>
  </conditionalFormatting>
  <conditionalFormatting sqref="A4488:A4491">
    <cfRule type="duplicateValues" dxfId="22" priority="21"/>
    <cfRule type="duplicateValues" dxfId="21" priority="22"/>
  </conditionalFormatting>
  <conditionalFormatting sqref="A4488:A4491">
    <cfRule type="duplicateValues" dxfId="20" priority="23"/>
  </conditionalFormatting>
  <conditionalFormatting sqref="A4488:A4491">
    <cfRule type="duplicateValues" dxfId="19" priority="20"/>
  </conditionalFormatting>
  <conditionalFormatting sqref="A4488:A4491">
    <cfRule type="duplicateValues" dxfId="18" priority="19"/>
  </conditionalFormatting>
  <conditionalFormatting sqref="A4488:A4491">
    <cfRule type="duplicateValues" dxfId="17" priority="17"/>
    <cfRule type="duplicateValues" dxfId="16" priority="18"/>
  </conditionalFormatting>
  <conditionalFormatting sqref="A2835">
    <cfRule type="duplicateValues" dxfId="15" priority="16"/>
  </conditionalFormatting>
  <conditionalFormatting sqref="A2835">
    <cfRule type="duplicateValues" dxfId="14" priority="15"/>
  </conditionalFormatting>
  <conditionalFormatting sqref="A2835">
    <cfRule type="duplicateValues" dxfId="13" priority="13"/>
    <cfRule type="duplicateValues" dxfId="12" priority="14"/>
  </conditionalFormatting>
  <conditionalFormatting sqref="A4749">
    <cfRule type="duplicateValues" dxfId="11" priority="12"/>
  </conditionalFormatting>
  <conditionalFormatting sqref="A4749">
    <cfRule type="duplicateValues" dxfId="10" priority="11"/>
  </conditionalFormatting>
  <conditionalFormatting sqref="A4749">
    <cfRule type="duplicateValues" dxfId="9" priority="9"/>
    <cfRule type="duplicateValues" dxfId="8" priority="10"/>
  </conditionalFormatting>
  <conditionalFormatting sqref="A3050">
    <cfRule type="duplicateValues" dxfId="7" priority="8"/>
  </conditionalFormatting>
  <conditionalFormatting sqref="A3050">
    <cfRule type="duplicateValues" dxfId="6" priority="6"/>
    <cfRule type="duplicateValues" dxfId="5" priority="7"/>
  </conditionalFormatting>
  <conditionalFormatting sqref="A4780">
    <cfRule type="duplicateValues" dxfId="4" priority="5"/>
  </conditionalFormatting>
  <conditionalFormatting sqref="A4780">
    <cfRule type="duplicateValues" dxfId="3" priority="4"/>
  </conditionalFormatting>
  <conditionalFormatting sqref="A4780">
    <cfRule type="duplicateValues" dxfId="2" priority="3"/>
  </conditionalFormatting>
  <conditionalFormatting sqref="A4780">
    <cfRule type="duplicateValues" dxfId="1" priority="1"/>
    <cfRule type="duplicateValues" dxfId="0" priority="2"/>
  </conditionalFormatting>
  <pageMargins left="0" right="0" top="0" bottom="0" header="0" footer="0"/>
  <pageSetup paperSize="9" scale="10" fitToWidth="2" orientation="portrait" r:id="rId4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5:Y206"/>
  <sheetViews>
    <sheetView workbookViewId="0">
      <selection activeCell="I25" sqref="I25"/>
    </sheetView>
  </sheetViews>
  <sheetFormatPr defaultRowHeight="15" x14ac:dyDescent="0.25"/>
  <cols>
    <col min="4" max="5" width="9.140625" customWidth="1"/>
    <col min="6" max="6" width="23.7109375" customWidth="1"/>
    <col min="7" max="7" width="17.85546875" customWidth="1"/>
    <col min="8" max="8" width="17.28515625" customWidth="1"/>
    <col min="9" max="9" width="12.85546875" customWidth="1"/>
    <col min="10" max="10" width="11.85546875" customWidth="1"/>
    <col min="11" max="11" width="10.140625" customWidth="1"/>
    <col min="12" max="12" width="9.42578125" customWidth="1"/>
    <col min="13" max="13" width="10.7109375" customWidth="1"/>
    <col min="14" max="14" width="10.140625" customWidth="1"/>
    <col min="15" max="15" width="9.5703125" customWidth="1"/>
    <col min="16" max="16" width="16.42578125" customWidth="1"/>
    <col min="17" max="17" width="9.85546875" customWidth="1"/>
    <col min="18" max="18" width="45.5703125" customWidth="1"/>
    <col min="19" max="19" width="11.5703125" customWidth="1"/>
    <col min="20" max="20" width="9.85546875" customWidth="1"/>
    <col min="24" max="24" width="9.140625" style="1"/>
  </cols>
  <sheetData>
    <row r="5" spans="1:19" ht="18.75" x14ac:dyDescent="0.3">
      <c r="C5" s="39" t="s">
        <v>1989</v>
      </c>
      <c r="D5" s="39"/>
      <c r="E5" s="39"/>
      <c r="F5" s="39"/>
      <c r="G5" s="34" t="e">
        <f>G7+G17</f>
        <v>#REF!</v>
      </c>
      <c r="H5" s="30" t="s">
        <v>862</v>
      </c>
    </row>
    <row r="6" spans="1:19" ht="15.75" x14ac:dyDescent="0.25">
      <c r="H6" s="31"/>
    </row>
    <row r="7" spans="1:19" ht="15.75" x14ac:dyDescent="0.25">
      <c r="C7" s="376" t="s">
        <v>861</v>
      </c>
      <c r="D7" s="376"/>
      <c r="E7" s="32"/>
      <c r="F7" s="32"/>
      <c r="G7" s="32" t="e">
        <f>G8+G9+G11+G12+G10+G13+G15+G16+G20+G21</f>
        <v>#REF!</v>
      </c>
      <c r="H7" s="30" t="s">
        <v>867</v>
      </c>
    </row>
    <row r="8" spans="1:19" s="1" customFormat="1" ht="15.75" x14ac:dyDescent="0.25">
      <c r="C8" s="381" t="s">
        <v>863</v>
      </c>
      <c r="D8" s="381"/>
      <c r="E8" s="12"/>
      <c r="F8" s="12"/>
      <c r="G8" s="12" t="e">
        <f>'100% завершены'!#REF!</f>
        <v>#REF!</v>
      </c>
      <c r="H8" s="31"/>
      <c r="J8" s="40" t="s">
        <v>2012</v>
      </c>
      <c r="K8" s="40" t="s">
        <v>1990</v>
      </c>
      <c r="L8" s="40" t="s">
        <v>910</v>
      </c>
      <c r="M8" s="38" t="s">
        <v>911</v>
      </c>
    </row>
    <row r="9" spans="1:19" s="1" customFormat="1" ht="15.75" x14ac:dyDescent="0.25">
      <c r="C9" s="381" t="s">
        <v>864</v>
      </c>
      <c r="D9" s="381"/>
      <c r="E9" s="12"/>
      <c r="F9" s="12"/>
      <c r="G9" s="12" t="e">
        <f>'100% завершены'!#REF!</f>
        <v>#REF!</v>
      </c>
      <c r="H9" s="31"/>
      <c r="M9" s="7"/>
    </row>
    <row r="10" spans="1:19" s="1" customFormat="1" ht="15.75" x14ac:dyDescent="0.25">
      <c r="C10" s="382" t="s">
        <v>1997</v>
      </c>
      <c r="D10" s="382"/>
      <c r="E10" s="41"/>
      <c r="F10" s="41"/>
      <c r="G10" s="41">
        <v>7</v>
      </c>
      <c r="H10" s="31"/>
      <c r="M10" s="7"/>
      <c r="S10" s="44"/>
    </row>
    <row r="11" spans="1:19" s="1" customFormat="1" ht="15.75" customHeight="1" x14ac:dyDescent="0.25">
      <c r="B11" s="385" t="s">
        <v>2836</v>
      </c>
      <c r="C11" s="385"/>
      <c r="D11" s="83" t="s">
        <v>866</v>
      </c>
      <c r="E11" s="12"/>
      <c r="F11" s="12"/>
      <c r="G11" s="12" t="e">
        <f>'100% завершены'!#REF!</f>
        <v>#REF!</v>
      </c>
      <c r="H11" s="31"/>
      <c r="J11" s="5" t="s">
        <v>2014</v>
      </c>
      <c r="M11" s="7"/>
      <c r="Q11" s="26"/>
      <c r="S11" s="44"/>
    </row>
    <row r="12" spans="1:19" s="1" customFormat="1" ht="18.75" customHeight="1" x14ac:dyDescent="0.25">
      <c r="A12" s="3"/>
      <c r="B12" s="90" t="s">
        <v>2836</v>
      </c>
      <c r="C12" s="37" t="s">
        <v>2734</v>
      </c>
      <c r="D12" s="82" t="s">
        <v>2007</v>
      </c>
      <c r="E12" s="37"/>
      <c r="F12" s="37"/>
      <c r="G12" s="37" t="e">
        <f>'100% завершены'!#REF!</f>
        <v>#REF!</v>
      </c>
      <c r="H12" s="31"/>
      <c r="J12" s="5" t="s">
        <v>2015</v>
      </c>
      <c r="K12"/>
      <c r="L12"/>
      <c r="M12" s="23"/>
      <c r="Q12" s="26"/>
      <c r="S12" s="44"/>
    </row>
    <row r="13" spans="1:19" s="1" customFormat="1" ht="15.75" x14ac:dyDescent="0.25">
      <c r="A13" s="3"/>
      <c r="B13" s="3"/>
      <c r="C13" s="37" t="s">
        <v>2734</v>
      </c>
      <c r="D13" s="37" t="s">
        <v>2732</v>
      </c>
      <c r="E13" s="37"/>
      <c r="F13" s="37"/>
      <c r="G13" s="37" t="e">
        <f>'100% завершены'!#REF!</f>
        <v>#REF!</v>
      </c>
      <c r="H13" s="31"/>
      <c r="J13" s="5" t="s">
        <v>2016</v>
      </c>
      <c r="M13" s="7"/>
      <c r="Q13" s="26"/>
      <c r="S13" s="44"/>
    </row>
    <row r="14" spans="1:19" s="1" customFormat="1" ht="15.75" x14ac:dyDescent="0.25">
      <c r="A14" s="3"/>
      <c r="B14" s="3"/>
      <c r="C14" s="10" t="s">
        <v>2735</v>
      </c>
      <c r="D14" s="86">
        <v>2018</v>
      </c>
      <c r="E14" s="3"/>
      <c r="F14" s="3"/>
      <c r="G14" s="10" t="e">
        <f>'100% завершены'!#REF!</f>
        <v>#REF!</v>
      </c>
      <c r="H14" s="31"/>
      <c r="M14" s="7"/>
      <c r="Q14" s="26"/>
      <c r="R14" s="2"/>
    </row>
    <row r="15" spans="1:19" s="1" customFormat="1" ht="15.75" x14ac:dyDescent="0.25">
      <c r="A15" s="3"/>
      <c r="B15" s="3"/>
      <c r="C15" s="10" t="s">
        <v>2735</v>
      </c>
      <c r="D15" s="86">
        <v>2019</v>
      </c>
      <c r="E15" s="3"/>
      <c r="F15" s="3"/>
      <c r="G15" s="10" t="e">
        <f>'100% завершены'!#REF!</f>
        <v>#REF!</v>
      </c>
      <c r="H15" s="31"/>
      <c r="M15" s="7"/>
      <c r="Q15" s="26"/>
      <c r="R15" s="2"/>
    </row>
    <row r="16" spans="1:19" s="1" customFormat="1" ht="15.75" x14ac:dyDescent="0.25">
      <c r="A16" s="3"/>
      <c r="B16" s="3"/>
      <c r="C16" s="10" t="s">
        <v>2735</v>
      </c>
      <c r="D16" s="86">
        <v>2020</v>
      </c>
      <c r="E16" s="3"/>
      <c r="F16" s="3"/>
      <c r="G16" s="10" t="e">
        <f>'100% завершены'!#REF!</f>
        <v>#REF!</v>
      </c>
      <c r="H16" s="31"/>
      <c r="M16" s="7"/>
      <c r="Q16" s="26"/>
      <c r="R16" s="2"/>
    </row>
    <row r="17" spans="1:21" ht="15.75" x14ac:dyDescent="0.25">
      <c r="C17" s="376" t="s">
        <v>865</v>
      </c>
      <c r="D17" s="376"/>
      <c r="E17" s="32"/>
      <c r="F17" s="32"/>
      <c r="G17" s="32" t="e">
        <f>G18+G19+G20+G21</f>
        <v>#REF!</v>
      </c>
      <c r="H17" s="30" t="s">
        <v>867</v>
      </c>
      <c r="J17" s="32"/>
      <c r="K17" s="32">
        <f>K11+K12+K13</f>
        <v>0</v>
      </c>
      <c r="L17" s="33">
        <f>L11+L12+L13</f>
        <v>0</v>
      </c>
      <c r="M17" s="32">
        <f>M11+M12+M13</f>
        <v>0</v>
      </c>
      <c r="Q17" s="42"/>
      <c r="R17" s="58"/>
      <c r="S17" s="58"/>
      <c r="T17" s="58"/>
      <c r="U17" s="7"/>
    </row>
    <row r="18" spans="1:21" s="1" customFormat="1" x14ac:dyDescent="0.25">
      <c r="C18" s="381" t="s">
        <v>2501</v>
      </c>
      <c r="D18" s="381"/>
      <c r="E18" s="12"/>
      <c r="F18" s="12"/>
      <c r="G18" s="12">
        <v>0</v>
      </c>
      <c r="H18" s="3"/>
      <c r="I18" s="14"/>
      <c r="M18" s="26"/>
      <c r="Q18" s="42"/>
      <c r="R18" s="58"/>
      <c r="S18" s="44"/>
      <c r="T18" s="58"/>
    </row>
    <row r="19" spans="1:21" s="1" customFormat="1" x14ac:dyDescent="0.25">
      <c r="C19" s="381" t="s">
        <v>2502</v>
      </c>
      <c r="D19" s="381"/>
      <c r="E19" s="381"/>
      <c r="F19" s="12"/>
      <c r="G19" s="12">
        <v>0</v>
      </c>
      <c r="H19" s="3"/>
      <c r="I19" s="13"/>
      <c r="J19" s="11"/>
      <c r="M19" s="2"/>
      <c r="Q19" s="42"/>
      <c r="R19" s="58"/>
      <c r="S19" s="44"/>
      <c r="T19" s="58"/>
    </row>
    <row r="20" spans="1:21" s="1" customFormat="1" x14ac:dyDescent="0.25">
      <c r="C20" s="381" t="s">
        <v>3345</v>
      </c>
      <c r="D20" s="381"/>
      <c r="E20" s="381"/>
      <c r="F20" s="12"/>
      <c r="G20" s="12" t="e">
        <f>#REF!</f>
        <v>#REF!</v>
      </c>
      <c r="H20" s="3"/>
      <c r="I20" s="13"/>
      <c r="J20" s="11"/>
      <c r="N20" s="2"/>
      <c r="O20" s="2"/>
      <c r="Q20" s="42"/>
      <c r="R20" s="58"/>
      <c r="S20" s="44"/>
      <c r="T20" s="58"/>
    </row>
    <row r="21" spans="1:21" s="1" customFormat="1" ht="18" customHeight="1" x14ac:dyDescent="0.25">
      <c r="C21" s="386" t="s">
        <v>3546</v>
      </c>
      <c r="D21" s="386"/>
      <c r="E21" s="97"/>
      <c r="F21" s="12"/>
      <c r="G21" s="12" t="e">
        <f>#REF!</f>
        <v>#REF!</v>
      </c>
      <c r="H21" s="3"/>
      <c r="I21" s="13"/>
      <c r="J21" s="11"/>
      <c r="N21" s="2"/>
      <c r="O21" s="2"/>
      <c r="Q21" s="42"/>
      <c r="R21" s="58"/>
      <c r="S21" s="44"/>
      <c r="T21" s="58"/>
    </row>
    <row r="22" spans="1:21" s="1" customFormat="1" x14ac:dyDescent="0.25">
      <c r="A22" s="3"/>
      <c r="B22" s="3"/>
      <c r="C22" s="46"/>
      <c r="D22" s="46" t="s">
        <v>3814</v>
      </c>
      <c r="E22" s="46"/>
      <c r="F22" s="3"/>
      <c r="G22" s="3" t="e">
        <f>#REF!</f>
        <v>#REF!</v>
      </c>
      <c r="H22" s="3"/>
      <c r="Q22" s="42"/>
      <c r="R22" s="58"/>
      <c r="S22" s="44"/>
      <c r="T22" s="58"/>
      <c r="U22" s="44"/>
    </row>
    <row r="23" spans="1:21" s="1" customFormat="1" ht="15" customHeight="1" x14ac:dyDescent="0.25">
      <c r="A23" s="3"/>
      <c r="B23" s="3"/>
      <c r="C23" s="386" t="s">
        <v>3546</v>
      </c>
      <c r="D23" s="386"/>
      <c r="E23" s="37"/>
      <c r="F23" s="37"/>
      <c r="G23" s="125" t="e">
        <f>#REF!</f>
        <v>#REF!</v>
      </c>
      <c r="H23" s="28"/>
      <c r="Q23" s="42"/>
      <c r="R23" s="58"/>
      <c r="S23" s="44"/>
      <c r="T23" s="58"/>
    </row>
    <row r="24" spans="1:21" s="1" customFormat="1" x14ac:dyDescent="0.25">
      <c r="A24" s="3"/>
      <c r="B24" s="3"/>
      <c r="C24" s="37"/>
      <c r="D24" s="37"/>
      <c r="E24" s="37"/>
      <c r="F24" s="37"/>
      <c r="G24" s="37"/>
      <c r="H24" s="28"/>
      <c r="Q24" s="42"/>
      <c r="R24" s="58"/>
      <c r="S24" s="44"/>
      <c r="T24" s="58"/>
    </row>
    <row r="25" spans="1:21" s="1" customFormat="1" x14ac:dyDescent="0.25">
      <c r="A25" s="3"/>
      <c r="B25" s="3"/>
      <c r="C25" s="3"/>
      <c r="D25" s="3"/>
      <c r="E25" s="3"/>
      <c r="F25" s="43" t="s">
        <v>1998</v>
      </c>
      <c r="G25" s="383" t="e">
        <f>G27+G28+G29+G30+G31+G32</f>
        <v>#REF!</v>
      </c>
      <c r="H25" s="384"/>
      <c r="J25" s="73"/>
      <c r="K25" s="73"/>
      <c r="L25" s="74"/>
      <c r="M25" s="74"/>
      <c r="N25" s="74"/>
      <c r="O25" s="74"/>
      <c r="Q25" s="42"/>
      <c r="R25" s="58"/>
      <c r="S25" s="44"/>
      <c r="T25" s="58"/>
    </row>
    <row r="26" spans="1:21" x14ac:dyDescent="0.25">
      <c r="C26" s="35" t="s">
        <v>3824</v>
      </c>
      <c r="D26" s="35"/>
      <c r="E26" s="36"/>
      <c r="F26" s="36"/>
      <c r="G26" s="379" t="e">
        <f>G27+G28+G29+G32</f>
        <v>#REF!</v>
      </c>
      <c r="H26" s="380"/>
      <c r="I26" s="24"/>
      <c r="J26" s="75"/>
      <c r="K26" s="76"/>
      <c r="L26" s="77"/>
      <c r="M26" s="77"/>
      <c r="N26" s="77"/>
      <c r="O26" s="77"/>
      <c r="P26" s="2"/>
      <c r="Q26" s="42"/>
      <c r="R26" s="59"/>
      <c r="S26" s="44"/>
      <c r="T26" s="58"/>
    </row>
    <row r="27" spans="1:21" s="1" customFormat="1" x14ac:dyDescent="0.25">
      <c r="C27" s="6"/>
      <c r="D27" s="6"/>
      <c r="E27" s="5"/>
      <c r="F27" s="10" t="s">
        <v>2244</v>
      </c>
      <c r="G27" s="375" t="e">
        <f>'100% завершены'!#REF!</f>
        <v>#REF!</v>
      </c>
      <c r="H27" s="375"/>
      <c r="I27" s="24"/>
      <c r="J27" s="75" t="e">
        <f t="shared" ref="J27:J32" si="0">G27/1000</f>
        <v>#REF!</v>
      </c>
      <c r="K27" s="76"/>
      <c r="L27" s="76"/>
      <c r="M27" s="77"/>
      <c r="N27" s="77"/>
      <c r="O27" s="77"/>
      <c r="P27" s="2"/>
      <c r="Q27" s="42"/>
      <c r="R27" s="59"/>
      <c r="S27" s="44"/>
      <c r="T27" s="58"/>
    </row>
    <row r="28" spans="1:21" s="1" customFormat="1" x14ac:dyDescent="0.25">
      <c r="C28" s="6"/>
      <c r="D28" s="6"/>
      <c r="E28" s="5"/>
      <c r="F28" s="72" t="s">
        <v>2245</v>
      </c>
      <c r="G28" s="375" t="e">
        <f>#REF!</f>
        <v>#REF!</v>
      </c>
      <c r="H28" s="375"/>
      <c r="I28" s="24"/>
      <c r="J28" s="75" t="e">
        <f t="shared" si="0"/>
        <v>#REF!</v>
      </c>
      <c r="K28" s="76"/>
      <c r="L28" s="76"/>
      <c r="M28" s="77"/>
      <c r="N28" s="77"/>
      <c r="O28" s="77"/>
      <c r="P28" s="2"/>
      <c r="Q28" s="42"/>
      <c r="R28" s="59"/>
      <c r="S28" s="44"/>
      <c r="T28" s="58"/>
    </row>
    <row r="29" spans="1:21" x14ac:dyDescent="0.25">
      <c r="F29" s="10" t="s">
        <v>941</v>
      </c>
      <c r="G29" s="375" t="e">
        <f>#REF!</f>
        <v>#REF!</v>
      </c>
      <c r="H29" s="375"/>
      <c r="I29" s="24"/>
      <c r="J29" s="75" t="e">
        <f t="shared" si="0"/>
        <v>#REF!</v>
      </c>
      <c r="K29" s="76"/>
      <c r="L29" s="76"/>
      <c r="M29" s="77"/>
      <c r="N29" s="78"/>
      <c r="O29" s="77"/>
      <c r="P29" s="2"/>
      <c r="Q29" s="42"/>
      <c r="R29" s="58"/>
      <c r="S29" s="44"/>
      <c r="T29" s="58"/>
    </row>
    <row r="30" spans="1:21" s="1" customFormat="1" x14ac:dyDescent="0.25">
      <c r="F30" s="72" t="s">
        <v>2243</v>
      </c>
      <c r="G30" s="375" t="e">
        <f>#REF!</f>
        <v>#REF!</v>
      </c>
      <c r="H30" s="377"/>
      <c r="I30" s="2"/>
      <c r="J30" s="75" t="e">
        <f t="shared" si="0"/>
        <v>#REF!</v>
      </c>
      <c r="K30" s="77"/>
      <c r="L30" s="77"/>
      <c r="M30" s="77"/>
      <c r="N30" s="78"/>
      <c r="O30" s="77"/>
      <c r="P30" s="20"/>
      <c r="Q30" s="42"/>
      <c r="R30" s="58"/>
      <c r="S30" s="44"/>
      <c r="T30" s="58"/>
    </row>
    <row r="31" spans="1:21" s="1" customFormat="1" x14ac:dyDescent="0.25">
      <c r="F31" s="72" t="s">
        <v>1662</v>
      </c>
      <c r="G31" s="375" t="e">
        <f>#REF!</f>
        <v>#REF!</v>
      </c>
      <c r="H31" s="375"/>
      <c r="I31" s="2"/>
      <c r="J31" s="75" t="e">
        <f t="shared" si="0"/>
        <v>#REF!</v>
      </c>
      <c r="K31" s="77"/>
      <c r="L31" s="77"/>
      <c r="M31" s="77"/>
      <c r="N31" s="78"/>
      <c r="O31" s="77"/>
      <c r="P31" s="20"/>
      <c r="Q31" s="42"/>
    </row>
    <row r="32" spans="1:21" s="1" customFormat="1" ht="14.25" customHeight="1" x14ac:dyDescent="0.25">
      <c r="F32" s="127" t="s">
        <v>3825</v>
      </c>
      <c r="G32" s="378" t="e">
        <f>#REF!</f>
        <v>#REF!</v>
      </c>
      <c r="H32" s="378"/>
      <c r="I32" s="2"/>
      <c r="J32" s="75" t="e">
        <f t="shared" si="0"/>
        <v>#REF!</v>
      </c>
      <c r="K32" s="77"/>
      <c r="L32" s="77"/>
      <c r="M32" s="77"/>
      <c r="N32" s="78"/>
      <c r="O32" s="77"/>
      <c r="P32" s="20"/>
      <c r="R32" s="44"/>
      <c r="S32" s="44"/>
      <c r="T32" s="44"/>
    </row>
    <row r="33" spans="3:25" s="1" customFormat="1" x14ac:dyDescent="0.25">
      <c r="F33" s="5"/>
      <c r="G33" s="8"/>
      <c r="H33" s="9"/>
      <c r="I33" s="2"/>
      <c r="J33" s="75"/>
      <c r="K33" s="77"/>
      <c r="L33" s="77"/>
      <c r="M33" s="77"/>
      <c r="N33" s="78"/>
      <c r="O33" s="77"/>
      <c r="P33" s="20"/>
    </row>
    <row r="34" spans="3:25" x14ac:dyDescent="0.25">
      <c r="C34" s="376" t="s">
        <v>1047</v>
      </c>
      <c r="D34" s="376"/>
      <c r="E34" s="376"/>
      <c r="F34" s="376"/>
      <c r="G34" s="36"/>
      <c r="H34" s="36" t="s">
        <v>867</v>
      </c>
      <c r="I34" s="2"/>
      <c r="J34" s="79"/>
      <c r="K34" s="75"/>
      <c r="L34" s="75"/>
      <c r="M34" s="75"/>
      <c r="N34" s="75"/>
      <c r="O34" s="75"/>
      <c r="X34" s="60"/>
      <c r="Y34" s="60"/>
    </row>
    <row r="35" spans="3:25" x14ac:dyDescent="0.25">
      <c r="I35" s="20"/>
      <c r="J35" s="2"/>
      <c r="K35" s="2"/>
      <c r="N35" s="20"/>
      <c r="X35" s="60"/>
      <c r="Y35" s="60"/>
    </row>
    <row r="36" spans="3:25" x14ac:dyDescent="0.25">
      <c r="I36" s="2"/>
      <c r="K36" s="24"/>
      <c r="L36" s="20"/>
      <c r="N36" s="2"/>
      <c r="X36" s="60"/>
      <c r="Y36" s="60"/>
    </row>
    <row r="37" spans="3:25" x14ac:dyDescent="0.25">
      <c r="F37" s="2"/>
      <c r="H37" s="2"/>
      <c r="I37" s="2"/>
      <c r="K37" s="2"/>
      <c r="L37" s="2"/>
      <c r="M37" s="2"/>
      <c r="N37" s="20"/>
      <c r="O37" s="60"/>
    </row>
    <row r="38" spans="3:25" x14ac:dyDescent="0.25">
      <c r="F38" s="2"/>
      <c r="H38" s="20"/>
      <c r="I38" s="2"/>
      <c r="J38" s="2"/>
      <c r="K38" s="2"/>
      <c r="L38" s="20"/>
      <c r="M38" s="20"/>
      <c r="N38" s="20"/>
      <c r="O38" s="44"/>
    </row>
    <row r="39" spans="3:25" x14ac:dyDescent="0.25">
      <c r="F39" s="2"/>
      <c r="H39" s="20"/>
      <c r="I39" s="2"/>
      <c r="J39" s="2"/>
      <c r="K39" s="54" t="s">
        <v>2011</v>
      </c>
      <c r="L39" s="54" t="s">
        <v>2010</v>
      </c>
      <c r="M39" s="55" t="s">
        <v>2008</v>
      </c>
      <c r="N39" s="55" t="s">
        <v>911</v>
      </c>
      <c r="O39" s="55" t="s">
        <v>910</v>
      </c>
      <c r="P39" s="55" t="s">
        <v>2009</v>
      </c>
    </row>
    <row r="40" spans="3:25" x14ac:dyDescent="0.25">
      <c r="F40" s="2"/>
      <c r="H40" s="20"/>
      <c r="I40" s="2"/>
      <c r="J40" s="2"/>
      <c r="K40" s="50">
        <v>2014</v>
      </c>
      <c r="L40" s="51">
        <f>297876.301</f>
        <v>297876.30099999998</v>
      </c>
      <c r="M40" s="47">
        <v>0</v>
      </c>
      <c r="N40" s="47">
        <f t="shared" ref="N40:N45" si="1">L40+M40</f>
        <v>297876.30099999998</v>
      </c>
      <c r="O40" s="47"/>
      <c r="P40" s="47">
        <f t="shared" ref="P40:P45" si="2">N40+O40</f>
        <v>297876.30099999998</v>
      </c>
    </row>
    <row r="41" spans="3:25" x14ac:dyDescent="0.25">
      <c r="F41" s="2"/>
      <c r="G41" s="2"/>
      <c r="H41" s="2"/>
      <c r="I41" s="20"/>
      <c r="J41" s="2"/>
      <c r="K41" s="50">
        <v>2015</v>
      </c>
      <c r="L41" s="51">
        <f>619372.151</f>
        <v>619372.15099999995</v>
      </c>
      <c r="M41" s="51">
        <v>0</v>
      </c>
      <c r="N41" s="47">
        <f t="shared" si="1"/>
        <v>619372.15099999995</v>
      </c>
      <c r="O41" s="47"/>
      <c r="P41" s="47">
        <f t="shared" si="2"/>
        <v>619372.15099999995</v>
      </c>
    </row>
    <row r="42" spans="3:25" x14ac:dyDescent="0.25">
      <c r="F42" s="2"/>
      <c r="G42" s="2"/>
      <c r="H42" s="2"/>
      <c r="I42" s="2"/>
      <c r="J42" s="2"/>
      <c r="K42" s="50">
        <v>2016</v>
      </c>
      <c r="L42" s="51">
        <f>628643.456</f>
        <v>628643.45600000001</v>
      </c>
      <c r="M42" s="51">
        <v>0</v>
      </c>
      <c r="N42" s="47">
        <f t="shared" si="1"/>
        <v>628643.45600000001</v>
      </c>
      <c r="O42" s="52">
        <f>1.061591*1000</f>
        <v>1061.5909999999999</v>
      </c>
      <c r="P42" s="47">
        <f t="shared" si="2"/>
        <v>629705.04700000002</v>
      </c>
    </row>
    <row r="43" spans="3:25" x14ac:dyDescent="0.25">
      <c r="F43" s="2"/>
      <c r="G43" s="2"/>
      <c r="H43" s="2"/>
      <c r="I43" s="2"/>
      <c r="J43" s="2"/>
      <c r="K43" s="50">
        <v>2017</v>
      </c>
      <c r="L43" s="62" t="e">
        <f>J27+J30-L40-L41-L42-L44-L45</f>
        <v>#REF!</v>
      </c>
      <c r="M43" s="62" t="e">
        <f>J28+J31-M40-M44-M45</f>
        <v>#REF!</v>
      </c>
      <c r="N43" s="47" t="e">
        <f>L43+M43</f>
        <v>#REF!</v>
      </c>
      <c r="O43" s="67" t="e">
        <f>J29-O42-O44-O45</f>
        <v>#REF!</v>
      </c>
      <c r="P43" s="47" t="e">
        <f t="shared" si="2"/>
        <v>#REF!</v>
      </c>
    </row>
    <row r="44" spans="3:25" x14ac:dyDescent="0.25">
      <c r="F44" s="20"/>
      <c r="H44" s="2"/>
      <c r="I44" s="20"/>
      <c r="J44" s="2"/>
      <c r="K44" s="50">
        <v>2018</v>
      </c>
      <c r="L44" s="47">
        <v>1072373.6459999999</v>
      </c>
      <c r="M44" s="47">
        <v>1236211.638</v>
      </c>
      <c r="N44" s="47">
        <f>L44+M44</f>
        <v>2308585.284</v>
      </c>
      <c r="O44" s="52">
        <v>85172.038</v>
      </c>
      <c r="P44" s="47">
        <f>N44+O44</f>
        <v>2393757.3220000002</v>
      </c>
      <c r="V44" s="1"/>
    </row>
    <row r="45" spans="3:25" x14ac:dyDescent="0.25">
      <c r="F45" s="20"/>
      <c r="G45" s="2"/>
      <c r="H45" s="20"/>
      <c r="I45" s="2"/>
      <c r="J45" s="2"/>
      <c r="K45" s="50">
        <v>2019</v>
      </c>
      <c r="L45" s="47"/>
      <c r="M45" s="47">
        <v>199950.89799999999</v>
      </c>
      <c r="N45" s="47">
        <f t="shared" si="1"/>
        <v>199950.89799999999</v>
      </c>
      <c r="O45" s="52">
        <v>74033.331999999995</v>
      </c>
      <c r="P45" s="47">
        <f t="shared" si="2"/>
        <v>273984.23</v>
      </c>
    </row>
    <row r="46" spans="3:25" x14ac:dyDescent="0.25">
      <c r="F46" s="20"/>
      <c r="H46" s="2"/>
      <c r="J46" s="2"/>
      <c r="K46" s="50">
        <v>2020</v>
      </c>
      <c r="L46" s="47"/>
      <c r="M46" s="47"/>
      <c r="N46" s="47"/>
      <c r="O46" s="52"/>
      <c r="P46" s="47">
        <f>O46+N46</f>
        <v>0</v>
      </c>
    </row>
    <row r="47" spans="3:25" x14ac:dyDescent="0.25">
      <c r="F47" s="20"/>
      <c r="H47" s="2"/>
      <c r="J47" s="2"/>
      <c r="K47" s="48"/>
      <c r="L47" s="53" t="e">
        <f>L40+L41+L42+L43+L44+L45+L46</f>
        <v>#REF!</v>
      </c>
      <c r="M47" s="53" t="e">
        <f>M40+M41+M42+M43+M44+M45+M46</f>
        <v>#REF!</v>
      </c>
      <c r="N47" s="53" t="e">
        <f>N40+N41+N42+N43+N44+N45+N46</f>
        <v>#REF!</v>
      </c>
      <c r="O47" s="53" t="e">
        <f>O40+O41+O42+O43+O44+O45+O46</f>
        <v>#REF!</v>
      </c>
      <c r="P47" s="53" t="e">
        <f>P40+P41+P42+P43+P44+P45+P46</f>
        <v>#REF!</v>
      </c>
    </row>
    <row r="48" spans="3:25" x14ac:dyDescent="0.25">
      <c r="F48" s="2"/>
      <c r="H48" s="2"/>
      <c r="J48" s="2"/>
      <c r="R48" s="20"/>
    </row>
    <row r="49" spans="6:10" x14ac:dyDescent="0.25">
      <c r="F49" s="2"/>
      <c r="H49" s="2"/>
      <c r="J49" s="2"/>
    </row>
    <row r="50" spans="6:10" x14ac:dyDescent="0.25">
      <c r="F50" s="2"/>
      <c r="J50" s="2"/>
    </row>
    <row r="51" spans="6:10" x14ac:dyDescent="0.25">
      <c r="F51" s="2"/>
      <c r="H51" s="2"/>
      <c r="I51" s="2"/>
      <c r="J51" s="2"/>
    </row>
    <row r="52" spans="6:10" x14ac:dyDescent="0.25">
      <c r="F52" s="2"/>
      <c r="J52" s="2"/>
    </row>
    <row r="53" spans="6:10" x14ac:dyDescent="0.25">
      <c r="I53" s="2"/>
      <c r="J53" s="2"/>
    </row>
    <row r="54" spans="6:10" x14ac:dyDescent="0.25">
      <c r="J54" s="2"/>
    </row>
    <row r="55" spans="6:10" x14ac:dyDescent="0.25">
      <c r="I55" s="2"/>
      <c r="J55" s="2"/>
    </row>
    <row r="56" spans="6:10" x14ac:dyDescent="0.25">
      <c r="J56" s="2"/>
    </row>
    <row r="58" spans="6:10" x14ac:dyDescent="0.25">
      <c r="J58" s="2"/>
    </row>
    <row r="206" spans="10:10" x14ac:dyDescent="0.25">
      <c r="J206" s="25">
        <v>42696</v>
      </c>
    </row>
  </sheetData>
  <customSheetViews>
    <customSheetView guid="{00CA1D91-97FF-4D84-850C-D045E209A49D}" showPageBreaks="1" fitToPage="1" printArea="1" topLeftCell="A4">
      <selection activeCell="G41" sqref="G41"/>
      <pageMargins left="0" right="0" top="0.74803149606299213" bottom="0.74803149606299213" header="0" footer="0"/>
      <pageSetup paperSize="9" scale="89" orientation="landscape" r:id="rId1"/>
    </customSheetView>
    <customSheetView guid="{17916D7C-FC80-4339-98C4-B9719BB1814F}" fitToPage="1" topLeftCell="A4">
      <selection activeCell="G41" sqref="G41"/>
      <pageMargins left="0" right="0" top="0.74803149606299213" bottom="0.74803149606299213" header="0" footer="0"/>
      <pageSetup paperSize="9" scale="89" orientation="landscape" r:id="rId2"/>
    </customSheetView>
    <customSheetView guid="{A25E16F1-5DC9-4016-81D2-CCDE3F6F8895}" showPageBreaks="1" fitToPage="1" printArea="1" topLeftCell="A4">
      <selection activeCell="G41" sqref="G41"/>
      <pageMargins left="0" right="0" top="0.74803149606299213" bottom="0.74803149606299213" header="0" footer="0"/>
      <pageSetup paperSize="9" scale="89" orientation="landscape" r:id="rId3"/>
    </customSheetView>
    <customSheetView guid="{41FE640E-22B0-42FD-AE86-030E091A3C69}" showPageBreaks="1" fitToPage="1" printArea="1" topLeftCell="A13">
      <selection activeCell="M44" sqref="M44"/>
      <pageMargins left="0" right="0" top="0.74803149606299213" bottom="0.74803149606299213" header="0" footer="0"/>
      <pageSetup paperSize="9" scale="89" orientation="landscape" r:id="rId4"/>
    </customSheetView>
    <customSheetView guid="{8A34BC5A-8D1B-4077-AA06-8C35724C81ED}" showPageBreaks="1" fitToPage="1" printArea="1">
      <selection activeCell="G41" sqref="G41"/>
      <pageMargins left="0" right="0" top="0.74803149606299213" bottom="0.74803149606299213" header="0" footer="0"/>
      <pageSetup paperSize="9" scale="89" orientation="landscape" r:id="rId5"/>
    </customSheetView>
    <customSheetView guid="{57EB6A0F-FD91-408D-AF3D-D2D58CACE461}" showPageBreaks="1" fitToPage="1" printArea="1" topLeftCell="A13">
      <selection activeCell="M44" sqref="M44"/>
      <pageMargins left="0" right="0" top="0.74803149606299213" bottom="0.74803149606299213" header="0" footer="0"/>
      <pageSetup paperSize="9" scale="89" orientation="landscape" r:id="rId6"/>
    </customSheetView>
    <customSheetView guid="{C105665C-2A19-4AA0-A076-888C2C92EBDB}" showPageBreaks="1" fitToPage="1" printArea="1" topLeftCell="A13">
      <selection activeCell="M44" sqref="M44"/>
      <pageMargins left="0" right="0" top="0.74803149606299213" bottom="0.74803149606299213" header="0" footer="0"/>
      <pageSetup paperSize="9" scale="89" orientation="landscape" r:id="rId7"/>
    </customSheetView>
    <customSheetView guid="{F99FC0F1-BC9C-4C8D-942E-F89FCCDA1CE8}" showPageBreaks="1" fitToPage="1" printArea="1" topLeftCell="A15">
      <selection activeCell="O42" sqref="O42"/>
      <pageMargins left="0" right="0" top="0.74803149606299213" bottom="0.74803149606299213" header="0" footer="0"/>
      <pageSetup paperSize="9" scale="89" orientation="landscape" r:id="rId8"/>
    </customSheetView>
    <customSheetView guid="{2BAE64B2-55CE-452F-8012-27A5E0C8C851}" fitToPage="1" topLeftCell="A13">
      <selection activeCell="M44" sqref="M44"/>
      <pageMargins left="0" right="0" top="0.74803149606299213" bottom="0.74803149606299213" header="0" footer="0"/>
      <pageSetup paperSize="9" scale="89" orientation="landscape" r:id="rId9"/>
    </customSheetView>
    <customSheetView guid="{D9D29098-E3D0-4978-947F-8E55605DDF72}" fitToPage="1" topLeftCell="A16">
      <selection activeCell="O42" sqref="O42"/>
      <pageMargins left="0" right="0" top="0.74803149606299213" bottom="0.74803149606299213" header="0" footer="0"/>
      <pageSetup paperSize="9" scale="89" orientation="landscape" r:id="rId10"/>
    </customSheetView>
    <customSheetView guid="{493AEB07-A077-45DD-AE7F-6DC9978EBEB5}" showPageBreaks="1" fitToPage="1" printArea="1">
      <selection activeCell="O42" sqref="O42"/>
      <pageMargins left="0" right="0" top="0.74803149606299213" bottom="0.74803149606299213" header="0" footer="0"/>
      <pageSetup paperSize="9" scale="89" orientation="landscape" r:id="rId11"/>
    </customSheetView>
    <customSheetView guid="{81979C77-CF92-44CF-94B1-1CCD292A9C9E}" fitToPage="1" topLeftCell="A16">
      <selection activeCell="O42" sqref="O42"/>
      <pageMargins left="0" right="0" top="0.74803149606299213" bottom="0.74803149606299213" header="0" footer="0"/>
      <pageSetup paperSize="9" scale="89" orientation="landscape" r:id="rId12"/>
    </customSheetView>
    <customSheetView guid="{BBBC5041-72F9-491A-8F20-EE619F4BE572}" fitToPage="1" topLeftCell="A13">
      <selection activeCell="M44" sqref="M44"/>
      <pageMargins left="0" right="0" top="0.74803149606299213" bottom="0.74803149606299213" header="0" footer="0"/>
      <pageSetup paperSize="9" scale="89" orientation="landscape" r:id="rId13"/>
    </customSheetView>
    <customSheetView guid="{3081E3B9-6271-4358-BBDB-3C039BAB7499}" showPageBreaks="1" fitToPage="1" printArea="1" topLeftCell="A15">
      <selection activeCell="O42" sqref="O42"/>
      <pageMargins left="0" right="0" top="0.74803149606299213" bottom="0.74803149606299213" header="0" footer="0"/>
      <pageSetup paperSize="9" scale="89" orientation="landscape" r:id="rId14"/>
    </customSheetView>
    <customSheetView guid="{FF11FA62-D81B-4BC5-894D-FE2F2D8CCCAA}" fitToPage="1" topLeftCell="A10">
      <selection activeCell="O42" sqref="O42"/>
      <pageMargins left="0" right="0" top="0.74803149606299213" bottom="0.74803149606299213" header="0" footer="0"/>
      <pageSetup paperSize="9" scale="89" orientation="landscape" r:id="rId15"/>
    </customSheetView>
    <customSheetView guid="{E29C352F-91CA-4225-BE72-1D716E15A005}" fitToPage="1" topLeftCell="A10">
      <selection activeCell="M43" sqref="M43"/>
      <pageMargins left="0" right="0" top="0.74803149606299213" bottom="0.74803149606299213" header="0" footer="0"/>
      <pageSetup paperSize="9" scale="89" orientation="landscape" r:id="rId16"/>
    </customSheetView>
    <customSheetView guid="{E345B418-546D-42A7-A866-E18D1FCB9328}" showPageBreaks="1" fitToPage="1" printArea="1" topLeftCell="B11">
      <selection activeCell="C4" sqref="B4:P44"/>
      <pageMargins left="0" right="0" top="0.74803149606299213" bottom="0.74803149606299213" header="0" footer="0"/>
      <pageSetup paperSize="9" scale="89" orientation="landscape" r:id="rId17"/>
    </customSheetView>
    <customSheetView guid="{87C119BF-EE40-4A0B-AD59-1F58362F964A}" fitToPage="1" topLeftCell="A36">
      <selection activeCell="C4" sqref="B4:P46"/>
      <pageMargins left="0" right="0" top="0.74803149606299213" bottom="0.74803149606299213" header="0" footer="0"/>
      <pageSetup paperSize="9" scale="89" orientation="landscape" r:id="rId18"/>
    </customSheetView>
    <customSheetView guid="{AD62C237-3E03-45F9-8034-57675EFD3635}" fitToPage="1" topLeftCell="A12">
      <selection activeCell="R22" sqref="R22"/>
      <pageMargins left="0" right="0" top="0.74803149606299213" bottom="0.74803149606299213" header="0" footer="0"/>
      <pageSetup paperSize="9" scale="89" orientation="landscape" r:id="rId19"/>
    </customSheetView>
    <customSheetView guid="{68EF4AC4-49AA-42C8-BC75-81DCEE842340}" fitToPage="1" topLeftCell="B32">
      <selection activeCell="L63" sqref="L63"/>
      <pageMargins left="0" right="0" top="0.74803149606299213" bottom="0.74803149606299213" header="0" footer="0"/>
      <pageSetup paperSize="9" scale="89" orientation="landscape" r:id="rId20"/>
    </customSheetView>
    <customSheetView guid="{E1499463-D8FD-4BEE-823C-7243B456FD4F}" fitToPage="1" topLeftCell="B11">
      <selection activeCell="C4" sqref="B4:P44"/>
      <pageMargins left="0" right="0" top="0.74803149606299213" bottom="0.74803149606299213" header="0" footer="0"/>
      <pageSetup paperSize="9" scale="89" orientation="landscape" r:id="rId21"/>
    </customSheetView>
    <customSheetView guid="{46713884-E986-45B7-BFFF-170C0EFBD3D0}" fitToPage="1" topLeftCell="B33">
      <selection activeCell="G64" sqref="G64"/>
      <pageMargins left="0" right="0" top="0.74803149606299213" bottom="0.74803149606299213" header="0" footer="0"/>
      <pageSetup paperSize="9" scale="89" orientation="landscape" r:id="rId22"/>
    </customSheetView>
    <customSheetView guid="{2F5991D2-7915-4B78-BBF9-FE69E2F8BA6A}" showPageBreaks="1" fitToPage="1" printArea="1" topLeftCell="B11">
      <selection activeCell="R29" sqref="R29"/>
      <pageMargins left="0" right="0" top="0.74803149606299213" bottom="0.74803149606299213" header="0" footer="0"/>
      <pageSetup paperSize="9" scale="89" orientation="landscape" r:id="rId23"/>
    </customSheetView>
    <customSheetView guid="{FBD44AA4-476D-4AB2-9C34-14999FD54645}">
      <selection activeCell="K27" sqref="K27"/>
      <pageMargins left="0" right="0" top="0.74803149606299213" bottom="0.74803149606299213" header="0" footer="0"/>
      <pageSetup paperSize="9" scale="75" orientation="landscape" r:id="rId24"/>
    </customSheetView>
    <customSheetView guid="{2144BCB8-36A7-4717-9428-A17CD9D39F52}">
      <selection activeCell="F34" sqref="F34:F41"/>
      <pageMargins left="0" right="0" top="0.74803149606299213" bottom="0.74803149606299213" header="0" footer="0"/>
      <pageSetup paperSize="9" scale="75" orientation="landscape" r:id="rId25"/>
    </customSheetView>
    <customSheetView guid="{458BBDF7-1B79-48DA-ACB4-DB17A99A884E}" hiddenColumns="1">
      <selection activeCell="G24" sqref="G24"/>
      <pageMargins left="0.7" right="0.7" top="0.75" bottom="0.75" header="0.3" footer="0.3"/>
      <pageSetup paperSize="9" orientation="landscape" r:id="rId26"/>
    </customSheetView>
    <customSheetView guid="{6FD28129-5A36-4844-8339-6BEEF05BE7D3}" showPageBreaks="1" printArea="1">
      <selection activeCell="N28" sqref="N28"/>
      <pageMargins left="0.70866141732283472" right="0.70866141732283472" top="0.74803149606299213" bottom="0.74803149606299213" header="0.31496062992125984" footer="0.31496062992125984"/>
      <pageSetup paperSize="9" scale="85" orientation="portrait" r:id="rId27"/>
    </customSheetView>
    <customSheetView guid="{EE0AC204-3FCE-4F54-A6D8-0F1A0B3C1B5C}" topLeftCell="A4">
      <selection activeCell="H12" sqref="H12"/>
      <pageMargins left="0" right="0" top="0.74803149606299213" bottom="0.74803149606299213" header="0" footer="0"/>
      <pageSetup paperSize="9" scale="75" orientation="landscape" r:id="rId28"/>
    </customSheetView>
    <customSheetView guid="{71CE2E0F-4E2C-46CA-9BBA-B13104F47B20}" topLeftCell="B4">
      <selection activeCell="T29" sqref="T29"/>
      <pageMargins left="0" right="0" top="0.74803149606299213" bottom="0.74803149606299213" header="0" footer="0"/>
      <pageSetup paperSize="9" scale="75" orientation="landscape" r:id="rId29"/>
    </customSheetView>
    <customSheetView guid="{0174552B-E42E-49BE-8A78-6B13936D7F8B}" showPageBreaks="1" printArea="1">
      <selection activeCell="T16" sqref="T16"/>
      <pageMargins left="0" right="0" top="0.74803149606299213" bottom="0.74803149606299213" header="0" footer="0"/>
      <pageSetup paperSize="9" scale="75" orientation="landscape" r:id="rId30"/>
    </customSheetView>
    <customSheetView guid="{A20A8978-2B67-481E-A4A4-B0DBC4A70BC5}" showPageBreaks="1" printArea="1" topLeftCell="A10">
      <selection activeCell="L37" sqref="L37"/>
      <pageMargins left="0" right="0" top="0.74803149606299213" bottom="0.74803149606299213" header="0" footer="0"/>
      <pageSetup paperSize="9" scale="75" orientation="landscape" r:id="rId31"/>
    </customSheetView>
    <customSheetView guid="{F6A6D405-2014-4259-9F38-AC705AC403F2}" topLeftCell="A10">
      <selection activeCell="O20" sqref="O20:P21"/>
      <pageMargins left="0" right="0" top="0.74803149606299213" bottom="0.74803149606299213" header="0" footer="0"/>
      <pageSetup paperSize="9" scale="75" orientation="landscape" r:id="rId32"/>
    </customSheetView>
    <customSheetView guid="{3817B1F7-BF13-4AE4-86F1-ED7959D0B34F}" showPageBreaks="1" printArea="1">
      <selection activeCell="G7" sqref="G7"/>
      <pageMargins left="0" right="0" top="0.74803149606299213" bottom="0.74803149606299213" header="0" footer="0"/>
      <pageSetup paperSize="9" scale="75" orientation="landscape" r:id="rId33"/>
    </customSheetView>
    <customSheetView guid="{B06516D2-4CE3-494D-9425-0218ED341E26}" showPageBreaks="1" fitToPage="1" printArea="1" topLeftCell="B14">
      <selection activeCell="I52" sqref="I52"/>
      <pageMargins left="0" right="0" top="0.74803149606299213" bottom="0.74803149606299213" header="0" footer="0"/>
      <pageSetup paperSize="9" scale="89" orientation="landscape" r:id="rId34"/>
    </customSheetView>
    <customSheetView guid="{54D6F975-B0DD-4BA6-85A1-CEBAA1D50CA6}" showPageBreaks="1" fitToPage="1" printArea="1" topLeftCell="B11">
      <selection activeCell="C4" sqref="B4:P44"/>
      <pageMargins left="0" right="0" top="0.74803149606299213" bottom="0.74803149606299213" header="0" footer="0"/>
      <pageSetup paperSize="9" scale="89" orientation="landscape" r:id="rId35"/>
    </customSheetView>
    <customSheetView guid="{ADD57774-2316-4685-B1D5-F429023D9553}" showPageBreaks="1" fitToPage="1" printArea="1" topLeftCell="B11">
      <selection activeCell="C4" sqref="B4:P44"/>
      <pageMargins left="0" right="0" top="0.74803149606299213" bottom="0.74803149606299213" header="0" footer="0"/>
      <pageSetup paperSize="9" scale="89" orientation="landscape" r:id="rId36"/>
    </customSheetView>
    <customSheetView guid="{AF885C3D-ADD2-4E08-A8F0-412E684B9B9D}" fitToPage="1" topLeftCell="A13">
      <selection activeCell="M45" sqref="M45"/>
      <pageMargins left="0" right="0" top="0.74803149606299213" bottom="0.74803149606299213" header="0" footer="0"/>
      <pageSetup paperSize="9" scale="89" orientation="landscape" r:id="rId37"/>
    </customSheetView>
    <customSheetView guid="{F4D52251-55D7-48AD-9461-272009E6B194}" fitToPage="1" topLeftCell="A10">
      <selection activeCell="O42" sqref="O42"/>
      <pageMargins left="0" right="0" top="0.74803149606299213" bottom="0.74803149606299213" header="0" footer="0"/>
      <pageSetup paperSize="9" scale="89" orientation="landscape" r:id="rId38"/>
    </customSheetView>
    <customSheetView guid="{A7A94015-753B-4DA5-84BA-CAA806588427}" showPageBreaks="1" fitToPage="1" printArea="1" topLeftCell="A10">
      <selection activeCell="O42" sqref="O42"/>
      <pageMargins left="0" right="0" top="0.74803149606299213" bottom="0.74803149606299213" header="0" footer="0"/>
      <pageSetup paperSize="9" scale="89" orientation="landscape" r:id="rId39"/>
    </customSheetView>
    <customSheetView guid="{95DB03CA-4396-4289-9586-932E3FF7AFC3}" fitToPage="1" topLeftCell="A13">
      <selection activeCell="M44" sqref="M44"/>
      <pageMargins left="0" right="0" top="0.74803149606299213" bottom="0.74803149606299213" header="0" footer="0"/>
      <pageSetup paperSize="9" scale="89" orientation="landscape" r:id="rId40"/>
    </customSheetView>
    <customSheetView guid="{32D4987C-6BD3-40FA-82CE-1E1243A844A9}" fitToPage="1" topLeftCell="A13">
      <selection activeCell="M44" sqref="M44"/>
      <pageMargins left="0" right="0" top="0.74803149606299213" bottom="0.74803149606299213" header="0" footer="0"/>
      <pageSetup paperSize="9" scale="89" orientation="landscape" r:id="rId41"/>
    </customSheetView>
    <customSheetView guid="{B60CB780-6689-446A-B7EB-53AF35C1CC45}" showPageBreaks="1" fitToPage="1" printArea="1" topLeftCell="A13">
      <selection activeCell="R39" sqref="R39"/>
      <pageMargins left="0" right="0" top="0.74803149606299213" bottom="0.74803149606299213" header="0" footer="0"/>
      <pageSetup paperSize="9" scale="89" orientation="landscape" r:id="rId42"/>
    </customSheetView>
    <customSheetView guid="{9862BAAD-B011-4598-A231-0C94009A0ACE}" fitToPage="1" topLeftCell="A13">
      <selection activeCell="M44" sqref="M44"/>
      <pageMargins left="0" right="0" top="0.74803149606299213" bottom="0.74803149606299213" header="0" footer="0"/>
      <pageSetup paperSize="9" scale="89" orientation="landscape" r:id="rId43"/>
    </customSheetView>
    <customSheetView guid="{166AF383-6B26-40E1-B028-88CA25BE65E6}" fitToPage="1" topLeftCell="A13">
      <selection activeCell="O43" sqref="O43"/>
      <pageMargins left="0" right="0" top="0.74803149606299213" bottom="0.74803149606299213" header="0" footer="0"/>
      <pageSetup paperSize="9" scale="89" orientation="landscape" r:id="rId44"/>
    </customSheetView>
    <customSheetView guid="{B5F6A564-E3B8-4B81-9D6C-F945C8AD2AC2}" fitToPage="1" topLeftCell="B9">
      <selection activeCell="R16" sqref="R16"/>
      <pageMargins left="0" right="0" top="0.74803149606299213" bottom="0.74803149606299213" header="0" footer="0"/>
      <pageSetup paperSize="9" scale="89" orientation="landscape" r:id="rId45"/>
    </customSheetView>
    <customSheetView guid="{765B092E-5F92-4318-B9D9-EDEE70D71D48}" fitToPage="1" topLeftCell="A4">
      <selection activeCell="G41" sqref="G41"/>
      <pageMargins left="0" right="0" top="0.74803149606299213" bottom="0.74803149606299213" header="0" footer="0"/>
      <pageSetup paperSize="9" scale="89" orientation="landscape" r:id="rId46"/>
    </customSheetView>
    <customSheetView guid="{50142902-9C53-4ABF-9E19-B25E64CCA323}" showPageBreaks="1" fitToPage="1" printArea="1" topLeftCell="B9">
      <selection activeCell="R16" sqref="R16"/>
      <pageMargins left="0" right="0" top="0.74803149606299213" bottom="0.74803149606299213" header="0" footer="0"/>
      <pageSetup paperSize="9" scale="89" orientation="landscape" r:id="rId47"/>
    </customSheetView>
  </customSheetViews>
  <mergeCells count="20">
    <mergeCell ref="C7:D7"/>
    <mergeCell ref="C17:D17"/>
    <mergeCell ref="G26:H26"/>
    <mergeCell ref="C8:D8"/>
    <mergeCell ref="C9:D9"/>
    <mergeCell ref="C18:D18"/>
    <mergeCell ref="C19:E19"/>
    <mergeCell ref="C20:E20"/>
    <mergeCell ref="C10:D10"/>
    <mergeCell ref="G25:H25"/>
    <mergeCell ref="B11:C11"/>
    <mergeCell ref="C21:D21"/>
    <mergeCell ref="C23:D23"/>
    <mergeCell ref="G31:H31"/>
    <mergeCell ref="G28:H28"/>
    <mergeCell ref="C34:F34"/>
    <mergeCell ref="G27:H27"/>
    <mergeCell ref="G29:H29"/>
    <mergeCell ref="G30:H30"/>
    <mergeCell ref="G32:H32"/>
  </mergeCells>
  <pageMargins left="0" right="0" top="0.74803149606299213" bottom="0.74803149606299213" header="0" footer="0"/>
  <pageSetup paperSize="9" scale="89" orientation="landscape" r:id="rId4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100% завершены</vt:lpstr>
      <vt:lpstr>свод</vt:lpstr>
      <vt:lpstr>'100% завершены'!Область_печати</vt:lpstr>
      <vt:lpstr>свод!Область_печати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Клюшина</dc:creator>
  <cp:lastModifiedBy>Светлана Утямишева</cp:lastModifiedBy>
  <cp:lastPrinted>2023-03-10T09:36:08Z</cp:lastPrinted>
  <dcterms:created xsi:type="dcterms:W3CDTF">2006-09-16T00:00:00Z</dcterms:created>
  <dcterms:modified xsi:type="dcterms:W3CDTF">2026-07-15T08:21:14Z</dcterms:modified>
</cp:coreProperties>
</file>